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Time</t>
        </is>
      </c>
      <c r="C1" s="1" t="inlineStr">
        <is>
          <t>Line</t>
        </is>
      </c>
      <c r="D1" s="1" t="inlineStr">
        <is>
          <t>Link</t>
        </is>
      </c>
    </row>
    <row r="2">
      <c r="A2">
        <f>HYPERLINK("https://www.youtube.com/watch?v=-zFTmyW2_tw", "Video")</f>
        <v/>
      </c>
      <c r="B2" t="inlineStr">
        <is>
          <t>1:28</t>
        </is>
      </c>
      <c r="C2" t="inlineStr">
        <is>
          <t>One way to address the problem
is to simply build</t>
        </is>
      </c>
      <c r="D2">
        <f>HYPERLINK("https://www.youtube.com/watch?v=-zFTmyW2_tw&amp;t=88s", "Go to time")</f>
        <v/>
      </c>
    </row>
    <row r="3">
      <c r="A3">
        <f>HYPERLINK("https://www.youtube.com/watch?v=t5oIKhxLDik", "Video")</f>
        <v/>
      </c>
      <c r="B3" t="inlineStr">
        <is>
          <t>0:02</t>
        </is>
      </c>
      <c r="C3" t="inlineStr">
        <is>
          <t>is more than just
addressing personality.</t>
        </is>
      </c>
      <c r="D3">
        <f>HYPERLINK("https://www.youtube.com/watch?v=t5oIKhxLDik&amp;t=2s", "Go to time")</f>
        <v/>
      </c>
    </row>
    <row r="4">
      <c r="A4">
        <f>HYPERLINK("https://www.youtube.com/watch?v=t5oIKhxLDik", "Video")</f>
        <v/>
      </c>
      <c r="B4" t="inlineStr">
        <is>
          <t>0:04</t>
        </is>
      </c>
      <c r="C4" t="inlineStr">
        <is>
          <t>It's actually addressing the way
we really relate to ourselves.</t>
        </is>
      </c>
      <c r="D4">
        <f>HYPERLINK("https://www.youtube.com/watch?v=t5oIKhxLDik&amp;t=4s", "Go to time")</f>
        <v/>
      </c>
    </row>
    <row r="5">
      <c r="A5">
        <f>HYPERLINK("https://www.youtube.com/watch?v=whpiLee5hBs", "Video")</f>
        <v/>
      </c>
      <c r="B5" t="inlineStr">
        <is>
          <t>0:23</t>
        </is>
      </c>
      <c r="C5" t="inlineStr">
        <is>
          <t>a major issue
needs to be addressed.</t>
        </is>
      </c>
      <c r="D5">
        <f>HYPERLINK("https://www.youtube.com/watch?v=whpiLee5hBs&amp;t=23s", "Go to time")</f>
        <v/>
      </c>
    </row>
    <row r="6">
      <c r="A6">
        <f>HYPERLINK("https://www.youtube.com/watch?v=oV1h7n0HcTE", "Video")</f>
        <v/>
      </c>
      <c r="B6" t="inlineStr">
        <is>
          <t>0:52</t>
        </is>
      </c>
      <c r="C6" t="inlineStr">
        <is>
          <t>Something like
Lincoln's Gettysburg Address,</t>
        </is>
      </c>
      <c r="D6">
        <f>HYPERLINK("https://www.youtube.com/watch?v=oV1h7n0HcTE&amp;t=52s", "Go to time")</f>
        <v/>
      </c>
    </row>
    <row r="7">
      <c r="A7">
        <f>HYPERLINK("https://www.youtube.com/watch?v=W1wmSJsxk3w", "Video")</f>
        <v/>
      </c>
      <c r="B7" t="inlineStr">
        <is>
          <t>3:09</t>
        </is>
      </c>
      <c r="C7" t="inlineStr">
        <is>
          <t>One way to address these problems</t>
        </is>
      </c>
      <c r="D7">
        <f>HYPERLINK("https://www.youtube.com/watch?v=W1wmSJsxk3w&amp;t=189s", "Go to time")</f>
        <v/>
      </c>
    </row>
    <row r="8">
      <c r="A8">
        <f>HYPERLINK("https://www.youtube.com/watch?v=NV22a3qv3wE", "Video")</f>
        <v/>
      </c>
      <c r="B8" t="inlineStr">
        <is>
          <t>0:02</t>
        </is>
      </c>
      <c r="C8" t="inlineStr">
        <is>
          <t>No-one talks about it,
no-one really wants to address it.</t>
        </is>
      </c>
      <c r="D8">
        <f>HYPERLINK("https://www.youtube.com/watch?v=NV22a3qv3wE&amp;t=2s", "Go to time")</f>
        <v/>
      </c>
    </row>
    <row r="9">
      <c r="A9">
        <f>HYPERLINK("https://www.youtube.com/watch?v=ljGdwLL9YT4", "Video")</f>
        <v/>
      </c>
      <c r="B9" t="inlineStr">
        <is>
          <t>6:18</t>
        </is>
      </c>
      <c r="C9" t="inlineStr">
        <is>
          <t>It should also be used when we greet or address someone:</t>
        </is>
      </c>
      <c r="D9">
        <f>HYPERLINK("https://www.youtube.com/watch?v=ljGdwLL9YT4&amp;t=378s", "Go to time")</f>
        <v/>
      </c>
    </row>
    <row r="10">
      <c r="A10">
        <f>HYPERLINK("https://www.youtube.com/watch?v=D8TT9hijMz4", "Video")</f>
        <v/>
      </c>
      <c r="B10" t="inlineStr">
        <is>
          <t>5:03</t>
        </is>
      </c>
      <c r="C10" t="inlineStr">
        <is>
          <t>so in the comments tell us
what other issues you want us to address.</t>
        </is>
      </c>
      <c r="D10">
        <f>HYPERLINK("https://www.youtube.com/watch?v=D8TT9hijMz4&amp;t=303s", "Go to time")</f>
        <v/>
      </c>
    </row>
    <row r="11">
      <c r="A11">
        <f>HYPERLINK("https://www.youtube.com/watch?v=OmJX3aSLSoU", "Video")</f>
        <v/>
      </c>
      <c r="B11" t="inlineStr">
        <is>
          <t>1:23</t>
        </is>
      </c>
      <c r="C11" t="inlineStr">
        <is>
          <t>If you don't address your
imposter syndrome, you might think</t>
        </is>
      </c>
      <c r="D11">
        <f>HYPERLINK("https://www.youtube.com/watch?v=OmJX3aSLSoU&amp;t=83s", "Go to time")</f>
        <v/>
      </c>
    </row>
    <row r="12">
      <c r="A12">
        <f>HYPERLINK("https://www.youtube.com/watch?v=OmJX3aSLSoU", "Video")</f>
        <v/>
      </c>
      <c r="B12" t="inlineStr">
        <is>
          <t>1:59</t>
        </is>
      </c>
      <c r="C12" t="inlineStr">
        <is>
          <t>That's why it's so
important for you to address</t>
        </is>
      </c>
      <c r="D12">
        <f>HYPERLINK("https://www.youtube.com/watch?v=OmJX3aSLSoU&amp;t=119s", "Go to time")</f>
        <v/>
      </c>
    </row>
    <row r="13">
      <c r="A13">
        <f>HYPERLINK("https://www.youtube.com/watch?v=R7GcI7EKVo4", "Video")</f>
        <v/>
      </c>
      <c r="B13" t="inlineStr">
        <is>
          <t>1:05</t>
        </is>
      </c>
      <c r="C13" t="inlineStr">
        <is>
          <t>address Global customers in services but</t>
        </is>
      </c>
      <c r="D13">
        <f>HYPERLINK("https://www.youtube.com/watch?v=R7GcI7EKVo4&amp;t=65s", "Go to time")</f>
        <v/>
      </c>
    </row>
    <row r="14">
      <c r="A14">
        <f>HYPERLINK("https://www.youtube.com/watch?v=R7GcI7EKVo4", "Video")</f>
        <v/>
      </c>
      <c r="B14" t="inlineStr">
        <is>
          <t>3:15</t>
        </is>
      </c>
      <c r="C14" t="inlineStr">
        <is>
          <t>business at one stage with an address to</t>
        </is>
      </c>
      <c r="D14">
        <f>HYPERLINK("https://www.youtube.com/watch?v=R7GcI7EKVo4&amp;t=195s", "Go to time")</f>
        <v/>
      </c>
    </row>
    <row r="15">
      <c r="A15">
        <f>HYPERLINK("https://www.youtube.com/watch?v=DYvmVuGPMrA", "Video")</f>
        <v/>
      </c>
      <c r="B15" t="inlineStr">
        <is>
          <t>0:09</t>
        </is>
      </c>
      <c r="C15" t="inlineStr">
        <is>
          <t>first let me address Bob Manoff I could</t>
        </is>
      </c>
      <c r="D15">
        <f>HYPERLINK("https://www.youtube.com/watch?v=DYvmVuGPMrA&amp;t=9s", "Go to time")</f>
        <v/>
      </c>
    </row>
    <row r="16">
      <c r="A16">
        <f>HYPERLINK("https://www.youtube.com/watch?v=6CpLNvai3QA", "Video")</f>
        <v/>
      </c>
      <c r="B16" t="inlineStr">
        <is>
          <t>2:01</t>
        </is>
      </c>
      <c r="C16" t="inlineStr">
        <is>
          <t>had not been addressed and the police</t>
        </is>
      </c>
      <c r="D16">
        <f>HYPERLINK("https://www.youtube.com/watch?v=6CpLNvai3QA&amp;t=121s", "Go to time")</f>
        <v/>
      </c>
    </row>
    <row r="17">
      <c r="A17">
        <f>HYPERLINK("https://www.youtube.com/watch?v=KJ9w-xFAq2U", "Video")</f>
        <v/>
      </c>
      <c r="B17" t="inlineStr">
        <is>
          <t>30:55</t>
        </is>
      </c>
      <c r="C17" t="inlineStr">
        <is>
          <t>to address and are much more philosophical</t>
        </is>
      </c>
      <c r="D17">
        <f>HYPERLINK("https://www.youtube.com/watch?v=KJ9w-xFAq2U&amp;t=1855s", "Go to time")</f>
        <v/>
      </c>
    </row>
    <row r="18">
      <c r="A18">
        <f>HYPERLINK("https://www.youtube.com/watch?v=KJ9w-xFAq2U", "Video")</f>
        <v/>
      </c>
      <c r="B18" t="inlineStr">
        <is>
          <t>31:06</t>
        </is>
      </c>
      <c r="C18" t="inlineStr">
        <is>
          <t>to try and address those questions.</t>
        </is>
      </c>
      <c r="D18">
        <f>HYPERLINK("https://www.youtube.com/watch?v=KJ9w-xFAq2U&amp;t=1866s", "Go to time")</f>
        <v/>
      </c>
    </row>
    <row r="19">
      <c r="A19">
        <f>HYPERLINK("https://www.youtube.com/watch?v=9OGRB94Rl2s", "Video")</f>
        <v/>
      </c>
      <c r="B19" t="inlineStr">
        <is>
          <t>4:11</t>
        </is>
      </c>
      <c r="C19" t="inlineStr">
        <is>
          <t>you have other challenges that we try to address
in different ways.</t>
        </is>
      </c>
      <c r="D19">
        <f>HYPERLINK("https://www.youtube.com/watch?v=9OGRB94Rl2s&amp;t=251s", "Go to time")</f>
        <v/>
      </c>
    </row>
    <row r="20">
      <c r="A20">
        <f>HYPERLINK("https://www.youtube.com/watch?v=9OGRB94Rl2s", "Video")</f>
        <v/>
      </c>
      <c r="B20" t="inlineStr">
        <is>
          <t>4:29</t>
        </is>
      </c>
      <c r="C20" t="inlineStr">
        <is>
          <t>So edX addresses this challenge by developing
technologies that can automatically grade</t>
        </is>
      </c>
      <c r="D20">
        <f>HYPERLINK("https://www.youtube.com/watch?v=9OGRB94Rl2s&amp;t=269s", "Go to time")</f>
        <v/>
      </c>
    </row>
    <row r="21">
      <c r="A21">
        <f>HYPERLINK("https://www.youtube.com/watch?v=yeRmGUAkRRY", "Video")</f>
        <v/>
      </c>
      <c r="B21" t="inlineStr">
        <is>
          <t>4:25</t>
        </is>
      </c>
      <c r="C21" t="inlineStr">
        <is>
          <t>in one field to address 
some of the big questions,</t>
        </is>
      </c>
      <c r="D21">
        <f>HYPERLINK("https://www.youtube.com/watch?v=yeRmGUAkRRY&amp;t=265s", "Go to time")</f>
        <v/>
      </c>
    </row>
    <row r="22">
      <c r="A22">
        <f>HYPERLINK("https://www.youtube.com/watch?v=yeRmGUAkRRY", "Video")</f>
        <v/>
      </c>
      <c r="B22" t="inlineStr">
        <is>
          <t>4:44</t>
        </is>
      </c>
      <c r="C22" t="inlineStr">
        <is>
          <t>It's not going to address questions,</t>
        </is>
      </c>
      <c r="D22">
        <f>HYPERLINK("https://www.youtube.com/watch?v=yeRmGUAkRRY&amp;t=284s", "Go to time")</f>
        <v/>
      </c>
    </row>
    <row r="23">
      <c r="A23">
        <f>HYPERLINK("https://www.youtube.com/watch?v=yeRmGUAkRRY", "Video")</f>
        <v/>
      </c>
      <c r="B23" t="inlineStr">
        <is>
          <t>4:52</t>
        </is>
      </c>
      <c r="C23" t="inlineStr">
        <is>
          <t>but it addresses these 
fundamental questions:</t>
        </is>
      </c>
      <c r="D23">
        <f>HYPERLINK("https://www.youtube.com/watch?v=yeRmGUAkRRY&amp;t=292s", "Go to time")</f>
        <v/>
      </c>
    </row>
    <row r="24">
      <c r="A24">
        <f>HYPERLINK("https://www.youtube.com/watch?v=Alnd7fn2OVo", "Video")</f>
        <v/>
      </c>
      <c r="B24" t="inlineStr">
        <is>
          <t>0:48</t>
        </is>
      </c>
      <c r="C24" t="inlineStr">
        <is>
          <t>relationships will address a depression</t>
        </is>
      </c>
      <c r="D24">
        <f>HYPERLINK("https://www.youtube.com/watch?v=Alnd7fn2OVo&amp;t=48s", "Go to time")</f>
        <v/>
      </c>
    </row>
    <row r="25">
      <c r="A25">
        <f>HYPERLINK("https://www.youtube.com/watch?v=Alnd7fn2OVo", "Video")</f>
        <v/>
      </c>
      <c r="B25" t="inlineStr">
        <is>
          <t>2:46</t>
        </is>
      </c>
      <c r="C25" t="inlineStr">
        <is>
          <t>frankly who would address the weaknesses</t>
        </is>
      </c>
      <c r="D25">
        <f>HYPERLINK("https://www.youtube.com/watch?v=Alnd7fn2OVo&amp;t=166s", "Go to time")</f>
        <v/>
      </c>
    </row>
    <row r="26">
      <c r="A26">
        <f>HYPERLINK("https://www.youtube.com/watch?v=Alnd7fn2OVo", "Video")</f>
        <v/>
      </c>
      <c r="B26" t="inlineStr">
        <is>
          <t>2:49</t>
        </is>
      </c>
      <c r="C26" t="inlineStr">
        <is>
          <t>that I wasn't addressing whether it was</t>
        </is>
      </c>
      <c r="D26">
        <f>HYPERLINK("https://www.youtube.com/watch?v=Alnd7fn2OVo&amp;t=169s", "Go to time")</f>
        <v/>
      </c>
    </row>
    <row r="27">
      <c r="A27">
        <f>HYPERLINK("https://www.youtube.com/watch?v=1wrUU_tV1YE", "Video")</f>
        <v/>
      </c>
      <c r="B27" t="inlineStr">
        <is>
          <t>1:19</t>
        </is>
      </c>
      <c r="C27" t="inlineStr">
        <is>
          <t>In his first sort of really long speech – it's
called the Lyceum Address, it's sort of florid</t>
        </is>
      </c>
      <c r="D27">
        <f>HYPERLINK("https://www.youtube.com/watch?v=1wrUU_tV1YE&amp;t=79s", "Go to time")</f>
        <v/>
      </c>
    </row>
    <row r="28">
      <c r="A28">
        <f>HYPERLINK("https://www.youtube.com/watch?v=gzksqQDI_kE", "Video")</f>
        <v/>
      </c>
      <c r="B28" t="inlineStr">
        <is>
          <t>16:13</t>
        </is>
      </c>
      <c r="C28" t="inlineStr">
        <is>
          <t>This is really an all hands on deck problem
and I don't think we'll be able to address</t>
        </is>
      </c>
      <c r="D28">
        <f>HYPERLINK("https://www.youtube.com/watch?v=gzksqQDI_kE&amp;t=973s", "Go to time")</f>
        <v/>
      </c>
    </row>
    <row r="29">
      <c r="A29">
        <f>HYPERLINK("https://www.youtube.com/watch?v=gzksqQDI_kE", "Video")</f>
        <v/>
      </c>
      <c r="B29" t="inlineStr">
        <is>
          <t>17:50</t>
        </is>
      </c>
      <c r="C29" t="inlineStr">
        <is>
          <t>as much as $10 a month to address it.</t>
        </is>
      </c>
      <c r="D29">
        <f>HYPERLINK("https://www.youtube.com/watch?v=gzksqQDI_kE&amp;t=1070s", "Go to time")</f>
        <v/>
      </c>
    </row>
    <row r="30">
      <c r="A30">
        <f>HYPERLINK("https://www.youtube.com/watch?v=gzksqQDI_kE", "Video")</f>
        <v/>
      </c>
      <c r="B30" t="inlineStr">
        <is>
          <t>18:45</t>
        </is>
      </c>
      <c r="C30" t="inlineStr">
        <is>
          <t>So, addressing any of them on some level means
addressing climate change and that's the perspective</t>
        </is>
      </c>
      <c r="D30">
        <f>HYPERLINK("https://www.youtube.com/watch?v=gzksqQDI_kE&amp;t=1125s", "Go to time")</f>
        <v/>
      </c>
    </row>
    <row r="31">
      <c r="A31">
        <f>HYPERLINK("https://www.youtube.com/watch?v=gzksqQDI_kE", "Video")</f>
        <v/>
      </c>
      <c r="B31" t="inlineStr">
        <is>
          <t>21:05</t>
        </is>
      </c>
      <c r="C31" t="inlineStr">
        <is>
          <t>one another and not addressing the sort of
median concerned liberal who is worried but</t>
        </is>
      </c>
      <c r="D31">
        <f>HYPERLINK("https://www.youtube.com/watch?v=gzksqQDI_kE&amp;t=1265s", "Go to time")</f>
        <v/>
      </c>
    </row>
    <row r="32">
      <c r="A32">
        <f>HYPERLINK("https://www.youtube.com/watch?v=IoubVUSk7h0", "Video")</f>
        <v/>
      </c>
      <c r="B32" t="inlineStr">
        <is>
          <t>0:54</t>
        </is>
      </c>
      <c r="C32" t="inlineStr">
        <is>
          <t>And the key problem that it should address
right off is the beholder’s share.</t>
        </is>
      </c>
      <c r="D32">
        <f>HYPERLINK("https://www.youtube.com/watch?v=IoubVUSk7h0&amp;t=54s", "Go to time")</f>
        <v/>
      </c>
    </row>
    <row r="33">
      <c r="A33">
        <f>HYPERLINK("https://www.youtube.com/watch?v=LXsfj7Rtfh8", "Video")</f>
        <v/>
      </c>
      <c r="B33" t="inlineStr">
        <is>
          <t>0:07</t>
        </is>
      </c>
      <c r="C33" t="inlineStr">
        <is>
          <t>intelligence and IT addresses the</t>
        </is>
      </c>
      <c r="D33">
        <f>HYPERLINK("https://www.youtube.com/watch?v=LXsfj7Rtfh8&amp;t=7s", "Go to time")</f>
        <v/>
      </c>
    </row>
    <row r="34">
      <c r="A34">
        <f>HYPERLINK("https://www.youtube.com/watch?v=LXsfj7Rtfh8", "Video")</f>
        <v/>
      </c>
      <c r="B34" t="inlineStr">
        <is>
          <t>4:21</t>
        </is>
      </c>
      <c r="C34" t="inlineStr">
        <is>
          <t>it down we've really got to address that</t>
        </is>
      </c>
      <c r="D34">
        <f>HYPERLINK("https://www.youtube.com/watch?v=LXsfj7Rtfh8&amp;t=261s", "Go to time")</f>
        <v/>
      </c>
    </row>
    <row r="35">
      <c r="A35">
        <f>HYPERLINK("https://www.youtube.com/watch?v=B2zCWJBnfuE", "Video")</f>
        <v/>
      </c>
      <c r="B35" t="inlineStr">
        <is>
          <t>5:40</t>
        </is>
      </c>
      <c r="C35" t="inlineStr">
        <is>
          <t>by applying a predictive model for each
potential delivery address and saying, "Hey,</t>
        </is>
      </c>
      <c r="D35">
        <f>HYPERLINK("https://www.youtube.com/watch?v=B2zCWJBnfuE&amp;t=340s", "Go to time")</f>
        <v/>
      </c>
    </row>
    <row r="36">
      <c r="A36">
        <f>HYPERLINK("https://www.youtube.com/watch?v=IG9HxttOKGQ", "Video")</f>
        <v/>
      </c>
      <c r="B36" t="inlineStr">
        <is>
          <t>6:55</t>
        </is>
      </c>
      <c r="C36" t="inlineStr">
        <is>
          <t>addressing the students and they all</t>
        </is>
      </c>
      <c r="D36">
        <f>HYPERLINK("https://www.youtube.com/watch?v=IG9HxttOKGQ&amp;t=415s", "Go to time")</f>
        <v/>
      </c>
    </row>
    <row r="37">
      <c r="A37">
        <f>HYPERLINK("https://www.youtube.com/watch?v=VMbhM59K5FQ", "Video")</f>
        <v/>
      </c>
      <c r="B37" t="inlineStr">
        <is>
          <t>4:44</t>
        </is>
      </c>
      <c r="C37" t="inlineStr">
        <is>
          <t>and it's important to address
that before it gets worse.</t>
        </is>
      </c>
      <c r="D37">
        <f>HYPERLINK("https://www.youtube.com/watch?v=VMbhM59K5FQ&amp;t=284s", "Go to time")</f>
        <v/>
      </c>
    </row>
    <row r="38">
      <c r="A38">
        <f>HYPERLINK("https://www.youtube.com/watch?v=VMbhM59K5FQ", "Video")</f>
        <v/>
      </c>
      <c r="B38" t="inlineStr">
        <is>
          <t>6:02</t>
        </is>
      </c>
      <c r="C38" t="inlineStr">
        <is>
          <t>So to address my own burnout,</t>
        </is>
      </c>
      <c r="D38">
        <f>HYPERLINK("https://www.youtube.com/watch?v=VMbhM59K5FQ&amp;t=362s", "Go to time")</f>
        <v/>
      </c>
    </row>
    <row r="39">
      <c r="A39">
        <f>HYPERLINK("https://www.youtube.com/watch?v=Bzj29-6cJVg", "Video")</f>
        <v/>
      </c>
      <c r="B39" t="inlineStr">
        <is>
          <t>0:30</t>
        </is>
      </c>
      <c r="C39" t="inlineStr">
        <is>
          <t>already pre addressed to go to the lab</t>
        </is>
      </c>
      <c r="D39">
        <f>HYPERLINK("https://www.youtube.com/watch?v=Bzj29-6cJVg&amp;t=30s", "Go to time")</f>
        <v/>
      </c>
    </row>
    <row r="40">
      <c r="A40">
        <f>HYPERLINK("https://www.youtube.com/watch?v=cI0Bql26sqY", "Video")</f>
        <v/>
      </c>
      <c r="B40" t="inlineStr">
        <is>
          <t>0:27</t>
        </is>
      </c>
      <c r="C40" t="inlineStr">
        <is>
          <t>not really addressing the problems</t>
        </is>
      </c>
      <c r="D40">
        <f>HYPERLINK("https://www.youtube.com/watch?v=cI0Bql26sqY&amp;t=27s", "Go to time")</f>
        <v/>
      </c>
    </row>
    <row r="41">
      <c r="A41">
        <f>HYPERLINK("https://www.youtube.com/watch?v=SQjtz3iO6Kw", "Video")</f>
        <v/>
      </c>
      <c r="B41" t="inlineStr">
        <is>
          <t>1:43</t>
        </is>
      </c>
      <c r="C41" t="inlineStr">
        <is>
          <t>convened to address epidemic obesity and</t>
        </is>
      </c>
      <c r="D41">
        <f>HYPERLINK("https://www.youtube.com/watch?v=SQjtz3iO6Kw&amp;t=103s", "Go to time")</f>
        <v/>
      </c>
    </row>
    <row r="42">
      <c r="A42">
        <f>HYPERLINK("https://www.youtube.com/watch?v=H2j74HEwV58", "Video")</f>
        <v/>
      </c>
      <c r="B42" t="inlineStr">
        <is>
          <t>0:15</t>
        </is>
      </c>
      <c r="C42" t="inlineStr">
        <is>
          <t>The best way to address cancer or any disease
is to prevent it.</t>
        </is>
      </c>
      <c r="D42">
        <f>HYPERLINK("https://www.youtube.com/watch?v=H2j74HEwV58&amp;t=15s", "Go to time")</f>
        <v/>
      </c>
    </row>
    <row r="43">
      <c r="A43">
        <f>HYPERLINK("https://www.youtube.com/watch?v=BjmPvovl-V4", "Video")</f>
        <v/>
      </c>
      <c r="B43" t="inlineStr">
        <is>
          <t>7:37</t>
        </is>
      </c>
      <c r="C43" t="inlineStr">
        <is>
          <t>"Hell, neuroscience should be
able to address this, right.</t>
        </is>
      </c>
      <c r="D43">
        <f>HYPERLINK("https://www.youtube.com/watch?v=BjmPvovl-V4&amp;t=457s", "Go to time")</f>
        <v/>
      </c>
    </row>
    <row r="44">
      <c r="A44">
        <f>HYPERLINK("https://www.youtube.com/watch?v=BjmPvovl-V4", "Video")</f>
        <v/>
      </c>
      <c r="B44" t="inlineStr">
        <is>
          <t>11:55</t>
        </is>
      </c>
      <c r="C44" t="inlineStr">
        <is>
          <t>Right now, it's very difficult
to address experimentally.</t>
        </is>
      </c>
      <c r="D44">
        <f>HYPERLINK("https://www.youtube.com/watch?v=BjmPvovl-V4&amp;t=715s", "Go to time")</f>
        <v/>
      </c>
    </row>
    <row r="45">
      <c r="A45">
        <f>HYPERLINK("https://www.youtube.com/watch?v=BjmPvovl-V4", "Video")</f>
        <v/>
      </c>
      <c r="B45" t="inlineStr">
        <is>
          <t>36:22</t>
        </is>
      </c>
      <c r="C45" t="inlineStr">
        <is>
          <t>and it oughta be able to address
some of the same questions.</t>
        </is>
      </c>
      <c r="D45">
        <f>HYPERLINK("https://www.youtube.com/watch?v=BjmPvovl-V4&amp;t=2182s", "Go to time")</f>
        <v/>
      </c>
    </row>
    <row r="46">
      <c r="A46">
        <f>HYPERLINK("https://www.youtube.com/watch?v=MWQXqjNC0MI", "Video")</f>
        <v/>
      </c>
      <c r="B46" t="inlineStr">
        <is>
          <t>3:27</t>
        </is>
      </c>
      <c r="C46" t="inlineStr">
        <is>
          <t>address four problems and we have to</t>
        </is>
      </c>
      <c r="D46">
        <f>HYPERLINK("https://www.youtube.com/watch?v=MWQXqjNC0MI&amp;t=207s", "Go to time")</f>
        <v/>
      </c>
    </row>
    <row r="47">
      <c r="A47">
        <f>HYPERLINK("https://www.youtube.com/watch?v=MWQXqjNC0MI", "Video")</f>
        <v/>
      </c>
      <c r="B47" t="inlineStr">
        <is>
          <t>3:28</t>
        </is>
      </c>
      <c r="C47" t="inlineStr">
        <is>
          <t>address them uh relatively soon we have</t>
        </is>
      </c>
      <c r="D47">
        <f>HYPERLINK("https://www.youtube.com/watch?v=MWQXqjNC0MI&amp;t=208s", "Go to time")</f>
        <v/>
      </c>
    </row>
    <row r="48">
      <c r="A48">
        <f>HYPERLINK("https://www.youtube.com/watch?v=MWQXqjNC0MI", "Video")</f>
        <v/>
      </c>
      <c r="B48" t="inlineStr">
        <is>
          <t>3:31</t>
        </is>
      </c>
      <c r="C48" t="inlineStr">
        <is>
          <t>to address the global warming energy</t>
        </is>
      </c>
      <c r="D48">
        <f>HYPERLINK("https://www.youtube.com/watch?v=MWQXqjNC0MI&amp;t=211s", "Go to time")</f>
        <v/>
      </c>
    </row>
    <row r="49">
      <c r="A49">
        <f>HYPERLINK("https://www.youtube.com/watch?v=W6IBFpVZIIE", "Video")</f>
        <v/>
      </c>
      <c r="B49" t="inlineStr">
        <is>
          <t>4:34</t>
        </is>
      </c>
      <c r="C49" t="inlineStr">
        <is>
          <t>and can be doing to address it:</t>
        </is>
      </c>
      <c r="D49">
        <f>HYPERLINK("https://www.youtube.com/watch?v=W6IBFpVZIIE&amp;t=274s", "Go to time")</f>
        <v/>
      </c>
    </row>
    <row r="50">
      <c r="A50">
        <f>HYPERLINK("https://www.youtube.com/watch?v=wl2_hjs2dt8", "Video")</f>
        <v/>
      </c>
      <c r="B50" t="inlineStr">
        <is>
          <t>3:22</t>
        </is>
      </c>
      <c r="C50" t="inlineStr">
        <is>
          <t>to put on so how can how can we address</t>
        </is>
      </c>
      <c r="D50">
        <f>HYPERLINK("https://www.youtube.com/watch?v=wl2_hjs2dt8&amp;t=202s", "Go to time")</f>
        <v/>
      </c>
    </row>
    <row r="51">
      <c r="A51">
        <f>HYPERLINK("https://www.youtube.com/watch?v=PUutgmOYTj4", "Video")</f>
        <v/>
      </c>
      <c r="B51" t="inlineStr">
        <is>
          <t>0:04</t>
        </is>
      </c>
      <c r="C51" t="inlineStr">
        <is>
          <t>And it addresses all those people who have
this yearning to have an impact on the world,</t>
        </is>
      </c>
      <c r="D51">
        <f>HYPERLINK("https://www.youtube.com/watch?v=PUutgmOYTj4&amp;t=4s", "Go to time")</f>
        <v/>
      </c>
    </row>
    <row r="52">
      <c r="A52">
        <f>HYPERLINK("https://www.youtube.com/watch?v=MoOHWHEJOLU", "Video")</f>
        <v/>
      </c>
      <c r="B52" t="inlineStr">
        <is>
          <t>0:49</t>
        </is>
      </c>
      <c r="C52" t="inlineStr">
        <is>
          <t>to address the question what assumptions</t>
        </is>
      </c>
      <c r="D52">
        <f>HYPERLINK("https://www.youtube.com/watch?v=MoOHWHEJOLU&amp;t=49s", "Go to time")</f>
        <v/>
      </c>
    </row>
    <row r="53">
      <c r="A53">
        <f>HYPERLINK("https://www.youtube.com/watch?v=FNKApPrhlew", "Video")</f>
        <v/>
      </c>
      <c r="B53" t="inlineStr">
        <is>
          <t>0:16</t>
        </is>
      </c>
      <c r="C53" t="inlineStr">
        <is>
          <t>to address some very challenging issues,</t>
        </is>
      </c>
      <c r="D53">
        <f>HYPERLINK("https://www.youtube.com/watch?v=FNKApPrhlew&amp;t=16s", "Go to time")</f>
        <v/>
      </c>
    </row>
    <row r="54">
      <c r="A54">
        <f>HYPERLINK("https://www.youtube.com/watch?v=FNKApPrhlew", "Video")</f>
        <v/>
      </c>
      <c r="B54" t="inlineStr">
        <is>
          <t>7:15</t>
        </is>
      </c>
      <c r="C54" t="inlineStr">
        <is>
          <t>to my addressing anxiety.</t>
        </is>
      </c>
      <c r="D54">
        <f>HYPERLINK("https://www.youtube.com/watch?v=FNKApPrhlew&amp;t=435s", "Go to time")</f>
        <v/>
      </c>
    </row>
    <row r="55">
      <c r="A55">
        <f>HYPERLINK("https://www.youtube.com/watch?v=YlhZV6DMrrg", "Video")</f>
        <v/>
      </c>
      <c r="B55" t="inlineStr">
        <is>
          <t>2:25</t>
        </is>
      </c>
      <c r="C55" t="inlineStr">
        <is>
          <t>we have to address that we have to quit</t>
        </is>
      </c>
      <c r="D55">
        <f>HYPERLINK("https://www.youtube.com/watch?v=YlhZV6DMrrg&amp;t=145s", "Go to time")</f>
        <v/>
      </c>
    </row>
    <row r="56">
      <c r="A56">
        <f>HYPERLINK("https://www.youtube.com/watch?v=5717toe3Vrc", "Video")</f>
        <v/>
      </c>
      <c r="B56" t="inlineStr">
        <is>
          <t>2:40</t>
        </is>
      </c>
      <c r="C56" t="inlineStr">
        <is>
          <t>are required to address the Practical</t>
        </is>
      </c>
      <c r="D56">
        <f>HYPERLINK("https://www.youtube.com/watch?v=5717toe3Vrc&amp;t=160s", "Go to time")</f>
        <v/>
      </c>
    </row>
    <row r="57">
      <c r="A57">
        <f>HYPERLINK("https://www.youtube.com/watch?v=tpPFdFdfxxM", "Video")</f>
        <v/>
      </c>
      <c r="B57" t="inlineStr">
        <is>
          <t>3:37</t>
        </is>
      </c>
      <c r="C57" t="inlineStr">
        <is>
          <t>and that makes it much, much
harder to effectively address</t>
        </is>
      </c>
      <c r="D57">
        <f>HYPERLINK("https://www.youtube.com/watch?v=tpPFdFdfxxM&amp;t=217s", "Go to time")</f>
        <v/>
      </c>
    </row>
    <row r="58">
      <c r="A58">
        <f>HYPERLINK("https://www.youtube.com/watch?v=tpPFdFdfxxM", "Video")</f>
        <v/>
      </c>
      <c r="B58" t="inlineStr">
        <is>
          <t>6:59</t>
        </is>
      </c>
      <c r="C58" t="inlineStr">
        <is>
          <t>environment, has to be addressed as such.</t>
        </is>
      </c>
      <c r="D58">
        <f>HYPERLINK("https://www.youtube.com/watch?v=tpPFdFdfxxM&amp;t=419s", "Go to time")</f>
        <v/>
      </c>
    </row>
    <row r="59">
      <c r="A59">
        <f>HYPERLINK("https://www.youtube.com/watch?v=tpPFdFdfxxM", "Video")</f>
        <v/>
      </c>
      <c r="B59" t="inlineStr">
        <is>
          <t>18:48</t>
        </is>
      </c>
      <c r="C59" t="inlineStr">
        <is>
          <t>that would address effectively either</t>
        </is>
      </c>
      <c r="D59">
        <f>HYPERLINK("https://www.youtube.com/watch?v=tpPFdFdfxxM&amp;t=1128s", "Go to time")</f>
        <v/>
      </c>
    </row>
    <row r="60">
      <c r="A60">
        <f>HYPERLINK("https://www.youtube.com/watch?v=QBA98jHWhoU", "Video")</f>
        <v/>
      </c>
      <c r="B60" t="inlineStr">
        <is>
          <t>49:41</t>
        </is>
      </c>
      <c r="C60" t="inlineStr">
        <is>
          <t>So the way we address that
risk is by screening people,</t>
        </is>
      </c>
      <c r="D60">
        <f>HYPERLINK("https://www.youtube.com/watch?v=QBA98jHWhoU&amp;t=2981s", "Go to time")</f>
        <v/>
      </c>
    </row>
    <row r="61">
      <c r="A61">
        <f>HYPERLINK("https://www.youtube.com/watch?v=QBA98jHWhoU", "Video")</f>
        <v/>
      </c>
      <c r="B61" t="inlineStr">
        <is>
          <t>50:07</t>
        </is>
      </c>
      <c r="C61" t="inlineStr">
        <is>
          <t>And the way that we
address those in the clinic</t>
        </is>
      </c>
      <c r="D61">
        <f>HYPERLINK("https://www.youtube.com/watch?v=QBA98jHWhoU&amp;t=3007s", "Go to time")</f>
        <v/>
      </c>
    </row>
    <row r="62">
      <c r="A62">
        <f>HYPERLINK("https://www.youtube.com/watch?v=QBA98jHWhoU", "Video")</f>
        <v/>
      </c>
      <c r="B62" t="inlineStr">
        <is>
          <t>55:09</t>
        </is>
      </c>
      <c r="C62" t="inlineStr">
        <is>
          <t>many lab studies addressing
different questions.</t>
        </is>
      </c>
      <c r="D62">
        <f>HYPERLINK("https://www.youtube.com/watch?v=QBA98jHWhoU&amp;t=3309s", "Go to time")</f>
        <v/>
      </c>
    </row>
    <row r="63">
      <c r="A63">
        <f>HYPERLINK("https://www.youtube.com/watch?v=QBA98jHWhoU", "Video")</f>
        <v/>
      </c>
      <c r="B63" t="inlineStr">
        <is>
          <t>66:26</t>
        </is>
      </c>
      <c r="C63" t="inlineStr">
        <is>
          <t>in that study to address,</t>
        </is>
      </c>
      <c r="D63">
        <f>HYPERLINK("https://www.youtube.com/watch?v=QBA98jHWhoU&amp;t=3986s", "Go to time")</f>
        <v/>
      </c>
    </row>
    <row r="64">
      <c r="A64">
        <f>HYPERLINK("https://www.youtube.com/watch?v=QBA98jHWhoU", "Video")</f>
        <v/>
      </c>
      <c r="B64" t="inlineStr">
        <is>
          <t>82:13</t>
        </is>
      </c>
      <c r="C64" t="inlineStr">
        <is>
          <t>I'm open to psychedelic
research addressing</t>
        </is>
      </c>
      <c r="D64">
        <f>HYPERLINK("https://www.youtube.com/watch?v=QBA98jHWhoU&amp;t=4933s", "Go to time")</f>
        <v/>
      </c>
    </row>
    <row r="65">
      <c r="A65">
        <f>HYPERLINK("https://www.youtube.com/watch?v=QBA98jHWhoU", "Video")</f>
        <v/>
      </c>
      <c r="B65" t="inlineStr">
        <is>
          <t>83:29</t>
        </is>
      </c>
      <c r="C65" t="inlineStr">
        <is>
          <t>it has not addressed any</t>
        </is>
      </c>
      <c r="D65">
        <f>HYPERLINK("https://www.youtube.com/watch?v=QBA98jHWhoU&amp;t=5009s", "Go to time")</f>
        <v/>
      </c>
    </row>
    <row r="66">
      <c r="A66">
        <f>HYPERLINK("https://www.youtube.com/watch?v=QBA98jHWhoU", "Video")</f>
        <v/>
      </c>
      <c r="B66" t="inlineStr">
        <is>
          <t>83:37</t>
        </is>
      </c>
      <c r="C66" t="inlineStr">
        <is>
          <t>has addressed how psychedelics
work in the brain.</t>
        </is>
      </c>
      <c r="D66">
        <f>HYPERLINK("https://www.youtube.com/watch?v=QBA98jHWhoU&amp;t=5017s", "Go to time")</f>
        <v/>
      </c>
    </row>
    <row r="67">
      <c r="A67">
        <f>HYPERLINK("https://www.youtube.com/watch?v=QBA98jHWhoU", "Video")</f>
        <v/>
      </c>
      <c r="B67" t="inlineStr">
        <is>
          <t>88:15</t>
        </is>
      </c>
      <c r="C67" t="inlineStr">
        <is>
          <t>with psychedelics to
address that question,</t>
        </is>
      </c>
      <c r="D67">
        <f>HYPERLINK("https://www.youtube.com/watch?v=QBA98jHWhoU&amp;t=5295s", "Go to time")</f>
        <v/>
      </c>
    </row>
    <row r="68">
      <c r="A68">
        <f>HYPERLINK("https://www.youtube.com/watch?v=QBA98jHWhoU", "Video")</f>
        <v/>
      </c>
      <c r="B68" t="inlineStr">
        <is>
          <t>88:26</t>
        </is>
      </c>
      <c r="C68" t="inlineStr">
        <is>
          <t>that psychedelics could be used
to address the hard problem.</t>
        </is>
      </c>
      <c r="D68">
        <f>HYPERLINK("https://www.youtube.com/watch?v=QBA98jHWhoU&amp;t=5306s", "Go to time")</f>
        <v/>
      </c>
    </row>
    <row r="69">
      <c r="A69">
        <f>HYPERLINK("https://www.youtube.com/watch?v=QBA98jHWhoU", "Video")</f>
        <v/>
      </c>
      <c r="B69" t="inlineStr">
        <is>
          <t>106:37</t>
        </is>
      </c>
      <c r="C69" t="inlineStr">
        <is>
          <t>and in some, you know,
addressing abusive relationships</t>
        </is>
      </c>
      <c r="D69">
        <f>HYPERLINK("https://www.youtube.com/watch?v=QBA98jHWhoU&amp;t=6397s", "Go to time")</f>
        <v/>
      </c>
    </row>
    <row r="70">
      <c r="A70">
        <f>HYPERLINK("https://www.youtube.com/watch?v=QBA98jHWhoU", "Video")</f>
        <v/>
      </c>
      <c r="B70" t="inlineStr">
        <is>
          <t>113:46</t>
        </is>
      </c>
      <c r="C70" t="inlineStr">
        <is>
          <t>to address an addiction</t>
        </is>
      </c>
      <c r="D70">
        <f>HYPERLINK("https://www.youtube.com/watch?v=QBA98jHWhoU&amp;t=6826s", "Go to time")</f>
        <v/>
      </c>
    </row>
    <row r="71">
      <c r="A71">
        <f>HYPERLINK("https://www.youtube.com/watch?v=QBA98jHWhoU", "Video")</f>
        <v/>
      </c>
      <c r="B71" t="inlineStr">
        <is>
          <t>116:42</t>
        </is>
      </c>
      <c r="C71" t="inlineStr">
        <is>
          <t>And that's what we're hoping to address,</t>
        </is>
      </c>
      <c r="D71">
        <f>HYPERLINK("https://www.youtube.com/watch?v=QBA98jHWhoU&amp;t=7002s", "Go to time")</f>
        <v/>
      </c>
    </row>
    <row r="72">
      <c r="A72">
        <f>HYPERLINK("https://www.youtube.com/watch?v=QBA98jHWhoU", "Video")</f>
        <v/>
      </c>
      <c r="B72" t="inlineStr">
        <is>
          <t>124:19</t>
        </is>
      </c>
      <c r="C72" t="inlineStr">
        <is>
          <t>that are somehow being addressed
by psychedelic treatment?</t>
        </is>
      </c>
      <c r="D72">
        <f>HYPERLINK("https://www.youtube.com/watch?v=QBA98jHWhoU&amp;t=7459s", "Go to time")</f>
        <v/>
      </c>
    </row>
    <row r="73">
      <c r="A73">
        <f>HYPERLINK("https://www.youtube.com/watch?v=44FQpKTEJ3M", "Video")</f>
        <v/>
      </c>
      <c r="B73" t="inlineStr">
        <is>
          <t>2:04</t>
        </is>
      </c>
      <c r="C73" t="inlineStr">
        <is>
          <t>philosophical argument could address</t>
        </is>
      </c>
      <c r="D73">
        <f>HYPERLINK("https://www.youtube.com/watch?v=44FQpKTEJ3M&amp;t=124s", "Go to time")</f>
        <v/>
      </c>
    </row>
    <row r="74">
      <c r="A74">
        <f>HYPERLINK("https://www.youtube.com/watch?v=44FQpKTEJ3M", "Video")</f>
        <v/>
      </c>
      <c r="B74" t="inlineStr">
        <is>
          <t>2:06</t>
        </is>
      </c>
      <c r="C74" t="inlineStr">
        <is>
          <t>these questions which were addressed I</t>
        </is>
      </c>
      <c r="D74">
        <f>HYPERLINK("https://www.youtube.com/watch?v=44FQpKTEJ3M&amp;t=126s", "Go to time")</f>
        <v/>
      </c>
    </row>
    <row r="75">
      <c r="A75">
        <f>HYPERLINK("https://www.youtube.com/watch?v=OVbAynPTDI4", "Video")</f>
        <v/>
      </c>
      <c r="B75" t="inlineStr">
        <is>
          <t>0:15</t>
        </is>
      </c>
      <c r="C75" t="inlineStr">
        <is>
          <t>an issue to address until proved to the</t>
        </is>
      </c>
      <c r="D75">
        <f>HYPERLINK("https://www.youtube.com/watch?v=OVbAynPTDI4&amp;t=15s", "Go to time")</f>
        <v/>
      </c>
    </row>
    <row r="76">
      <c r="A76">
        <f>HYPERLINK("https://www.youtube.com/watch?v=KZHddAyzLKk", "Video")</f>
        <v/>
      </c>
      <c r="B76" t="inlineStr">
        <is>
          <t>1:53</t>
        </is>
      </c>
      <c r="C76" t="inlineStr">
        <is>
          <t>addressing so I I believe the foundation</t>
        </is>
      </c>
      <c r="D76">
        <f>HYPERLINK("https://www.youtube.com/watch?v=KZHddAyzLKk&amp;t=113s", "Go to time")</f>
        <v/>
      </c>
    </row>
    <row r="77">
      <c r="A77">
        <f>HYPERLINK("https://www.youtube.com/watch?v=zgZMyY27tfg", "Video")</f>
        <v/>
      </c>
      <c r="B77" t="inlineStr">
        <is>
          <t>36:05</t>
        </is>
      </c>
      <c r="C77" t="inlineStr">
        <is>
          <t>addressed as that you know and not it</t>
        </is>
      </c>
      <c r="D77">
        <f>HYPERLINK("https://www.youtube.com/watch?v=zgZMyY27tfg&amp;t=2165s", "Go to time")</f>
        <v/>
      </c>
    </row>
    <row r="78">
      <c r="A78">
        <f>HYPERLINK("https://www.youtube.com/watch?v=2iBxLni6Hwg", "Video")</f>
        <v/>
      </c>
      <c r="B78" t="inlineStr">
        <is>
          <t>0:13</t>
        </is>
      </c>
      <c r="C78" t="inlineStr">
        <is>
          <t>uh how they address problems how they</t>
        </is>
      </c>
      <c r="D78">
        <f>HYPERLINK("https://www.youtube.com/watch?v=2iBxLni6Hwg&amp;t=13s", "Go to time")</f>
        <v/>
      </c>
    </row>
    <row r="79">
      <c r="A79">
        <f>HYPERLINK("https://www.youtube.com/watch?v=iMM3zxVoGZc", "Video")</f>
        <v/>
      </c>
      <c r="B79" t="inlineStr">
        <is>
          <t>5:03</t>
        </is>
      </c>
      <c r="C79" t="inlineStr">
        <is>
          <t>It can help you think through the many aspects
it takes to address to build a business.</t>
        </is>
      </c>
      <c r="D79">
        <f>HYPERLINK("https://www.youtube.com/watch?v=iMM3zxVoGZc&amp;t=303s", "Go to time")</f>
        <v/>
      </c>
    </row>
    <row r="80">
      <c r="A80">
        <f>HYPERLINK("https://www.youtube.com/watch?v=sO_sRSg_Rb4", "Video")</f>
        <v/>
      </c>
      <c r="B80" t="inlineStr">
        <is>
          <t>27:27</t>
        </is>
      </c>
      <c r="C80" t="inlineStr">
        <is>
          <t>me. First, let me address Bob Mangov. I</t>
        </is>
      </c>
      <c r="D80">
        <f>HYPERLINK("https://www.youtube.com/watch?v=sO_sRSg_Rb4&amp;t=1647s", "Go to time")</f>
        <v/>
      </c>
    </row>
    <row r="81">
      <c r="A81">
        <f>HYPERLINK("https://www.youtube.com/watch?v=AKH9GO-kzSI", "Video")</f>
        <v/>
      </c>
      <c r="B81" t="inlineStr">
        <is>
          <t>1:33</t>
        </is>
      </c>
      <c r="C81" t="inlineStr">
        <is>
          <t>address those four</t>
        </is>
      </c>
      <c r="D81">
        <f>HYPERLINK("https://www.youtube.com/watch?v=AKH9GO-kzSI&amp;t=93s", "Go to time")</f>
        <v/>
      </c>
    </row>
    <row r="82">
      <c r="A82">
        <f>HYPERLINK("https://www.youtube.com/watch?v=nS2Y1wmg9f8", "Video")</f>
        <v/>
      </c>
      <c r="B82" t="inlineStr">
        <is>
          <t>0:00</t>
        </is>
      </c>
      <c r="C82" t="inlineStr">
        <is>
          <t>The whole sort of atheist critique of religion
doesn’t really address Buddhism insofar</t>
        </is>
      </c>
      <c r="D82">
        <f>HYPERLINK("https://www.youtube.com/watch?v=nS2Y1wmg9f8&amp;t=0s", "Go to time")</f>
        <v/>
      </c>
    </row>
    <row r="83">
      <c r="A83">
        <f>HYPERLINK("https://www.youtube.com/watch?v=8DMJMRkQOVY", "Video")</f>
        <v/>
      </c>
      <c r="B83" t="inlineStr">
        <is>
          <t>28:36</t>
        </is>
      </c>
      <c r="C83" t="inlineStr">
        <is>
          <t>If we don't address these issues,</t>
        </is>
      </c>
      <c r="D83">
        <f>HYPERLINK("https://www.youtube.com/watch?v=8DMJMRkQOVY&amp;t=1716s", "Go to time")</f>
        <v/>
      </c>
    </row>
    <row r="84">
      <c r="A84">
        <f>HYPERLINK("https://www.youtube.com/watch?v=8DMJMRkQOVY", "Video")</f>
        <v/>
      </c>
      <c r="B84" t="inlineStr">
        <is>
          <t>35:18</t>
        </is>
      </c>
      <c r="C84" t="inlineStr">
        <is>
          <t>- [Interviewer] How do we
address soil degradation?</t>
        </is>
      </c>
      <c r="D84">
        <f>HYPERLINK("https://www.youtube.com/watch?v=8DMJMRkQOVY&amp;t=2118s", "Go to time")</f>
        <v/>
      </c>
    </row>
    <row r="85">
      <c r="A85">
        <f>HYPERLINK("https://www.youtube.com/watch?v=8DMJMRkQOVY", "Video")</f>
        <v/>
      </c>
      <c r="B85" t="inlineStr">
        <is>
          <t>65:27</t>
        </is>
      </c>
      <c r="C85" t="inlineStr">
        <is>
          <t>to address here is how do
we stop plastic waste going</t>
        </is>
      </c>
      <c r="D85">
        <f>HYPERLINK("https://www.youtube.com/watch?v=8DMJMRkQOVY&amp;t=3927s", "Go to time")</f>
        <v/>
      </c>
    </row>
    <row r="86">
      <c r="A86">
        <f>HYPERLINK("https://www.youtube.com/watch?v=8DMJMRkQOVY", "Video")</f>
        <v/>
      </c>
      <c r="B86" t="inlineStr">
        <is>
          <t>71:06</t>
        </is>
      </c>
      <c r="C86" t="inlineStr">
        <is>
          <t>- [Interviewer] Part Four,
Addressing Overpopulation.</t>
        </is>
      </c>
      <c r="D86">
        <f>HYPERLINK("https://www.youtube.com/watch?v=8DMJMRkQOVY&amp;t=4266s", "Go to time")</f>
        <v/>
      </c>
    </row>
    <row r="87">
      <c r="A87">
        <f>HYPERLINK("https://www.youtube.com/watch?v=kJoADbi_73U", "Video")</f>
        <v/>
      </c>
      <c r="B87" t="inlineStr">
        <is>
          <t>0:25</t>
        </is>
      </c>
      <c r="C87" t="inlineStr">
        <is>
          <t>don't normally address or talk at all</t>
        </is>
      </c>
      <c r="D87">
        <f>HYPERLINK("https://www.youtube.com/watch?v=kJoADbi_73U&amp;t=25s", "Go to time")</f>
        <v/>
      </c>
    </row>
    <row r="88">
      <c r="A88">
        <f>HYPERLINK("https://www.youtube.com/watch?v=Az6vVQM9Sts", "Video")</f>
        <v/>
      </c>
      <c r="B88" t="inlineStr">
        <is>
          <t>1:34</t>
        </is>
      </c>
      <c r="C88" t="inlineStr">
        <is>
          <t>aura every time that he addresses the UN</t>
        </is>
      </c>
      <c r="D88">
        <f>HYPERLINK("https://www.youtube.com/watch?v=Az6vVQM9Sts&amp;t=94s", "Go to time")</f>
        <v/>
      </c>
    </row>
    <row r="89">
      <c r="A89">
        <f>HYPERLINK("https://www.youtube.com/watch?v=xlq_dQQYrtc", "Video")</f>
        <v/>
      </c>
      <c r="B89" t="inlineStr">
        <is>
          <t>0:54</t>
        </is>
      </c>
      <c r="C89" t="inlineStr">
        <is>
          <t>seem to address a very critical problem</t>
        </is>
      </c>
      <c r="D89">
        <f>HYPERLINK("https://www.youtube.com/watch?v=xlq_dQQYrtc&amp;t=54s", "Go to time")</f>
        <v/>
      </c>
    </row>
    <row r="90">
      <c r="A90">
        <f>HYPERLINK("https://www.youtube.com/watch?v=sskdhs5k7cY", "Video")</f>
        <v/>
      </c>
      <c r="B90" t="inlineStr">
        <is>
          <t>2:29</t>
        </is>
      </c>
      <c r="C90" t="inlineStr">
        <is>
          <t>products and services that can really address
key pain points for students and make their</t>
        </is>
      </c>
      <c r="D90">
        <f>HYPERLINK("https://www.youtube.com/watch?v=sskdhs5k7cY&amp;t=149s", "Go to time")</f>
        <v/>
      </c>
    </row>
    <row r="91">
      <c r="A91">
        <f>HYPERLINK("https://www.youtube.com/watch?v=mud6tEqFiEM", "Video")</f>
        <v/>
      </c>
      <c r="B91" t="inlineStr">
        <is>
          <t>0:05</t>
        </is>
      </c>
      <c r="C91" t="inlineStr">
        <is>
          <t>donors and governments to provide resources
to address, you know, whether it’s public</t>
        </is>
      </c>
      <c r="D91">
        <f>HYPERLINK("https://www.youtube.com/watch?v=mud6tEqFiEM&amp;t=5s", "Go to time")</f>
        <v/>
      </c>
    </row>
    <row r="92">
      <c r="A92">
        <f>HYPERLINK("https://www.youtube.com/watch?v=QvHne-U4lcw", "Video")</f>
        <v/>
      </c>
      <c r="B92" t="inlineStr">
        <is>
          <t>10:26</t>
        </is>
      </c>
      <c r="C92" t="inlineStr">
        <is>
          <t>brain plasticity to address some very challenging 
issues, particularly our high anxiety levels. You</t>
        </is>
      </c>
      <c r="D92">
        <f>HYPERLINK("https://www.youtube.com/watch?v=QvHne-U4lcw&amp;t=626s", "Go to time")</f>
        <v/>
      </c>
    </row>
    <row r="93">
      <c r="A93">
        <f>HYPERLINK("https://www.youtube.com/watch?v=QvHne-U4lcw", "Video")</f>
        <v/>
      </c>
      <c r="B93" t="inlineStr">
        <is>
          <t>16:50</t>
        </is>
      </c>
      <c r="C93" t="inlineStr">
        <is>
          <t>addressing anxiety. What is it about my anxiety 
that is difficult? Can I bring a superpower</t>
        </is>
      </c>
      <c r="D93">
        <f>HYPERLINK("https://www.youtube.com/watch?v=QvHne-U4lcw&amp;t=1010s", "Go to time")</f>
        <v/>
      </c>
    </row>
    <row r="94">
      <c r="A94">
        <f>HYPERLINK("https://www.youtube.com/watch?v=6bWC5pdso68", "Video")</f>
        <v/>
      </c>
      <c r="B94" t="inlineStr">
        <is>
          <t>14:37</t>
        </is>
      </c>
      <c r="C94" t="inlineStr">
        <is>
          <t>does address the question of the role of</t>
        </is>
      </c>
      <c r="D94">
        <f>HYPERLINK("https://www.youtube.com/watch?v=6bWC5pdso68&amp;t=877s", "Go to time")</f>
        <v/>
      </c>
    </row>
    <row r="95">
      <c r="A95">
        <f>HYPERLINK("https://www.youtube.com/watch?v=G-J4y84iHsY", "Video")</f>
        <v/>
      </c>
      <c r="B95" t="inlineStr">
        <is>
          <t>1:41</t>
        </is>
      </c>
      <c r="C95" t="inlineStr">
        <is>
          <t>Homeland Security but by address helping</t>
        </is>
      </c>
      <c r="D95">
        <f>HYPERLINK("https://www.youtube.com/watch?v=G-J4y84iHsY&amp;t=101s", "Go to time")</f>
        <v/>
      </c>
    </row>
    <row r="96">
      <c r="A96">
        <f>HYPERLINK("https://www.youtube.com/watch?v=G-J4y84iHsY", "Video")</f>
        <v/>
      </c>
      <c r="B96" t="inlineStr">
        <is>
          <t>1:44</t>
        </is>
      </c>
      <c r="C96" t="inlineStr">
        <is>
          <t>other countries address the kind of</t>
        </is>
      </c>
      <c r="D96">
        <f>HYPERLINK("https://www.youtube.com/watch?v=G-J4y84iHsY&amp;t=104s", "Go to time")</f>
        <v/>
      </c>
    </row>
    <row r="97">
      <c r="A97">
        <f>HYPERLINK("https://www.youtube.com/watch?v=G-J4y84iHsY", "Video")</f>
        <v/>
      </c>
      <c r="B97" t="inlineStr">
        <is>
          <t>2:19</t>
        </is>
      </c>
      <c r="C97" t="inlineStr">
        <is>
          <t>address the tough issues that our</t>
        </is>
      </c>
      <c r="D97">
        <f>HYPERLINK("https://www.youtube.com/watch?v=G-J4y84iHsY&amp;t=139s", "Go to time")</f>
        <v/>
      </c>
    </row>
    <row r="98">
      <c r="A98">
        <f>HYPERLINK("https://www.youtube.com/watch?v=rJoHJNtb8Sw", "Video")</f>
        <v/>
      </c>
      <c r="B98" t="inlineStr">
        <is>
          <t>22:52</t>
        </is>
      </c>
      <c r="C98" t="inlineStr">
        <is>
          <t>address. Well, I mean we work for the</t>
        </is>
      </c>
      <c r="D98">
        <f>HYPERLINK("https://www.youtube.com/watch?v=rJoHJNtb8Sw&amp;t=1372s", "Go to time")</f>
        <v/>
      </c>
    </row>
    <row r="99">
      <c r="A99">
        <f>HYPERLINK("https://www.youtube.com/watch?v=O6jrwLWxve0", "Video")</f>
        <v/>
      </c>
      <c r="B99" t="inlineStr">
        <is>
          <t>7:27</t>
        </is>
      </c>
      <c r="C99" t="inlineStr">
        <is>
          <t>scientific questions that we can address</t>
        </is>
      </c>
      <c r="D99">
        <f>HYPERLINK("https://www.youtube.com/watch?v=O6jrwLWxve0&amp;t=447s", "Go to time")</f>
        <v/>
      </c>
    </row>
    <row r="100">
      <c r="A100">
        <f>HYPERLINK("https://www.youtube.com/watch?v=TMZxex_MX8g", "Video")</f>
        <v/>
      </c>
      <c r="B100" t="inlineStr">
        <is>
          <t>38:47</t>
        </is>
      </c>
      <c r="C100" t="inlineStr">
        <is>
          <t>addressing neurological diseases like um</t>
        </is>
      </c>
      <c r="D100">
        <f>HYPERLINK("https://www.youtube.com/watch?v=TMZxex_MX8g&amp;t=2327s", "Go to time")</f>
        <v/>
      </c>
    </row>
    <row r="101">
      <c r="A101">
        <f>HYPERLINK("https://www.youtube.com/watch?v=5ALlGU2GYbk", "Video")</f>
        <v/>
      </c>
      <c r="B101" t="inlineStr">
        <is>
          <t>2:38</t>
        </is>
      </c>
      <c r="C101" t="inlineStr">
        <is>
          <t>I think people are starting to address it,
try to deal with it.</t>
        </is>
      </c>
      <c r="D101">
        <f>HYPERLINK("https://www.youtube.com/watch?v=5ALlGU2GYbk&amp;t=158s", "Go to time")</f>
        <v/>
      </c>
    </row>
    <row r="102">
      <c r="A102">
        <f>HYPERLINK("https://www.youtube.com/watch?v=NOwtTgIBsuM", "Video")</f>
        <v/>
      </c>
      <c r="B102" t="inlineStr">
        <is>
          <t>4:24</t>
        </is>
      </c>
      <c r="C102" t="inlineStr">
        <is>
          <t>and the fact that we have
to actually address it.</t>
        </is>
      </c>
      <c r="D102">
        <f>HYPERLINK("https://www.youtube.com/watch?v=NOwtTgIBsuM&amp;t=264s", "Go to time")</f>
        <v/>
      </c>
    </row>
    <row r="103">
      <c r="A103">
        <f>HYPERLINK("https://www.youtube.com/watch?v=UxnMNZ-xyb8", "Video")</f>
        <v/>
      </c>
      <c r="B103" t="inlineStr">
        <is>
          <t>3:20</t>
        </is>
      </c>
      <c r="C103" t="inlineStr">
        <is>
          <t>reduced our room for maneuver to address</t>
        </is>
      </c>
      <c r="D103">
        <f>HYPERLINK("https://www.youtube.com/watch?v=UxnMNZ-xyb8&amp;t=200s", "Go to time")</f>
        <v/>
      </c>
    </row>
    <row r="104">
      <c r="A104">
        <f>HYPERLINK("https://www.youtube.com/watch?v=UxnMNZ-xyb8", "Video")</f>
        <v/>
      </c>
      <c r="B104" t="inlineStr">
        <is>
          <t>7:29</t>
        </is>
      </c>
      <c r="C104" t="inlineStr">
        <is>
          <t>the resources es to address not only our</t>
        </is>
      </c>
      <c r="D104">
        <f>HYPERLINK("https://www.youtube.com/watch?v=UxnMNZ-xyb8&amp;t=449s", "Go to time")</f>
        <v/>
      </c>
    </row>
    <row r="105">
      <c r="A105">
        <f>HYPERLINK("https://www.youtube.com/watch?v=cVLpdzhcU0g", "Video")</f>
        <v/>
      </c>
      <c r="B105" t="inlineStr">
        <is>
          <t>9:31</t>
        </is>
      </c>
      <c r="C105" t="inlineStr">
        <is>
          <t>in the sense that I'm using the term are these.  So
first, the work addresses permanent concerns</t>
        </is>
      </c>
      <c r="D105">
        <f>HYPERLINK("https://www.youtube.com/watch?v=cVLpdzhcU0g&amp;t=571s", "Go to time")</f>
        <v/>
      </c>
    </row>
    <row r="106">
      <c r="A106">
        <f>HYPERLINK("https://www.youtube.com/watch?v=cVLpdzhcU0g", "Video")</f>
        <v/>
      </c>
      <c r="B106" t="inlineStr">
        <is>
          <t>11:28</t>
        </is>
      </c>
      <c r="C106" t="inlineStr">
        <is>
          <t>breeding does not address permanent and universal
concerns about the human condition.  Most</t>
        </is>
      </c>
      <c r="D106">
        <f>HYPERLINK("https://www.youtube.com/watch?v=cVLpdzhcU0g&amp;t=688s", "Go to time")</f>
        <v/>
      </c>
    </row>
    <row r="107">
      <c r="A107">
        <f>HYPERLINK("https://www.youtube.com/watch?v=cVLpdzhcU0g", "Video")</f>
        <v/>
      </c>
      <c r="B107" t="inlineStr">
        <is>
          <t>21:23</t>
        </is>
      </c>
      <c r="C107" t="inlineStr">
        <is>
          <t>the first mark of greatness that I was discussing,
which is the Republic addresses permanent</t>
        </is>
      </c>
      <c r="D107">
        <f>HYPERLINK("https://www.youtube.com/watch?v=cVLpdzhcU0g&amp;t=1283s", "Go to time")</f>
        <v/>
      </c>
    </row>
    <row r="108">
      <c r="A108">
        <f>HYPERLINK("https://www.youtube.com/watch?v=cVLpdzhcU0g", "Video")</f>
        <v/>
      </c>
      <c r="B108" t="inlineStr">
        <is>
          <t>38:38</t>
        </is>
      </c>
      <c r="C108" t="inlineStr">
        <is>
          <t>nailed.  One, the work addresses permanent
and universal concerns about the human condition.</t>
        </is>
      </c>
      <c r="D108">
        <f>HYPERLINK("https://www.youtube.com/watch?v=cVLpdzhcU0g&amp;t=2318s", "Go to time")</f>
        <v/>
      </c>
    </row>
    <row r="109">
      <c r="A109">
        <f>HYPERLINK("https://www.youtube.com/watch?v=Zq9gL2DJJUg", "Video")</f>
        <v/>
      </c>
      <c r="B109" t="inlineStr">
        <is>
          <t>4:14</t>
        </is>
      </c>
      <c r="C109" t="inlineStr">
        <is>
          <t>Start with knowing yourself, then build your
culture, then address the systems and build</t>
        </is>
      </c>
      <c r="D109">
        <f>HYPERLINK("https://www.youtube.com/watch?v=Zq9gL2DJJUg&amp;t=254s", "Go to time")</f>
        <v/>
      </c>
    </row>
    <row r="110">
      <c r="A110">
        <f>HYPERLINK("https://www.youtube.com/watch?v=1d_rdqBrlfs", "Video")</f>
        <v/>
      </c>
      <c r="B110" t="inlineStr">
        <is>
          <t>0:12</t>
        </is>
      </c>
      <c r="C110" t="inlineStr">
        <is>
          <t>address but really it's like having</t>
        </is>
      </c>
      <c r="D110">
        <f>HYPERLINK("https://www.youtube.com/watch?v=1d_rdqBrlfs&amp;t=12s", "Go to time")</f>
        <v/>
      </c>
    </row>
    <row r="111">
      <c r="A111">
        <f>HYPERLINK("https://www.youtube.com/watch?v=1d_rdqBrlfs", "Video")</f>
        <v/>
      </c>
      <c r="B111" t="inlineStr">
        <is>
          <t>0:18</t>
        </is>
      </c>
      <c r="C111" t="inlineStr">
        <is>
          <t>addressing it and this is something that</t>
        </is>
      </c>
      <c r="D111">
        <f>HYPERLINK("https://www.youtube.com/watch?v=1d_rdqBrlfs&amp;t=18s", "Go to time")</f>
        <v/>
      </c>
    </row>
    <row r="112">
      <c r="A112">
        <f>HYPERLINK("https://www.youtube.com/watch?v=3YN3BhLlBQM", "Video")</f>
        <v/>
      </c>
      <c r="B112" t="inlineStr">
        <is>
          <t>22:07</t>
        </is>
      </c>
      <c r="C112" t="inlineStr">
        <is>
          <t>addressing in his budget is this this uh</t>
        </is>
      </c>
      <c r="D112">
        <f>HYPERLINK("https://www.youtube.com/watch?v=3YN3BhLlBQM&amp;t=1327s", "Go to time")</f>
        <v/>
      </c>
    </row>
    <row r="113">
      <c r="A113">
        <f>HYPERLINK("https://www.youtube.com/watch?v=PNqTqizH9pU", "Video")</f>
        <v/>
      </c>
      <c r="B113" t="inlineStr">
        <is>
          <t>0:38</t>
        </is>
      </c>
      <c r="C113" t="inlineStr">
        <is>
          <t>been a presidential address on what the</t>
        </is>
      </c>
      <c r="D113">
        <f>HYPERLINK("https://www.youtube.com/watch?v=PNqTqizH9pU&amp;t=38s", "Go to time")</f>
        <v/>
      </c>
    </row>
    <row r="114">
      <c r="A114">
        <f>HYPERLINK("https://www.youtube.com/watch?v=HGqFxjQI3is", "Video")</f>
        <v/>
      </c>
      <c r="B114" t="inlineStr">
        <is>
          <t>10:09</t>
        </is>
      </c>
      <c r="C114" t="inlineStr">
        <is>
          <t>that are somehow being addressed
by psychedelic treatment?</t>
        </is>
      </c>
      <c r="D114">
        <f>HYPERLINK("https://www.youtube.com/watch?v=HGqFxjQI3is&amp;t=609s", "Go to time")</f>
        <v/>
      </c>
    </row>
    <row r="115">
      <c r="A115">
        <f>HYPERLINK("https://www.youtube.com/watch?v=RZdfE_7cde0", "Video")</f>
        <v/>
      </c>
      <c r="B115" t="inlineStr">
        <is>
          <t>6:19</t>
        </is>
      </c>
      <c r="C115" t="inlineStr">
        <is>
          <t>to address the hypothesis.</t>
        </is>
      </c>
      <c r="D115">
        <f>HYPERLINK("https://www.youtube.com/watch?v=RZdfE_7cde0&amp;t=379s", "Go to time")</f>
        <v/>
      </c>
    </row>
    <row r="116">
      <c r="A116">
        <f>HYPERLINK("https://www.youtube.com/watch?v=RZdfE_7cde0", "Video")</f>
        <v/>
      </c>
      <c r="B116" t="inlineStr">
        <is>
          <t>6:25</t>
        </is>
      </c>
      <c r="C116" t="inlineStr">
        <is>
          <t>that could be addressed
any number of ways.</t>
        </is>
      </c>
      <c r="D116">
        <f>HYPERLINK("https://www.youtube.com/watch?v=RZdfE_7cde0&amp;t=385s", "Go to time")</f>
        <v/>
      </c>
    </row>
    <row r="117">
      <c r="A117">
        <f>HYPERLINK("https://www.youtube.com/watch?v=RZdfE_7cde0", "Video")</f>
        <v/>
      </c>
      <c r="B117" t="inlineStr">
        <is>
          <t>7:50</t>
        </is>
      </c>
      <c r="C117" t="inlineStr">
        <is>
          <t>When you try to address
the nature of things,</t>
        </is>
      </c>
      <c r="D117">
        <f>HYPERLINK("https://www.youtube.com/watch?v=RZdfE_7cde0&amp;t=470s", "Go to time")</f>
        <v/>
      </c>
    </row>
    <row r="118">
      <c r="A118">
        <f>HYPERLINK("https://www.youtube.com/watch?v=iolIgufroLo", "Video")</f>
        <v/>
      </c>
      <c r="B118" t="inlineStr">
        <is>
          <t>14:27</t>
        </is>
      </c>
      <c r="C118" t="inlineStr">
        <is>
          <t>address I mean here you have to give the</t>
        </is>
      </c>
      <c r="D118">
        <f>HYPERLINK("https://www.youtube.com/watch?v=iolIgufroLo&amp;t=867s", "Go to time")</f>
        <v/>
      </c>
    </row>
    <row r="119">
      <c r="A119">
        <f>HYPERLINK("https://www.youtube.com/watch?v=NoIQlliMC-Q", "Video")</f>
        <v/>
      </c>
      <c r="B119" t="inlineStr">
        <is>
          <t>81:19</t>
        </is>
      </c>
      <c r="C119" t="inlineStr">
        <is>
          <t>address inequality?</t>
        </is>
      </c>
      <c r="D119">
        <f>HYPERLINK("https://www.youtube.com/watch?v=NoIQlliMC-Q&amp;t=4879s", "Go to time")</f>
        <v/>
      </c>
    </row>
    <row r="120">
      <c r="A120">
        <f>HYPERLINK("https://www.youtube.com/watch?v=VEzNKc-3SxM", "Video")</f>
        <v/>
      </c>
      <c r="B120" t="inlineStr">
        <is>
          <t>3:23</t>
        </is>
      </c>
      <c r="C120" t="inlineStr">
        <is>
          <t>It makes me more likely to address problems,
issues and complaints that you might have.</t>
        </is>
      </c>
      <c r="D120">
        <f>HYPERLINK("https://www.youtube.com/watch?v=VEzNKc-3SxM&amp;t=203s", "Go to time")</f>
        <v/>
      </c>
    </row>
    <row r="121">
      <c r="A121">
        <f>HYPERLINK("https://www.youtube.com/watch?v=eHCOuqrZx18", "Video")</f>
        <v/>
      </c>
      <c r="B121" t="inlineStr">
        <is>
          <t>16:24</t>
        </is>
      </c>
      <c r="C121" t="inlineStr">
        <is>
          <t>for granted. So, these are the challenges, but 
I see many people addressing these challenges.</t>
        </is>
      </c>
      <c r="D121">
        <f>HYPERLINK("https://www.youtube.com/watch?v=eHCOuqrZx18&amp;t=984s", "Go to time")</f>
        <v/>
      </c>
    </row>
    <row r="122">
      <c r="A122">
        <f>HYPERLINK("https://www.youtube.com/watch?v=mCo7F9h743o", "Video")</f>
        <v/>
      </c>
      <c r="B122" t="inlineStr">
        <is>
          <t>25:29</t>
        </is>
      </c>
      <c r="C122" t="inlineStr">
        <is>
          <t>it's addressing the hunger of the world.</t>
        </is>
      </c>
      <c r="D122">
        <f>HYPERLINK("https://www.youtube.com/watch?v=mCo7F9h743o&amp;t=1529s", "Go to time")</f>
        <v/>
      </c>
    </row>
    <row r="123">
      <c r="A123">
        <f>HYPERLINK("https://www.youtube.com/watch?v=GII7sZoTIDw", "Video")</f>
        <v/>
      </c>
      <c r="B123" t="inlineStr">
        <is>
          <t>0:20</t>
        </is>
      </c>
      <c r="C123" t="inlineStr">
        <is>
          <t>address uh precisely that kind of issue</t>
        </is>
      </c>
      <c r="D123">
        <f>HYPERLINK("https://www.youtube.com/watch?v=GII7sZoTIDw&amp;t=20s", "Go to time")</f>
        <v/>
      </c>
    </row>
    <row r="124">
      <c r="A124">
        <f>HYPERLINK("https://www.youtube.com/watch?v=dt8jaBgDgOY", "Video")</f>
        <v/>
      </c>
      <c r="B124" t="inlineStr">
        <is>
          <t>15:06</t>
        </is>
      </c>
      <c r="C124" t="inlineStr">
        <is>
          <t>actually address within ourselves and I</t>
        </is>
      </c>
      <c r="D124">
        <f>HYPERLINK("https://www.youtube.com/watch?v=dt8jaBgDgOY&amp;t=906s", "Go to time")</f>
        <v/>
      </c>
    </row>
    <row r="125">
      <c r="A125">
        <f>HYPERLINK("https://www.youtube.com/watch?v=RL5_LumHj3w", "Video")</f>
        <v/>
      </c>
      <c r="B125" t="inlineStr">
        <is>
          <t>0:11</t>
        </is>
      </c>
      <c r="C125" t="inlineStr">
        <is>
          <t>address this problem I think the primary</t>
        </is>
      </c>
      <c r="D125">
        <f>HYPERLINK("https://www.youtube.com/watch?v=RL5_LumHj3w&amp;t=11s", "Go to time")</f>
        <v/>
      </c>
    </row>
    <row r="126">
      <c r="A126">
        <f>HYPERLINK("https://www.youtube.com/watch?v=WD93tBGimpo", "Video")</f>
        <v/>
      </c>
      <c r="B126" t="inlineStr">
        <is>
          <t>2:45</t>
        </is>
      </c>
      <c r="C126" t="inlineStr">
        <is>
          <t>and going oh look there's a web address</t>
        </is>
      </c>
      <c r="D126">
        <f>HYPERLINK("https://www.youtube.com/watch?v=WD93tBGimpo&amp;t=165s", "Go to time")</f>
        <v/>
      </c>
    </row>
    <row r="127">
      <c r="A127">
        <f>HYPERLINK("https://www.youtube.com/watch?v=WIvMP7Tw0ac", "Video")</f>
        <v/>
      </c>
      <c r="B127" t="inlineStr">
        <is>
          <t>7:47</t>
        </is>
      </c>
      <c r="C127" t="inlineStr">
        <is>
          <t>change your IP address</t>
        </is>
      </c>
      <c r="D127">
        <f>HYPERLINK("https://www.youtube.com/watch?v=WIvMP7Tw0ac&amp;t=467s", "Go to time")</f>
        <v/>
      </c>
    </row>
    <row r="128">
      <c r="A128">
        <f>HYPERLINK("https://www.youtube.com/watch?v=WIvMP7Tw0ac", "Video")</f>
        <v/>
      </c>
      <c r="B128" t="inlineStr">
        <is>
          <t>8:17</t>
        </is>
      </c>
      <c r="C128" t="inlineStr">
        <is>
          <t>Network or a static IP address or some</t>
        </is>
      </c>
      <c r="D128">
        <f>HYPERLINK("https://www.youtube.com/watch?v=WIvMP7Tw0ac&amp;t=497s", "Go to time")</f>
        <v/>
      </c>
    </row>
    <row r="129">
      <c r="A129">
        <f>HYPERLINK("https://www.youtube.com/watch?v=6zxzda3zYxA", "Video")</f>
        <v/>
      </c>
      <c r="B129" t="inlineStr">
        <is>
          <t>2:01</t>
        </is>
      </c>
      <c r="C129" t="inlineStr">
        <is>
          <t>be addressed but in principle a space</t>
        </is>
      </c>
      <c r="D129">
        <f>HYPERLINK("https://www.youtube.com/watch?v=6zxzda3zYxA&amp;t=121s", "Go to time")</f>
        <v/>
      </c>
    </row>
    <row r="130">
      <c r="A130">
        <f>HYPERLINK("https://www.youtube.com/watch?v=fGR-06TxjqM", "Video")</f>
        <v/>
      </c>
      <c r="B130" t="inlineStr">
        <is>
          <t>2:11</t>
        </is>
      </c>
      <c r="C130" t="inlineStr">
        <is>
          <t>breeding uh and addressing famine and</t>
        </is>
      </c>
      <c r="D130">
        <f>HYPERLINK("https://www.youtube.com/watch?v=fGR-06TxjqM&amp;t=131s", "Go to time")</f>
        <v/>
      </c>
    </row>
    <row r="131">
      <c r="A131">
        <f>HYPERLINK("https://www.youtube.com/watch?v=fGR-06TxjqM", "Video")</f>
        <v/>
      </c>
      <c r="B131" t="inlineStr">
        <is>
          <t>2:14</t>
        </is>
      </c>
      <c r="C131" t="inlineStr">
        <is>
          <t>addressing um plant disease</t>
        </is>
      </c>
      <c r="D131">
        <f>HYPERLINK("https://www.youtube.com/watch?v=fGR-06TxjqM&amp;t=134s", "Go to time")</f>
        <v/>
      </c>
    </row>
    <row r="132">
      <c r="A132">
        <f>HYPERLINK("https://www.youtube.com/watch?v=fGR-06TxjqM", "Video")</f>
        <v/>
      </c>
      <c r="B132" t="inlineStr">
        <is>
          <t>3:41</t>
        </is>
      </c>
      <c r="C132" t="inlineStr">
        <is>
          <t>to feed the world and address famine and</t>
        </is>
      </c>
      <c r="D132">
        <f>HYPERLINK("https://www.youtube.com/watch?v=fGR-06TxjqM&amp;t=221s", "Go to time")</f>
        <v/>
      </c>
    </row>
    <row r="133">
      <c r="A133">
        <f>HYPERLINK("https://www.youtube.com/watch?v=0N5m6zMkQv8", "Video")</f>
        <v/>
      </c>
      <c r="B133" t="inlineStr">
        <is>
          <t>3:35</t>
        </is>
      </c>
      <c r="C133" t="inlineStr">
        <is>
          <t>and address challenges that you may be facing?</t>
        </is>
      </c>
      <c r="D133">
        <f>HYPERLINK("https://www.youtube.com/watch?v=0N5m6zMkQv8&amp;t=215s", "Go to time")</f>
        <v/>
      </c>
    </row>
    <row r="134">
      <c r="A134">
        <f>HYPERLINK("https://www.youtube.com/watch?v=-kFamwkkxlE", "Video")</f>
        <v/>
      </c>
      <c r="B134" t="inlineStr">
        <is>
          <t>3:43</t>
        </is>
      </c>
      <c r="C134" t="inlineStr">
        <is>
          <t>the -- who is causing a lot of the damage
in the city and we've been able to address</t>
        </is>
      </c>
      <c r="D134">
        <f>HYPERLINK("https://www.youtube.com/watch?v=-kFamwkkxlE&amp;t=223s", "Go to time")</f>
        <v/>
      </c>
    </row>
    <row r="135">
      <c r="A135">
        <f>HYPERLINK("https://www.youtube.com/watch?v=9OB8j0yn_v4", "Video")</f>
        <v/>
      </c>
      <c r="B135" t="inlineStr">
        <is>
          <t>2:22</t>
        </is>
      </c>
      <c r="C135" t="inlineStr">
        <is>
          <t>address Kaa is certainly an example of</t>
        </is>
      </c>
      <c r="D135">
        <f>HYPERLINK("https://www.youtube.com/watch?v=9OB8j0yn_v4&amp;t=142s", "Go to time")</f>
        <v/>
      </c>
    </row>
    <row r="136">
      <c r="A136">
        <f>HYPERLINK("https://www.youtube.com/watch?v=rcNvFxk_gcs", "Video")</f>
        <v/>
      </c>
      <c r="B136" t="inlineStr">
        <is>
          <t>1:41</t>
        </is>
      </c>
      <c r="C136" t="inlineStr">
        <is>
          <t>And I have some ideas about how to address
each one of them.</t>
        </is>
      </c>
      <c r="D136">
        <f>HYPERLINK("https://www.youtube.com/watch?v=rcNvFxk_gcs&amp;t=101s", "Go to time")</f>
        <v/>
      </c>
    </row>
    <row r="137">
      <c r="A137">
        <f>HYPERLINK("https://www.youtube.com/watch?v=rcNvFxk_gcs", "Video")</f>
        <v/>
      </c>
      <c r="B137" t="inlineStr">
        <is>
          <t>3:54</t>
        </is>
      </c>
      <c r="C137" t="inlineStr">
        <is>
          <t>a way that we can address some of the most
complex challenges of our time?"</t>
        </is>
      </c>
      <c r="D137">
        <f>HYPERLINK("https://www.youtube.com/watch?v=rcNvFxk_gcs&amp;t=234s", "Go to time")</f>
        <v/>
      </c>
    </row>
    <row r="138">
      <c r="A138">
        <f>HYPERLINK("https://www.youtube.com/watch?v=rd8VHbIYqRs", "Video")</f>
        <v/>
      </c>
      <c r="B138" t="inlineStr">
        <is>
          <t>3:26</t>
        </is>
      </c>
      <c r="C138" t="inlineStr">
        <is>
          <t>They finally addressed the problem</t>
        </is>
      </c>
      <c r="D138">
        <f>HYPERLINK("https://www.youtube.com/watch?v=rd8VHbIYqRs&amp;t=206s", "Go to time")</f>
        <v/>
      </c>
    </row>
    <row r="139">
      <c r="A139">
        <f>HYPERLINK("https://www.youtube.com/watch?v=i57ktcP4FaE", "Video")</f>
        <v/>
      </c>
      <c r="B139" t="inlineStr">
        <is>
          <t>2:11</t>
        </is>
      </c>
      <c r="C139" t="inlineStr">
        <is>
          <t>what the fifth year students addressed I</t>
        </is>
      </c>
      <c r="D139">
        <f>HYPERLINK("https://www.youtube.com/watch?v=i57ktcP4FaE&amp;t=131s", "Go to time")</f>
        <v/>
      </c>
    </row>
    <row r="140">
      <c r="A140">
        <f>HYPERLINK("https://www.youtube.com/watch?v=leHmOAFzRF8", "Video")</f>
        <v/>
      </c>
      <c r="B140" t="inlineStr">
        <is>
          <t>0:51</t>
        </is>
      </c>
      <c r="C140" t="inlineStr">
        <is>
          <t>what I was addressing now it was too</t>
        </is>
      </c>
      <c r="D140">
        <f>HYPERLINK("https://www.youtube.com/watch?v=leHmOAFzRF8&amp;t=51s", "Go to time")</f>
        <v/>
      </c>
    </row>
    <row r="141">
      <c r="A141">
        <f>HYPERLINK("https://www.youtube.com/watch?v=XPHwzJS8mRY", "Video")</f>
        <v/>
      </c>
      <c r="B141" t="inlineStr">
        <is>
          <t>4:17</t>
        </is>
      </c>
      <c r="C141" t="inlineStr">
        <is>
          <t>to really address these hard problems, it
makes it much less vulnerable to that kind</t>
        </is>
      </c>
      <c r="D141">
        <f>HYPERLINK("https://www.youtube.com/watch?v=XPHwzJS8mRY&amp;t=257s", "Go to time")</f>
        <v/>
      </c>
    </row>
    <row r="142">
      <c r="A142">
        <f>HYPERLINK("https://www.youtube.com/watch?v=aW2TonRvt94", "Video")</f>
        <v/>
      </c>
      <c r="B142" t="inlineStr">
        <is>
          <t>4:08</t>
        </is>
      </c>
      <c r="C142" t="inlineStr">
        <is>
          <t>addressed is are we assuming that um</t>
        </is>
      </c>
      <c r="D142">
        <f>HYPERLINK("https://www.youtube.com/watch?v=aW2TonRvt94&amp;t=248s", "Go to time")</f>
        <v/>
      </c>
    </row>
    <row r="143">
      <c r="A143">
        <f>HYPERLINK("https://www.youtube.com/watch?v=8T4dr_YQxrQ", "Video")</f>
        <v/>
      </c>
      <c r="B143" t="inlineStr">
        <is>
          <t>13:08</t>
        </is>
      </c>
      <c r="C143" t="inlineStr">
        <is>
          <t>And the way to
address that directly has</t>
        </is>
      </c>
      <c r="D143">
        <f>HYPERLINK("https://www.youtube.com/watch?v=8T4dr_YQxrQ&amp;t=788s", "Go to time")</f>
        <v/>
      </c>
    </row>
    <row r="144">
      <c r="A144">
        <f>HYPERLINK("https://www.youtube.com/watch?v=8T4dr_YQxrQ", "Video")</f>
        <v/>
      </c>
      <c r="B144" t="inlineStr">
        <is>
          <t>43:14</t>
        </is>
      </c>
      <c r="C144" t="inlineStr">
        <is>
          <t>that is worth worrying
about and and addressing.</t>
        </is>
      </c>
      <c r="D144">
        <f>HYPERLINK("https://www.youtube.com/watch?v=8T4dr_YQxrQ&amp;t=2594s", "Go to time")</f>
        <v/>
      </c>
    </row>
    <row r="145">
      <c r="A145">
        <f>HYPERLINK("https://www.youtube.com/watch?v=8T4dr_YQxrQ", "Video")</f>
        <v/>
      </c>
      <c r="B145" t="inlineStr">
        <is>
          <t>51:05</t>
        </is>
      </c>
      <c r="C145" t="inlineStr">
        <is>
          <t>of addressing all that ails us.</t>
        </is>
      </c>
      <c r="D145">
        <f>HYPERLINK("https://www.youtube.com/watch?v=8T4dr_YQxrQ&amp;t=3065s", "Go to time")</f>
        <v/>
      </c>
    </row>
    <row r="146">
      <c r="A146">
        <f>HYPERLINK("https://www.youtube.com/watch?v=dZIw9WKP13k", "Video")</f>
        <v/>
      </c>
      <c r="B146" t="inlineStr">
        <is>
          <t>4:39</t>
        </is>
      </c>
      <c r="C146" t="inlineStr">
        <is>
          <t>addressing a Grand Challenge it has to</t>
        </is>
      </c>
      <c r="D146">
        <f>HYPERLINK("https://www.youtube.com/watch?v=dZIw9WKP13k&amp;t=279s", "Go to time")</f>
        <v/>
      </c>
    </row>
    <row r="147">
      <c r="A147">
        <f>HYPERLINK("https://www.youtube.com/watch?v=Vvp1WrhXlCU", "Video")</f>
        <v/>
      </c>
      <c r="B147" t="inlineStr">
        <is>
          <t>3:58</t>
        </is>
      </c>
      <c r="C147" t="inlineStr">
        <is>
          <t>address them and maybe that will help us</t>
        </is>
      </c>
      <c r="D147">
        <f>HYPERLINK("https://www.youtube.com/watch?v=Vvp1WrhXlCU&amp;t=238s", "Go to time")</f>
        <v/>
      </c>
    </row>
    <row r="148">
      <c r="A148">
        <f>HYPERLINK("https://www.youtube.com/watch?v=FEKrobOkGXU", "Video")</f>
        <v/>
      </c>
      <c r="B148" t="inlineStr">
        <is>
          <t>1:38</t>
        </is>
      </c>
      <c r="C148" t="inlineStr">
        <is>
          <t>so just to sort of address the big one</t>
        </is>
      </c>
      <c r="D148">
        <f>HYPERLINK("https://www.youtube.com/watch?v=FEKrobOkGXU&amp;t=98s", "Go to time")</f>
        <v/>
      </c>
    </row>
    <row r="149">
      <c r="A149">
        <f>HYPERLINK("https://www.youtube.com/watch?v=Vjp_VOCsd7A", "Video")</f>
        <v/>
      </c>
      <c r="B149" t="inlineStr">
        <is>
          <t>8:17</t>
        </is>
      </c>
      <c r="C149" t="inlineStr">
        <is>
          <t>should address and then we can go back</t>
        </is>
      </c>
      <c r="D149">
        <f>HYPERLINK("https://www.youtube.com/watch?v=Vjp_VOCsd7A&amp;t=497s", "Go to time")</f>
        <v/>
      </c>
    </row>
    <row r="150">
      <c r="A150">
        <f>HYPERLINK("https://www.youtube.com/watch?v=VbbPdXBg8I0", "Video")</f>
        <v/>
      </c>
      <c r="B150" t="inlineStr">
        <is>
          <t>0:43</t>
        </is>
      </c>
      <c r="C150" t="inlineStr">
        <is>
          <t>that already exists on addressing
racism and so much more.</t>
        </is>
      </c>
      <c r="D150">
        <f>HYPERLINK("https://www.youtube.com/watch?v=VbbPdXBg8I0&amp;t=43s", "Go to time")</f>
        <v/>
      </c>
    </row>
    <row r="151">
      <c r="A151">
        <f>HYPERLINK("https://www.youtube.com/watch?v=V3OjpC2LR4k", "Video")</f>
        <v/>
      </c>
      <c r="B151" t="inlineStr">
        <is>
          <t>1:11</t>
        </is>
      </c>
      <c r="C151" t="inlineStr">
        <is>
          <t>and how to address those
patterns of behavior</t>
        </is>
      </c>
      <c r="D151">
        <f>HYPERLINK("https://www.youtube.com/watch?v=V3OjpC2LR4k&amp;t=71s", "Go to time")</f>
        <v/>
      </c>
    </row>
    <row r="152">
      <c r="A152">
        <f>HYPERLINK("https://www.youtube.com/watch?v=dWMQvsu-NwM", "Video")</f>
        <v/>
      </c>
      <c r="B152" t="inlineStr">
        <is>
          <t>14:08</t>
        </is>
      </c>
      <c r="C152" t="inlineStr">
        <is>
          <t>How do you address specific fears?</t>
        </is>
      </c>
      <c r="D152">
        <f>HYPERLINK("https://www.youtube.com/watch?v=dWMQvsu-NwM&amp;t=848s", "Go to time")</f>
        <v/>
      </c>
    </row>
    <row r="153">
      <c r="A153">
        <f>HYPERLINK("https://www.youtube.com/watch?v=dWMQvsu-NwM", "Video")</f>
        <v/>
      </c>
      <c r="B153" t="inlineStr">
        <is>
          <t>27:19</t>
        </is>
      </c>
      <c r="C153" t="inlineStr">
        <is>
          <t>And we want to address that.</t>
        </is>
      </c>
      <c r="D153">
        <f>HYPERLINK("https://www.youtube.com/watch?v=dWMQvsu-NwM&amp;t=1639s", "Go to time")</f>
        <v/>
      </c>
    </row>
    <row r="154">
      <c r="A154">
        <f>HYPERLINK("https://www.youtube.com/watch?v=O0nIYHlSCCs", "Video")</f>
        <v/>
      </c>
      <c r="B154" t="inlineStr">
        <is>
          <t>0:12</t>
        </is>
      </c>
      <c r="C154" t="inlineStr">
        <is>
          <t>would I would address the issues in a</t>
        </is>
      </c>
      <c r="D154">
        <f>HYPERLINK("https://www.youtube.com/watch?v=O0nIYHlSCCs&amp;t=12s", "Go to time")</f>
        <v/>
      </c>
    </row>
    <row r="155">
      <c r="A155">
        <f>HYPERLINK("https://www.youtube.com/watch?v=XhuIRL-2unA", "Video")</f>
        <v/>
      </c>
      <c r="B155" t="inlineStr">
        <is>
          <t>1:33</t>
        </is>
      </c>
      <c r="C155" t="inlineStr">
        <is>
          <t>What we absolutely see is that for us to address
the size of the challenge you have to look</t>
        </is>
      </c>
      <c r="D155">
        <f>HYPERLINK("https://www.youtube.com/watch?v=XhuIRL-2unA&amp;t=93s", "Go to time")</f>
        <v/>
      </c>
    </row>
    <row r="156">
      <c r="A156">
        <f>HYPERLINK("https://www.youtube.com/watch?v=XhuIRL-2unA", "Video")</f>
        <v/>
      </c>
      <c r="B156" t="inlineStr">
        <is>
          <t>1:40</t>
        </is>
      </c>
      <c r="C156" t="inlineStr">
        <is>
          <t>at much more collaborative powerful partnerships
between those three sectors in order to address</t>
        </is>
      </c>
      <c r="D156">
        <f>HYPERLINK("https://www.youtube.com/watch?v=XhuIRL-2unA&amp;t=100s", "Go to time")</f>
        <v/>
      </c>
    </row>
    <row r="157">
      <c r="A157">
        <f>HYPERLINK("https://www.youtube.com/watch?v=XhuIRL-2unA", "Video")</f>
        <v/>
      </c>
      <c r="B157" t="inlineStr">
        <is>
          <t>3:08</t>
        </is>
      </c>
      <c r="C157" t="inlineStr">
        <is>
          <t>And today when you address the challenge that
our young people are not coming out with the</t>
        </is>
      </c>
      <c r="D157">
        <f>HYPERLINK("https://www.youtube.com/watch?v=XhuIRL-2unA&amp;t=188s", "Go to time")</f>
        <v/>
      </c>
    </row>
    <row r="158">
      <c r="A158">
        <f>HYPERLINK("https://www.youtube.com/watch?v=f52La6Q5_5o", "Video")</f>
        <v/>
      </c>
      <c r="B158" t="inlineStr">
        <is>
          <t>1:57</t>
        </is>
      </c>
      <c r="C158" t="inlineStr">
        <is>
          <t>address most difficult problem in your</t>
        </is>
      </c>
      <c r="D158">
        <f>HYPERLINK("https://www.youtube.com/watch?v=f52La6Q5_5o&amp;t=117s", "Go to time")</f>
        <v/>
      </c>
    </row>
    <row r="159">
      <c r="A159">
        <f>HYPERLINK("https://www.youtube.com/watch?v=Xmw_1wfUmFs", "Video")</f>
        <v/>
      </c>
      <c r="B159" t="inlineStr">
        <is>
          <t>6:18</t>
        </is>
      </c>
      <c r="C159" t="inlineStr">
        <is>
          <t>and are trying to address it.</t>
        </is>
      </c>
      <c r="D159">
        <f>HYPERLINK("https://www.youtube.com/watch?v=Xmw_1wfUmFs&amp;t=378s", "Go to time")</f>
        <v/>
      </c>
    </row>
    <row r="160">
      <c r="A160">
        <f>HYPERLINK("https://www.youtube.com/watch?v=Xmw_1wfUmFs", "Video")</f>
        <v/>
      </c>
      <c r="B160" t="inlineStr">
        <is>
          <t>75:52</t>
        </is>
      </c>
      <c r="C160" t="inlineStr">
        <is>
          <t>and can be doing to address it.</t>
        </is>
      </c>
      <c r="D160">
        <f>HYPERLINK("https://www.youtube.com/watch?v=Xmw_1wfUmFs&amp;t=4552s", "Go to time")</f>
        <v/>
      </c>
    </row>
    <row r="161">
      <c r="A161">
        <f>HYPERLINK("https://www.youtube.com/watch?v=4S-4mTvK4cI", "Video")</f>
        <v/>
      </c>
      <c r="B161" t="inlineStr">
        <is>
          <t>8:29</t>
        </is>
      </c>
      <c r="C161" t="inlineStr">
        <is>
          <t>to contact another, much
like an email address</t>
        </is>
      </c>
      <c r="D161">
        <f>HYPERLINK("https://www.youtube.com/watch?v=4S-4mTvK4cI&amp;t=509s", "Go to time")</f>
        <v/>
      </c>
    </row>
    <row r="162">
      <c r="A162">
        <f>HYPERLINK("https://www.youtube.com/watch?v=4S-4mTvK4cI", "Video")</f>
        <v/>
      </c>
      <c r="B162" t="inlineStr">
        <is>
          <t>10:54</t>
        </is>
      </c>
      <c r="C162" t="inlineStr">
        <is>
          <t>things like the domain
registry, IP addresses,</t>
        </is>
      </c>
      <c r="D162">
        <f>HYPERLINK("https://www.youtube.com/watch?v=4S-4mTvK4cI&amp;t=654s", "Go to time")</f>
        <v/>
      </c>
    </row>
    <row r="163">
      <c r="A163">
        <f>HYPERLINK("https://www.youtube.com/watch?v=e_9Fa1sFWjw", "Video")</f>
        <v/>
      </c>
      <c r="B163" t="inlineStr">
        <is>
          <t>0:51</t>
        </is>
      </c>
      <c r="C163" t="inlineStr">
        <is>
          <t>when their concerns have been addressed</t>
        </is>
      </c>
      <c r="D163">
        <f>HYPERLINK("https://www.youtube.com/watch?v=e_9Fa1sFWjw&amp;t=51s", "Go to time")</f>
        <v/>
      </c>
    </row>
    <row r="164">
      <c r="A164">
        <f>HYPERLINK("https://www.youtube.com/watch?v=v32ZtHUEqYQ", "Video")</f>
        <v/>
      </c>
      <c r="B164" t="inlineStr">
        <is>
          <t>2:17</t>
        </is>
      </c>
      <c r="C164" t="inlineStr">
        <is>
          <t>by addressing the things
that change habits.</t>
        </is>
      </c>
      <c r="D164">
        <f>HYPERLINK("https://www.youtube.com/watch?v=v32ZtHUEqYQ&amp;t=137s", "Go to time")</f>
        <v/>
      </c>
    </row>
    <row r="165">
      <c r="A165">
        <f>HYPERLINK("https://www.youtube.com/watch?v=WgYK6WTYDkk", "Video")</f>
        <v/>
      </c>
      <c r="B165" t="inlineStr">
        <is>
          <t>2:33</t>
        </is>
      </c>
      <c r="C165" t="inlineStr">
        <is>
          <t>the only way you can address that is by</t>
        </is>
      </c>
      <c r="D165">
        <f>HYPERLINK("https://www.youtube.com/watch?v=WgYK6WTYDkk&amp;t=153s", "Go to time")</f>
        <v/>
      </c>
    </row>
    <row r="166">
      <c r="A166">
        <f>HYPERLINK("https://www.youtube.com/watch?v=339jKowpLSE", "Video")</f>
        <v/>
      </c>
      <c r="B166" t="inlineStr">
        <is>
          <t>1:34</t>
        </is>
      </c>
      <c r="C166" t="inlineStr">
        <is>
          <t>their ideas and H how they address real</t>
        </is>
      </c>
      <c r="D166">
        <f>HYPERLINK("https://www.youtube.com/watch?v=339jKowpLSE&amp;t=94s", "Go to time")</f>
        <v/>
      </c>
    </row>
    <row r="167">
      <c r="A167">
        <f>HYPERLINK("https://www.youtube.com/watch?v=16x4MARxlEc", "Video")</f>
        <v/>
      </c>
      <c r="B167" t="inlineStr">
        <is>
          <t>0:58</t>
        </is>
      </c>
      <c r="C167" t="inlineStr">
        <is>
          <t>not somehow addressed uh result in an</t>
        </is>
      </c>
      <c r="D167">
        <f>HYPERLINK("https://www.youtube.com/watch?v=16x4MARxlEc&amp;t=58s", "Go to time")</f>
        <v/>
      </c>
    </row>
    <row r="168">
      <c r="A168">
        <f>HYPERLINK("https://www.youtube.com/watch?v=gt0rpqnVdPI", "Video")</f>
        <v/>
      </c>
      <c r="B168" t="inlineStr">
        <is>
          <t>27:01</t>
        </is>
      </c>
      <c r="C168" t="inlineStr">
        <is>
          <t>that's addressing some of the
most fundamental questions</t>
        </is>
      </c>
      <c r="D168">
        <f>HYPERLINK("https://www.youtube.com/watch?v=gt0rpqnVdPI&amp;t=1621s", "Go to time")</f>
        <v/>
      </c>
    </row>
    <row r="169">
      <c r="A169">
        <f>HYPERLINK("https://www.youtube.com/watch?v=gt0rpqnVdPI", "Video")</f>
        <v/>
      </c>
      <c r="B169" t="inlineStr">
        <is>
          <t>28:04</t>
        </is>
      </c>
      <c r="C169" t="inlineStr">
        <is>
          <t>But DUNE is a project that
will address, in short,</t>
        </is>
      </c>
      <c r="D169">
        <f>HYPERLINK("https://www.youtube.com/watch?v=gt0rpqnVdPI&amp;t=1684s", "Go to time")</f>
        <v/>
      </c>
    </row>
    <row r="170">
      <c r="A170">
        <f>HYPERLINK("https://www.youtube.com/watch?v=fqg3IDflugA", "Video")</f>
        <v/>
      </c>
      <c r="B170" t="inlineStr">
        <is>
          <t>0:21</t>
        </is>
      </c>
      <c r="C170" t="inlineStr">
        <is>
          <t>in which we can address the root causes</t>
        </is>
      </c>
      <c r="D170">
        <f>HYPERLINK("https://www.youtube.com/watch?v=fqg3IDflugA&amp;t=21s", "Go to time")</f>
        <v/>
      </c>
    </row>
    <row r="171">
      <c r="A171">
        <f>HYPERLINK("https://www.youtube.com/watch?v=XZch2JSjU30", "Video")</f>
        <v/>
      </c>
      <c r="B171" t="inlineStr">
        <is>
          <t>0:23</t>
        </is>
      </c>
      <c r="C171" t="inlineStr">
        <is>
          <t>point of view sort of addressing that in</t>
        </is>
      </c>
      <c r="D171">
        <f>HYPERLINK("https://www.youtube.com/watch?v=XZch2JSjU30&amp;t=23s", "Go to time")</f>
        <v/>
      </c>
    </row>
    <row r="172">
      <c r="A172">
        <f>HYPERLINK("https://www.youtube.com/watch?v=_Ig9MOv54cg", "Video")</f>
        <v/>
      </c>
      <c r="B172" t="inlineStr">
        <is>
          <t>7:46</t>
        </is>
      </c>
      <c r="C172" t="inlineStr">
        <is>
          <t>and I think one way to address
that is levels of usefulness.</t>
        </is>
      </c>
      <c r="D172">
        <f>HYPERLINK("https://www.youtube.com/watch?v=_Ig9MOv54cg&amp;t=466s", "Go to time")</f>
        <v/>
      </c>
    </row>
    <row r="173">
      <c r="A173">
        <f>HYPERLINK("https://www.youtube.com/watch?v=yXXC2MGivGE", "Video")</f>
        <v/>
      </c>
      <c r="B173" t="inlineStr">
        <is>
          <t>0:23</t>
        </is>
      </c>
      <c r="C173" t="inlineStr">
        <is>
          <t>that address nutrition, malaria, diarrhea
and pneumonia.</t>
        </is>
      </c>
      <c r="D173">
        <f>HYPERLINK("https://www.youtube.com/watch?v=yXXC2MGivGE&amp;t=23s", "Go to time")</f>
        <v/>
      </c>
    </row>
    <row r="174">
      <c r="A174">
        <f>HYPERLINK("https://www.youtube.com/watch?v=KlnQjc144UA", "Video")</f>
        <v/>
      </c>
      <c r="B174" t="inlineStr">
        <is>
          <t>1:57</t>
        </is>
      </c>
      <c r="C174" t="inlineStr">
        <is>
          <t>Obama has addressed race which I think</t>
        </is>
      </c>
      <c r="D174">
        <f>HYPERLINK("https://www.youtube.com/watch?v=KlnQjc144UA&amp;t=117s", "Go to time")</f>
        <v/>
      </c>
    </row>
    <row r="175">
      <c r="A175">
        <f>HYPERLINK("https://www.youtube.com/watch?v=KlnQjc144UA", "Video")</f>
        <v/>
      </c>
      <c r="B175" t="inlineStr">
        <is>
          <t>1:59</t>
        </is>
      </c>
      <c r="C175" t="inlineStr">
        <is>
          <t>he's addressed it extremely well the one</t>
        </is>
      </c>
      <c r="D175">
        <f>HYPERLINK("https://www.youtube.com/watch?v=KlnQjc144UA&amp;t=119s", "Go to time")</f>
        <v/>
      </c>
    </row>
    <row r="176">
      <c r="A176">
        <f>HYPERLINK("https://www.youtube.com/watch?v=BaV0RZJY4kU", "Video")</f>
        <v/>
      </c>
      <c r="B176" t="inlineStr">
        <is>
          <t>5:48</t>
        </is>
      </c>
      <c r="C176" t="inlineStr">
        <is>
          <t>are addressed in marriage don’t really cheat.</t>
        </is>
      </c>
      <c r="D176">
        <f>HYPERLINK("https://www.youtube.com/watch?v=BaV0RZJY4kU&amp;t=348s", "Go to time")</f>
        <v/>
      </c>
    </row>
    <row r="177">
      <c r="A177">
        <f>HYPERLINK("https://www.youtube.com/watch?v=dTjgrG2UY30", "Video")</f>
        <v/>
      </c>
      <c r="B177" t="inlineStr">
        <is>
          <t>9:33</t>
        </is>
      </c>
      <c r="C177" t="inlineStr">
        <is>
          <t>as a global civilization
to address that challenge-</t>
        </is>
      </c>
      <c r="D177">
        <f>HYPERLINK("https://www.youtube.com/watch?v=dTjgrG2UY30&amp;t=573s", "Go to time")</f>
        <v/>
      </c>
    </row>
    <row r="178">
      <c r="A178">
        <f>HYPERLINK("https://www.youtube.com/watch?v=kNd4GTyGF5M", "Video")</f>
        <v/>
      </c>
      <c r="B178" t="inlineStr">
        <is>
          <t>4:12</t>
        </is>
      </c>
      <c r="C178" t="inlineStr">
        <is>
          <t>first things will basically be addressed</t>
        </is>
      </c>
      <c r="D178">
        <f>HYPERLINK("https://www.youtube.com/watch?v=kNd4GTyGF5M&amp;t=252s", "Go to time")</f>
        <v/>
      </c>
    </row>
    <row r="179">
      <c r="A179">
        <f>HYPERLINK("https://www.youtube.com/watch?v=pyQWaR2Xcfg", "Video")</f>
        <v/>
      </c>
      <c r="B179" t="inlineStr">
        <is>
          <t>1:48</t>
        </is>
      </c>
      <c r="C179" t="inlineStr">
        <is>
          <t>has not addressed any of these
questions of consciousness.</t>
        </is>
      </c>
      <c r="D179">
        <f>HYPERLINK("https://www.youtube.com/watch?v=pyQWaR2Xcfg&amp;t=108s", "Go to time")</f>
        <v/>
      </c>
    </row>
    <row r="180">
      <c r="A180">
        <f>HYPERLINK("https://www.youtube.com/watch?v=pyQWaR2Xcfg", "Video")</f>
        <v/>
      </c>
      <c r="B180" t="inlineStr">
        <is>
          <t>3:41</t>
        </is>
      </c>
      <c r="C180" t="inlineStr">
        <is>
          <t>with psychedelics to
address that question,</t>
        </is>
      </c>
      <c r="D180">
        <f>HYPERLINK("https://www.youtube.com/watch?v=pyQWaR2Xcfg&amp;t=221s", "Go to time")</f>
        <v/>
      </c>
    </row>
    <row r="181">
      <c r="A181">
        <f>HYPERLINK("https://www.youtube.com/watch?v=pyQWaR2Xcfg", "Video")</f>
        <v/>
      </c>
      <c r="B181" t="inlineStr">
        <is>
          <t>3:52</t>
        </is>
      </c>
      <c r="C181" t="inlineStr">
        <is>
          <t>that psychedelics could be used
to address the hard problem.</t>
        </is>
      </c>
      <c r="D181">
        <f>HYPERLINK("https://www.youtube.com/watch?v=pyQWaR2Xcfg&amp;t=232s", "Go to time")</f>
        <v/>
      </c>
    </row>
    <row r="182">
      <c r="A182">
        <f>HYPERLINK("https://www.youtube.com/watch?v=Da9TGKnHMxs", "Video")</f>
        <v/>
      </c>
      <c r="B182" t="inlineStr">
        <is>
          <t>0:55</t>
        </is>
      </c>
      <c r="C182" t="inlineStr">
        <is>
          <t>is nobody addresses difficult
things or conflict directly.</t>
        </is>
      </c>
      <c r="D182">
        <f>HYPERLINK("https://www.youtube.com/watch?v=Da9TGKnHMxs&amp;t=55s", "Go to time")</f>
        <v/>
      </c>
    </row>
    <row r="183">
      <c r="A183">
        <f>HYPERLINK("https://www.youtube.com/watch?v=Da9TGKnHMxs", "Video")</f>
        <v/>
      </c>
      <c r="B183" t="inlineStr">
        <is>
          <t>1:09</t>
        </is>
      </c>
      <c r="C183" t="inlineStr">
        <is>
          <t>and you might not be
addressing difficult issues</t>
        </is>
      </c>
      <c r="D183">
        <f>HYPERLINK("https://www.youtube.com/watch?v=Da9TGKnHMxs&amp;t=69s", "Go to time")</f>
        <v/>
      </c>
    </row>
    <row r="184">
      <c r="A184">
        <f>HYPERLINK("https://www.youtube.com/watch?v=Da9TGKnHMxs", "Video")</f>
        <v/>
      </c>
      <c r="B184" t="inlineStr">
        <is>
          <t>1:16</t>
        </is>
      </c>
      <c r="C184" t="inlineStr">
        <is>
          <t>that nobody's addressing,</t>
        </is>
      </c>
      <c r="D184">
        <f>HYPERLINK("https://www.youtube.com/watch?v=Da9TGKnHMxs&amp;t=76s", "Go to time")</f>
        <v/>
      </c>
    </row>
    <row r="185">
      <c r="A185">
        <f>HYPERLINK("https://www.youtube.com/watch?v=3-h4RfnGHp8", "Video")</f>
        <v/>
      </c>
      <c r="B185" t="inlineStr">
        <is>
          <t>3:27</t>
        </is>
      </c>
      <c r="C185" t="inlineStr">
        <is>
          <t>where you were born, your street
address, your phone number.</t>
        </is>
      </c>
      <c r="D185">
        <f>HYPERLINK("https://www.youtube.com/watch?v=3-h4RfnGHp8&amp;t=207s", "Go to time")</f>
        <v/>
      </c>
    </row>
    <row r="186">
      <c r="A186">
        <f>HYPERLINK("https://www.youtube.com/watch?v=wqqUZB4XnLo", "Video")</f>
        <v/>
      </c>
      <c r="B186" t="inlineStr">
        <is>
          <t>12:22</t>
        </is>
      </c>
      <c r="C186" t="inlineStr">
        <is>
          <t>have tried to address
that, they have failed,</t>
        </is>
      </c>
      <c r="D186">
        <f>HYPERLINK("https://www.youtube.com/watch?v=wqqUZB4XnLo&amp;t=742s", "Go to time")</f>
        <v/>
      </c>
    </row>
    <row r="187">
      <c r="A187">
        <f>HYPERLINK("https://www.youtube.com/watch?v=Mp4VHMotSgw", "Video")</f>
        <v/>
      </c>
      <c r="B187" t="inlineStr">
        <is>
          <t>2:20</t>
        </is>
      </c>
      <c r="C187" t="inlineStr">
        <is>
          <t>to address our ignorance to minimize our</t>
        </is>
      </c>
      <c r="D187">
        <f>HYPERLINK("https://www.youtube.com/watch?v=Mp4VHMotSgw&amp;t=140s", "Go to time")</f>
        <v/>
      </c>
    </row>
    <row r="188">
      <c r="A188">
        <f>HYPERLINK("https://www.youtube.com/watch?v=Nks1Iq8NX0U", "Video")</f>
        <v/>
      </c>
      <c r="B188" t="inlineStr">
        <is>
          <t>23:42</t>
        </is>
      </c>
      <c r="C188" t="inlineStr">
        <is>
          <t>or there's an email address through</t>
        </is>
      </c>
      <c r="D188">
        <f>HYPERLINK("https://www.youtube.com/watch?v=Nks1Iq8NX0U&amp;t=1422s", "Go to time")</f>
        <v/>
      </c>
    </row>
    <row r="189">
      <c r="A189">
        <f>HYPERLINK("https://www.youtube.com/watch?v=-JtkOprZjYU", "Video")</f>
        <v/>
      </c>
      <c r="B189" t="inlineStr">
        <is>
          <t>4:43</t>
        </is>
      </c>
      <c r="C189" t="inlineStr">
        <is>
          <t>reacting or shouldn't be addressing</t>
        </is>
      </c>
      <c r="D189">
        <f>HYPERLINK("https://www.youtube.com/watch?v=-JtkOprZjYU&amp;t=283s", "Go to time")</f>
        <v/>
      </c>
    </row>
    <row r="190">
      <c r="A190">
        <f>HYPERLINK("https://www.youtube.com/watch?v=KdCJqpS5IDE", "Video")</f>
        <v/>
      </c>
      <c r="B190" t="inlineStr">
        <is>
          <t>4:33</t>
        </is>
      </c>
      <c r="C190" t="inlineStr">
        <is>
          <t>application service providers to address</t>
        </is>
      </c>
      <c r="D190">
        <f>HYPERLINK("https://www.youtube.com/watch?v=KdCJqpS5IDE&amp;t=273s", "Go to time")</f>
        <v/>
      </c>
    </row>
    <row r="191">
      <c r="A191">
        <f>HYPERLINK("https://www.youtube.com/watch?v=FctgkylRF9M", "Video")</f>
        <v/>
      </c>
      <c r="B191" t="inlineStr">
        <is>
          <t>2:30</t>
        </is>
      </c>
      <c r="C191" t="inlineStr">
        <is>
          <t>and it’ll hopefully begin to address the
terrible inequality we face in our country.</t>
        </is>
      </c>
      <c r="D191">
        <f>HYPERLINK("https://www.youtube.com/watch?v=FctgkylRF9M&amp;t=150s", "Go to time")</f>
        <v/>
      </c>
    </row>
    <row r="192">
      <c r="A192">
        <f>HYPERLINK("https://www.youtube.com/watch?v=tpE0jUO5WoI", "Video")</f>
        <v/>
      </c>
      <c r="B192" t="inlineStr">
        <is>
          <t>0:54</t>
        </is>
      </c>
      <c r="C192" t="inlineStr">
        <is>
          <t>we don't address these issues, we'll see the 
continued acceleration and loss of the world</t>
        </is>
      </c>
      <c r="D192">
        <f>HYPERLINK("https://www.youtube.com/watch?v=tpE0jUO5WoI&amp;t=54s", "Go to time")</f>
        <v/>
      </c>
    </row>
    <row r="193">
      <c r="A193">
        <f>HYPERLINK("https://www.youtube.com/watch?v=sCf9z9uArO0", "Video")</f>
        <v/>
      </c>
      <c r="B193" t="inlineStr">
        <is>
          <t>4:36</t>
        </is>
      </c>
      <c r="C193" t="inlineStr">
        <is>
          <t>Today's sponsor, BetterHelp, was created
to help address those problems</t>
        </is>
      </c>
      <c r="D193">
        <f>HYPERLINK("https://www.youtube.com/watch?v=sCf9z9uArO0&amp;t=276s", "Go to time")</f>
        <v/>
      </c>
    </row>
    <row r="194">
      <c r="A194">
        <f>HYPERLINK("https://www.youtube.com/watch?v=BQYaH5Gqyyo", "Video")</f>
        <v/>
      </c>
      <c r="B194" t="inlineStr">
        <is>
          <t>0:58</t>
        </is>
      </c>
      <c r="C194" t="inlineStr">
        <is>
          <t>address the direct needs of the</t>
        </is>
      </c>
      <c r="D194">
        <f>HYPERLINK("https://www.youtube.com/watch?v=BQYaH5Gqyyo&amp;t=58s", "Go to time")</f>
        <v/>
      </c>
    </row>
    <row r="195">
      <c r="A195">
        <f>HYPERLINK("https://www.youtube.com/watch?v=j19vsWsz8p4", "Video")</f>
        <v/>
      </c>
      <c r="B195" t="inlineStr">
        <is>
          <t>8:18</t>
        </is>
      </c>
      <c r="C195" t="inlineStr">
        <is>
          <t>email addresses and I'm not a big fan</t>
        </is>
      </c>
      <c r="D195">
        <f>HYPERLINK("https://www.youtube.com/watch?v=j19vsWsz8p4&amp;t=498s", "Go to time")</f>
        <v/>
      </c>
    </row>
    <row r="196">
      <c r="A196">
        <f>HYPERLINK("https://www.youtube.com/watch?v=tPMCoD1p-x8", "Video")</f>
        <v/>
      </c>
      <c r="B196" t="inlineStr">
        <is>
          <t>13:59</t>
        </is>
      </c>
      <c r="C196" t="inlineStr">
        <is>
          <t>We should morally and we are practically focused
on addressing those biggest possible problems.</t>
        </is>
      </c>
      <c r="D196">
        <f>HYPERLINK("https://www.youtube.com/watch?v=tPMCoD1p-x8&amp;t=839s", "Go to time")</f>
        <v/>
      </c>
    </row>
    <row r="197">
      <c r="A197">
        <f>HYPERLINK("https://www.youtube.com/watch?v=tPMCoD1p-x8", "Video")</f>
        <v/>
      </c>
      <c r="B197" t="inlineStr">
        <is>
          <t>14:13</t>
        </is>
      </c>
      <c r="C197" t="inlineStr">
        <is>
          <t>time and energy to addressing both the Alzheimer's
epidemic, the Parkinson's epidemic and also</t>
        </is>
      </c>
      <c r="D197">
        <f>HYPERLINK("https://www.youtube.com/watch?v=tPMCoD1p-x8&amp;t=853s", "Go to time")</f>
        <v/>
      </c>
    </row>
    <row r="198">
      <c r="A198">
        <f>HYPERLINK("https://www.youtube.com/watch?v=1NTHnHLmWpA", "Video")</f>
        <v/>
      </c>
      <c r="B198" t="inlineStr">
        <is>
          <t>1:30</t>
        </is>
      </c>
      <c r="C198" t="inlineStr">
        <is>
          <t>ability to be able to address those</t>
        </is>
      </c>
      <c r="D198">
        <f>HYPERLINK("https://www.youtube.com/watch?v=1NTHnHLmWpA&amp;t=90s", "Go to time")</f>
        <v/>
      </c>
    </row>
    <row r="199">
      <c r="A199">
        <f>HYPERLINK("https://www.youtube.com/watch?v=1NTHnHLmWpA", "Video")</f>
        <v/>
      </c>
      <c r="B199" t="inlineStr">
        <is>
          <t>2:39</t>
        </is>
      </c>
      <c r="C199" t="inlineStr">
        <is>
          <t>know can you address how to teach that</t>
        </is>
      </c>
      <c r="D199">
        <f>HYPERLINK("https://www.youtube.com/watch?v=1NTHnHLmWpA&amp;t=159s", "Go to time")</f>
        <v/>
      </c>
    </row>
    <row r="200">
      <c r="A200">
        <f>HYPERLINK("https://www.youtube.com/watch?v=ugIuHWc6Nuc", "Video")</f>
        <v/>
      </c>
      <c r="B200" t="inlineStr">
        <is>
          <t>4:23</t>
        </is>
      </c>
      <c r="C200" t="inlineStr">
        <is>
          <t>and to address the root
psychological issues</t>
        </is>
      </c>
      <c r="D200">
        <f>HYPERLINK("https://www.youtube.com/watch?v=ugIuHWc6Nuc&amp;t=263s", "Go to time")</f>
        <v/>
      </c>
    </row>
    <row r="201">
      <c r="A201">
        <f>HYPERLINK("https://www.youtube.com/watch?v=D_zYzw8EsPY", "Video")</f>
        <v/>
      </c>
      <c r="B201" t="inlineStr">
        <is>
          <t>1:34</t>
        </is>
      </c>
      <c r="C201" t="inlineStr">
        <is>
          <t>anything to address</t>
        </is>
      </c>
      <c r="D201">
        <f>HYPERLINK("https://www.youtube.com/watch?v=D_zYzw8EsPY&amp;t=94s", "Go to time")</f>
        <v/>
      </c>
    </row>
    <row r="202">
      <c r="A202">
        <f>HYPERLINK("https://www.youtube.com/watch?v=3OPKKbW85Jg", "Video")</f>
        <v/>
      </c>
      <c r="B202" t="inlineStr">
        <is>
          <t>5:19</t>
        </is>
      </c>
      <c r="C202" t="inlineStr">
        <is>
          <t>with other species is one that gets addressed
through this much smaller more naïve question</t>
        </is>
      </c>
      <c r="D202">
        <f>HYPERLINK("https://www.youtube.com/watch?v=3OPKKbW85Jg&amp;t=319s", "Go to time")</f>
        <v/>
      </c>
    </row>
    <row r="203">
      <c r="A203">
        <f>HYPERLINK("https://www.youtube.com/watch?v=mtWNvvROGg8", "Video")</f>
        <v/>
      </c>
      <c r="B203" t="inlineStr">
        <is>
          <t>4:07</t>
        </is>
      </c>
      <c r="C203" t="inlineStr">
        <is>
          <t>committed to you know addressing that</t>
        </is>
      </c>
      <c r="D203">
        <f>HYPERLINK("https://www.youtube.com/watch?v=mtWNvvROGg8&amp;t=247s", "Go to time")</f>
        <v/>
      </c>
    </row>
    <row r="204">
      <c r="A204">
        <f>HYPERLINK("https://www.youtube.com/watch?v=mtWNvvROGg8", "Video")</f>
        <v/>
      </c>
      <c r="B204" t="inlineStr">
        <is>
          <t>10:52</t>
        </is>
      </c>
      <c r="C204" t="inlineStr">
        <is>
          <t>trying to address by doing some of the</t>
        </is>
      </c>
      <c r="D204">
        <f>HYPERLINK("https://www.youtube.com/watch?v=mtWNvvROGg8&amp;t=652s", "Go to time")</f>
        <v/>
      </c>
    </row>
    <row r="205">
      <c r="A205">
        <f>HYPERLINK("https://www.youtube.com/watch?v=EetNsoZdkos", "Video")</f>
        <v/>
      </c>
      <c r="B205" t="inlineStr">
        <is>
          <t>4:43</t>
        </is>
      </c>
      <c r="C205" t="inlineStr">
        <is>
          <t>talking to customers using AOL addresses</t>
        </is>
      </c>
      <c r="D205">
        <f>HYPERLINK("https://www.youtube.com/watch?v=EetNsoZdkos&amp;t=283s", "Go to time")</f>
        <v/>
      </c>
    </row>
    <row r="206">
      <c r="A206">
        <f>HYPERLINK("https://www.youtube.com/watch?v=EE_MEu7xn8Y", "Video")</f>
        <v/>
      </c>
      <c r="B206" t="inlineStr">
        <is>
          <t>61:58</t>
        </is>
      </c>
      <c r="C206" t="inlineStr">
        <is>
          <t>So two-thirds did not even address</t>
        </is>
      </c>
      <c r="D206">
        <f>HYPERLINK("https://www.youtube.com/watch?v=EE_MEu7xn8Y&amp;t=3718s", "Go to time")</f>
        <v/>
      </c>
    </row>
    <row r="207">
      <c r="A207">
        <f>HYPERLINK("https://www.youtube.com/watch?v=EE_MEu7xn8Y", "Video")</f>
        <v/>
      </c>
      <c r="B207" t="inlineStr">
        <is>
          <t>63:41</t>
        </is>
      </c>
      <c r="C207" t="inlineStr">
        <is>
          <t>and all you do is address
how terrible things are</t>
        </is>
      </c>
      <c r="D207">
        <f>HYPERLINK("https://www.youtube.com/watch?v=EE_MEu7xn8Y&amp;t=3821s", "Go to time")</f>
        <v/>
      </c>
    </row>
    <row r="208">
      <c r="A208">
        <f>HYPERLINK("https://www.youtube.com/watch?v=9MfQSVLH3pA", "Video")</f>
        <v/>
      </c>
      <c r="B208" t="inlineStr">
        <is>
          <t>1:46</t>
        </is>
      </c>
      <c r="C208" t="inlineStr">
        <is>
          <t>their email addresses or uh feel</t>
        </is>
      </c>
      <c r="D208">
        <f>HYPERLINK("https://www.youtube.com/watch?v=9MfQSVLH3pA&amp;t=106s", "Go to time")</f>
        <v/>
      </c>
    </row>
    <row r="209">
      <c r="A209">
        <f>HYPERLINK("https://www.youtube.com/watch?v=tHezC0vBtds", "Video")</f>
        <v/>
      </c>
      <c r="B209" t="inlineStr">
        <is>
          <t>12:10</t>
        </is>
      </c>
      <c r="C209" t="inlineStr">
        <is>
          <t>powder and so her headdresses were seen</t>
        </is>
      </c>
      <c r="D209">
        <f>HYPERLINK("https://www.youtube.com/watch?v=tHezC0vBtds&amp;t=730s", "Go to time")</f>
        <v/>
      </c>
    </row>
    <row r="210">
      <c r="A210">
        <f>HYPERLINK("https://www.youtube.com/watch?v=xphpqFl3CaQ", "Video")</f>
        <v/>
      </c>
      <c r="B210" t="inlineStr">
        <is>
          <t>0:56</t>
        </is>
      </c>
      <c r="C210" t="inlineStr">
        <is>
          <t>addressing the students and they all</t>
        </is>
      </c>
      <c r="D210">
        <f>HYPERLINK("https://www.youtube.com/watch?v=xphpqFl3CaQ&amp;t=56s", "Go to time")</f>
        <v/>
      </c>
    </row>
    <row r="211">
      <c r="A211">
        <f>HYPERLINK("https://www.youtube.com/watch?v=bpXtyydwsmY", "Video")</f>
        <v/>
      </c>
      <c r="B211" t="inlineStr">
        <is>
          <t>0:16</t>
        </is>
      </c>
      <c r="C211" t="inlineStr">
        <is>
          <t>Address model of pithiness before there</t>
        </is>
      </c>
      <c r="D211">
        <f>HYPERLINK("https://www.youtube.com/watch?v=bpXtyydwsmY&amp;t=16s", "Go to time")</f>
        <v/>
      </c>
    </row>
    <row r="212">
      <c r="A212">
        <f>HYPERLINK("https://www.youtube.com/watch?v=dXdUTJqI7u8", "Video")</f>
        <v/>
      </c>
      <c r="B212" t="inlineStr">
        <is>
          <t>0:22</t>
        </is>
      </c>
      <c r="C212" t="inlineStr">
        <is>
          <t>Council for Science Education, the NCSE, addressing
lawsuits about this issue.</t>
        </is>
      </c>
      <c r="D212">
        <f>HYPERLINK("https://www.youtube.com/watch?v=dXdUTJqI7u8&amp;t=22s", "Go to time")</f>
        <v/>
      </c>
    </row>
    <row r="213">
      <c r="A213">
        <f>HYPERLINK("https://www.youtube.com/watch?v=ALn6Wa_9bHA", "Video")</f>
        <v/>
      </c>
      <c r="B213" t="inlineStr">
        <is>
          <t>3:15</t>
        </is>
      </c>
      <c r="C213" t="inlineStr">
        <is>
          <t>addressing it and and changing it also</t>
        </is>
      </c>
      <c r="D213">
        <f>HYPERLINK("https://www.youtube.com/watch?v=ALn6Wa_9bHA&amp;t=195s", "Go to time")</f>
        <v/>
      </c>
    </row>
    <row r="214">
      <c r="A214">
        <f>HYPERLINK("https://www.youtube.com/watch?v=Z96TEKHtt0M", "Video")</f>
        <v/>
      </c>
      <c r="B214" t="inlineStr">
        <is>
          <t>0:47</t>
        </is>
      </c>
      <c r="C214" t="inlineStr">
        <is>
          <t>at the household level, and we have to address
the misconception that empowering women means</t>
        </is>
      </c>
      <c r="D214">
        <f>HYPERLINK("https://www.youtube.com/watch?v=Z96TEKHtt0M&amp;t=47s", "Go to time")</f>
        <v/>
      </c>
    </row>
    <row r="215">
      <c r="A215">
        <f>HYPERLINK("https://www.youtube.com/watch?v=Z96TEKHtt0M", "Video")</f>
        <v/>
      </c>
      <c r="B215" t="inlineStr">
        <is>
          <t>1:20</t>
        </is>
      </c>
      <c r="C215" t="inlineStr">
        <is>
          <t>If we're going to address some of the largest
challenges we have, poverty, food security,</t>
        </is>
      </c>
      <c r="D215">
        <f>HYPERLINK("https://www.youtube.com/watch?v=Z96TEKHtt0M&amp;t=80s", "Go to time")</f>
        <v/>
      </c>
    </row>
    <row r="216">
      <c r="A216">
        <f>HYPERLINK("https://www.youtube.com/watch?v=Z96TEKHtt0M", "Video")</f>
        <v/>
      </c>
      <c r="B216" t="inlineStr">
        <is>
          <t>2:01</t>
        </is>
      </c>
      <c r="C216" t="inlineStr">
        <is>
          <t>societal issue, and that if you want to address
this societal issue you just have to empower</t>
        </is>
      </c>
      <c r="D216">
        <f>HYPERLINK("https://www.youtube.com/watch?v=Z96TEKHtt0M&amp;t=121s", "Go to time")</f>
        <v/>
      </c>
    </row>
    <row r="217">
      <c r="A217">
        <f>HYPERLINK("https://www.youtube.com/watch?v=Z96TEKHtt0M", "Video")</f>
        <v/>
      </c>
      <c r="B217" t="inlineStr">
        <is>
          <t>3:21</t>
        </is>
      </c>
      <c r="C217" t="inlineStr">
        <is>
          <t>what is the best for your families, you often
can address that resistance.</t>
        </is>
      </c>
      <c r="D217">
        <f>HYPERLINK("https://www.youtube.com/watch?v=Z96TEKHtt0M&amp;t=201s", "Go to time")</f>
        <v/>
      </c>
    </row>
    <row r="218">
      <c r="A218">
        <f>HYPERLINK("https://www.youtube.com/watch?v=oF-lsp2drFo", "Video")</f>
        <v/>
      </c>
      <c r="B218" t="inlineStr">
        <is>
          <t>1:53</t>
        </is>
      </c>
      <c r="C218" t="inlineStr">
        <is>
          <t>addressed but I also think there's a</t>
        </is>
      </c>
      <c r="D218">
        <f>HYPERLINK("https://www.youtube.com/watch?v=oF-lsp2drFo&amp;t=113s", "Go to time")</f>
        <v/>
      </c>
    </row>
    <row r="219">
      <c r="A219">
        <f>HYPERLINK("https://www.youtube.com/watch?v=oF-lsp2drFo", "Video")</f>
        <v/>
      </c>
      <c r="B219" t="inlineStr">
        <is>
          <t>2:20</t>
        </is>
      </c>
      <c r="C219" t="inlineStr">
        <is>
          <t>time and address big problems uh and</t>
        </is>
      </c>
      <c r="D219">
        <f>HYPERLINK("https://www.youtube.com/watch?v=oF-lsp2drFo&amp;t=140s", "Go to time")</f>
        <v/>
      </c>
    </row>
    <row r="220">
      <c r="A220">
        <f>HYPERLINK("https://www.youtube.com/watch?v=oF-lsp2drFo", "Video")</f>
        <v/>
      </c>
      <c r="B220" t="inlineStr">
        <is>
          <t>2:26</t>
        </is>
      </c>
      <c r="C220" t="inlineStr">
        <is>
          <t>issues that we address we can be sure</t>
        </is>
      </c>
      <c r="D220">
        <f>HYPERLINK("https://www.youtube.com/watch?v=oF-lsp2drFo&amp;t=146s", "Go to time")</f>
        <v/>
      </c>
    </row>
    <row r="221">
      <c r="A221">
        <f>HYPERLINK("https://www.youtube.com/watch?v=oF-lsp2drFo", "Video")</f>
        <v/>
      </c>
      <c r="B221" t="inlineStr">
        <is>
          <t>2:50</t>
        </is>
      </c>
      <c r="C221" t="inlineStr">
        <is>
          <t>need to address uh better but I think if</t>
        </is>
      </c>
      <c r="D221">
        <f>HYPERLINK("https://www.youtube.com/watch?v=oF-lsp2drFo&amp;t=170s", "Go to time")</f>
        <v/>
      </c>
    </row>
    <row r="222">
      <c r="A222">
        <f>HYPERLINK("https://www.youtube.com/watch?v=oF-lsp2drFo", "Video")</f>
        <v/>
      </c>
      <c r="B222" t="inlineStr">
        <is>
          <t>3:00</t>
        </is>
      </c>
      <c r="C222" t="inlineStr">
        <is>
          <t>uh those issues could be well addressed</t>
        </is>
      </c>
      <c r="D222">
        <f>HYPERLINK("https://www.youtube.com/watch?v=oF-lsp2drFo&amp;t=180s", "Go to time")</f>
        <v/>
      </c>
    </row>
    <row r="223">
      <c r="A223">
        <f>HYPERLINK("https://www.youtube.com/watch?v=PMOhuqjPZbM", "Video")</f>
        <v/>
      </c>
      <c r="B223" t="inlineStr">
        <is>
          <t>3:36</t>
        </is>
      </c>
      <c r="C223" t="inlineStr">
        <is>
          <t>no listen to me you get that address a B</t>
        </is>
      </c>
      <c r="D223">
        <f>HYPERLINK("https://www.youtube.com/watch?v=PMOhuqjPZbM&amp;t=216s", "Go to time")</f>
        <v/>
      </c>
    </row>
    <row r="224">
      <c r="A224">
        <f>HYPERLINK("https://www.youtube.com/watch?v=kG5nUYvmyG0", "Video")</f>
        <v/>
      </c>
      <c r="B224" t="inlineStr">
        <is>
          <t>1:45</t>
        </is>
      </c>
      <c r="C224" t="inlineStr">
        <is>
          <t>back and this is your current address</t>
        </is>
      </c>
      <c r="D224">
        <f>HYPERLINK("https://www.youtube.com/watch?v=kG5nUYvmyG0&amp;t=105s", "Go to time")</f>
        <v/>
      </c>
    </row>
    <row r="225">
      <c r="A225">
        <f>HYPERLINK("https://www.youtube.com/watch?v=ZxwOqVIFCak", "Video")</f>
        <v/>
      </c>
      <c r="B225" t="inlineStr">
        <is>
          <t>0:54</t>
        </is>
      </c>
      <c r="C225" t="inlineStr">
        <is>
          <t>address what about that rhinoceros you</t>
        </is>
      </c>
      <c r="D225">
        <f>HYPERLINK("https://www.youtube.com/watch?v=ZxwOqVIFCak&amp;t=54s", "Go to time")</f>
        <v/>
      </c>
    </row>
    <row r="226">
      <c r="A226">
        <f>HYPERLINK("https://www.youtube.com/watch?v=ScsUMSLokSk", "Video")</f>
        <v/>
      </c>
      <c r="B226" t="inlineStr">
        <is>
          <t>10:20</t>
        </is>
      </c>
      <c r="C226" t="inlineStr">
        <is>
          <t>former address you know the y y and if</t>
        </is>
      </c>
      <c r="D226">
        <f>HYPERLINK("https://www.youtube.com/watch?v=ScsUMSLokSk&amp;t=620s", "Go to time")</f>
        <v/>
      </c>
    </row>
    <row r="227">
      <c r="A227">
        <f>HYPERLINK("https://www.youtube.com/watch?v=547FLQEjdF8", "Video")</f>
        <v/>
      </c>
      <c r="B227" t="inlineStr">
        <is>
          <t>0:49</t>
        </is>
      </c>
      <c r="C227" t="inlineStr">
        <is>
          <t>provide him with our mailing address</t>
        </is>
      </c>
      <c r="D227">
        <f>HYPERLINK("https://www.youtube.com/watch?v=547FLQEjdF8&amp;t=49s", "Go to time")</f>
        <v/>
      </c>
    </row>
    <row r="228">
      <c r="A228">
        <f>HYPERLINK("https://www.youtube.com/watch?v=X6hO5qOBDx8", "Video")</f>
        <v/>
      </c>
      <c r="B228" t="inlineStr">
        <is>
          <t>32:45</t>
        </is>
      </c>
      <c r="C228" t="inlineStr">
        <is>
          <t>there's no forwarding address and I'm</t>
        </is>
      </c>
      <c r="D228">
        <f>HYPERLINK("https://www.youtube.com/watch?v=X6hO5qOBDx8&amp;t=1965s", "Go to time")</f>
        <v/>
      </c>
    </row>
    <row r="229">
      <c r="A229">
        <f>HYPERLINK("https://www.youtube.com/watch?v=N54YzsqKaZk", "Video")</f>
        <v/>
      </c>
      <c r="B229" t="inlineStr">
        <is>
          <t>22:20</t>
        </is>
      </c>
      <c r="C229" t="inlineStr">
        <is>
          <t>address which client Jesse</t>
        </is>
      </c>
      <c r="D229">
        <f>HYPERLINK("https://www.youtube.com/watch?v=N54YzsqKaZk&amp;t=1340s", "Go to time")</f>
        <v/>
      </c>
    </row>
    <row r="230">
      <c r="A230">
        <f>HYPERLINK("https://www.youtube.com/watch?v=N54YzsqKaZk", "Video")</f>
        <v/>
      </c>
      <c r="B230" t="inlineStr">
        <is>
          <t>24:13</t>
        </is>
      </c>
      <c r="C230" t="inlineStr">
        <is>
          <t>the address down in in my day planner or</t>
        </is>
      </c>
      <c r="D230">
        <f>HYPERLINK("https://www.youtube.com/watch?v=N54YzsqKaZk&amp;t=1453s", "Go to time")</f>
        <v/>
      </c>
    </row>
    <row r="231">
      <c r="A231">
        <f>HYPERLINK("https://www.youtube.com/watch?v=cg5vLWRDNcA", "Video")</f>
        <v/>
      </c>
      <c r="B231" t="inlineStr">
        <is>
          <t>6:45</t>
        </is>
      </c>
      <c r="C231" t="inlineStr">
        <is>
          <t>that address goes nowhere you guys do</t>
        </is>
      </c>
      <c r="D231">
        <f>HYPERLINK("https://www.youtube.com/watch?v=cg5vLWRDNcA&amp;t=405s", "Go to time")</f>
        <v/>
      </c>
    </row>
    <row r="232">
      <c r="A232">
        <f>HYPERLINK("https://www.youtube.com/watch?v=1DKFrDtEVWI", "Video")</f>
        <v/>
      </c>
      <c r="B232" t="inlineStr">
        <is>
          <t>0:06</t>
        </is>
      </c>
      <c r="C232" t="inlineStr">
        <is>
          <t>address</t>
        </is>
      </c>
      <c r="D232">
        <f>HYPERLINK("https://www.youtube.com/watch?v=1DKFrDtEVWI&amp;t=6s", "Go to time")</f>
        <v/>
      </c>
    </row>
    <row r="233">
      <c r="A233">
        <f>HYPERLINK("https://www.youtube.com/watch?v=1DKFrDtEVWI", "Video")</f>
        <v/>
      </c>
      <c r="B233" t="inlineStr">
        <is>
          <t>2:00</t>
        </is>
      </c>
      <c r="C233" t="inlineStr">
        <is>
          <t>address down in in my day planner or on</t>
        </is>
      </c>
      <c r="D233">
        <f>HYPERLINK("https://www.youtube.com/watch?v=1DKFrDtEVWI&amp;t=120s", "Go to time")</f>
        <v/>
      </c>
    </row>
    <row r="234">
      <c r="A234">
        <f>HYPERLINK("https://www.youtube.com/watch?v=0ExFup5qkN8", "Video")</f>
        <v/>
      </c>
      <c r="B234" t="inlineStr">
        <is>
          <t>3:55</t>
        </is>
      </c>
      <c r="C234" t="inlineStr">
        <is>
          <t>him get me his address and I'll do the</t>
        </is>
      </c>
      <c r="D234">
        <f>HYPERLINK("https://www.youtube.com/watch?v=0ExFup5qkN8&amp;t=235s", "Go to time")</f>
        <v/>
      </c>
    </row>
    <row r="235">
      <c r="A235">
        <f>HYPERLINK("https://www.youtube.com/watch?v=WcXAdNYDP7k", "Video")</f>
        <v/>
      </c>
      <c r="B235" t="inlineStr">
        <is>
          <t>2:00</t>
        </is>
      </c>
      <c r="C235" t="inlineStr">
        <is>
          <t>out that address goes nowhere you guys</t>
        </is>
      </c>
      <c r="D235">
        <f>HYPERLINK("https://www.youtube.com/watch?v=WcXAdNYDP7k&amp;t=120s", "Go to time")</f>
        <v/>
      </c>
    </row>
    <row r="236">
      <c r="A236">
        <f>HYPERLINK("https://www.youtube.com/watch?v=IuMALfMuFuk", "Video")</f>
        <v/>
      </c>
      <c r="B236" t="inlineStr">
        <is>
          <t>2:16</t>
        </is>
      </c>
      <c r="C236" t="inlineStr">
        <is>
          <t>you give me an address I I don't he's he</t>
        </is>
      </c>
      <c r="D236">
        <f>HYPERLINK("https://www.youtube.com/watch?v=IuMALfMuFuk&amp;t=136s", "Go to time")</f>
        <v/>
      </c>
    </row>
    <row r="237">
      <c r="A237">
        <f>HYPERLINK("https://www.youtube.com/watch?v=Pgpoi6cf43o", "Video")</f>
        <v/>
      </c>
      <c r="B237" t="inlineStr">
        <is>
          <t>2:16</t>
        </is>
      </c>
      <c r="C237" t="inlineStr">
        <is>
          <t>there's no forwarding address and I'm</t>
        </is>
      </c>
      <c r="D237">
        <f>HYPERLINK("https://www.youtube.com/watch?v=Pgpoi6cf43o&amp;t=136s", "Go to time")</f>
        <v/>
      </c>
    </row>
    <row r="238">
      <c r="A238">
        <f>HYPERLINK("https://www.youtube.com/watch?v=zxCFzctD-IU", "Video")</f>
        <v/>
      </c>
      <c r="B238" t="inlineStr">
        <is>
          <t>5:55</t>
        </is>
      </c>
      <c r="C238" t="inlineStr">
        <is>
          <t>stub current employer former address you</t>
        </is>
      </c>
      <c r="D238">
        <f>HYPERLINK("https://www.youtube.com/watch?v=zxCFzctD-IU&amp;t=355s", "Go to time")</f>
        <v/>
      </c>
    </row>
    <row r="239">
      <c r="A239">
        <f>HYPERLINK("https://www.youtube.com/watch?v=kehNSi3jYh4", "Video")</f>
        <v/>
      </c>
      <c r="B239" t="inlineStr">
        <is>
          <t>0:11</t>
        </is>
      </c>
      <c r="C239" t="inlineStr">
        <is>
          <t>address</t>
        </is>
      </c>
      <c r="D239">
        <f>HYPERLINK("https://www.youtube.com/watch?v=kehNSi3jYh4&amp;t=11s", "Go to time")</f>
        <v/>
      </c>
    </row>
    <row r="240">
      <c r="A240">
        <f>HYPERLINK("https://www.youtube.com/watch?v=kehNSi3jYh4", "Video")</f>
        <v/>
      </c>
      <c r="B240" t="inlineStr">
        <is>
          <t>0:52</t>
        </is>
      </c>
      <c r="C240" t="inlineStr">
        <is>
          <t>address unknown</t>
        </is>
      </c>
      <c r="D240">
        <f>HYPERLINK("https://www.youtube.com/watch?v=kehNSi3jYh4&amp;t=52s", "Go to time")</f>
        <v/>
      </c>
    </row>
    <row r="241">
      <c r="A241">
        <f>HYPERLINK("https://www.youtube.com/watch?v=x0Edm0w9pc0", "Video")</f>
        <v/>
      </c>
      <c r="B241" t="inlineStr">
        <is>
          <t>1:41</t>
        </is>
      </c>
      <c r="C241" t="inlineStr">
        <is>
          <t>now you give me an address I I don't</t>
        </is>
      </c>
      <c r="D241">
        <f>HYPERLINK("https://www.youtube.com/watch?v=x0Edm0w9pc0&amp;t=101s", "Go to time")</f>
        <v/>
      </c>
    </row>
    <row r="242">
      <c r="A242">
        <f>HYPERLINK("https://www.youtube.com/watch?v=8OlLvMgjgi4", "Video")</f>
        <v/>
      </c>
      <c r="B242" t="inlineStr">
        <is>
          <t>1:29</t>
        </is>
      </c>
      <c r="C242" t="inlineStr">
        <is>
          <t>employer former address you know the</t>
        </is>
      </c>
      <c r="D242">
        <f>HYPERLINK("https://www.youtube.com/watch?v=8OlLvMgjgi4&amp;t=89s", "Go to time")</f>
        <v/>
      </c>
    </row>
    <row r="243">
      <c r="A243">
        <f>HYPERLINK("https://www.youtube.com/watch?v=U48hAeS9zlk", "Video")</f>
        <v/>
      </c>
      <c r="B243" t="inlineStr">
        <is>
          <t>0:07</t>
        </is>
      </c>
      <c r="C243" t="inlineStr">
        <is>
          <t>a simple nothing little bank address 12</t>
        </is>
      </c>
      <c r="D243">
        <f>HYPERLINK("https://www.youtube.com/watch?v=U48hAeS9zlk&amp;t=7s", "Go to time")</f>
        <v/>
      </c>
    </row>
    <row r="244">
      <c r="A244">
        <f>HYPERLINK("https://www.youtube.com/watch?v=dDfGg7LBZRc", "Video")</f>
        <v/>
      </c>
      <c r="B244" t="inlineStr">
        <is>
          <t>0:27</t>
        </is>
      </c>
      <c r="C244" t="inlineStr">
        <is>
          <t>you address him as don illario it's a</t>
        </is>
      </c>
      <c r="D244">
        <f>HYPERLINK("https://www.youtube.com/watch?v=dDfGg7LBZRc&amp;t=27s", "Go to time")</f>
        <v/>
      </c>
    </row>
    <row r="245">
      <c r="A245">
        <f>HYPERLINK("https://www.youtube.com/watch?v=6ErBOaY1yX4", "Video")</f>
        <v/>
      </c>
      <c r="B245" t="inlineStr">
        <is>
          <t>24:28</t>
        </is>
      </c>
      <c r="C245" t="inlineStr">
        <is>
          <t>very expensive volume the return address</t>
        </is>
      </c>
      <c r="D245">
        <f>HYPERLINK("https://www.youtube.com/watch?v=6ErBOaY1yX4&amp;t=1468s", "Go to time")</f>
        <v/>
      </c>
    </row>
    <row r="246">
      <c r="A246">
        <f>HYPERLINK("https://www.youtube.com/watch?v=M7gvjvP1wSE", "Video")</f>
        <v/>
      </c>
      <c r="B246" t="inlineStr">
        <is>
          <t>3:30</t>
        </is>
      </c>
      <c r="C246" t="inlineStr">
        <is>
          <t>hard together to address and fix these</t>
        </is>
      </c>
      <c r="D246">
        <f>HYPERLINK("https://www.youtube.com/watch?v=M7gvjvP1wSE&amp;t=210s", "Go to time")</f>
        <v/>
      </c>
    </row>
    <row r="247">
      <c r="A247">
        <f>HYPERLINK("https://www.youtube.com/watch?v=a_fV-0LNd34", "Video")</f>
        <v/>
      </c>
      <c r="B247" t="inlineStr">
        <is>
          <t>1:00</t>
        </is>
      </c>
      <c r="C247" t="inlineStr">
        <is>
          <t>a business card with Monarch's address</t>
        </is>
      </c>
      <c r="D247">
        <f>HYPERLINK("https://www.youtube.com/watch?v=a_fV-0LNd34&amp;t=60s", "Go to time")</f>
        <v/>
      </c>
    </row>
    <row r="248">
      <c r="A248">
        <f>HYPERLINK("https://www.youtube.com/watch?v=0Mh9fSJbwvY", "Video")</f>
        <v/>
      </c>
      <c r="B248" t="inlineStr">
        <is>
          <t>1:11</t>
        </is>
      </c>
      <c r="C248" t="inlineStr">
        <is>
          <t>Pop's address book just like you said</t>
        </is>
      </c>
      <c r="D248">
        <f>HYPERLINK("https://www.youtube.com/watch?v=0Mh9fSJbwvY&amp;t=71s", "Go to time")</f>
        <v/>
      </c>
    </row>
    <row r="249">
      <c r="A249">
        <f>HYPERLINK("https://www.youtube.com/watch?v=ez9QPdf3C-8", "Video")</f>
        <v/>
      </c>
      <c r="B249" t="inlineStr">
        <is>
          <t>0:02</t>
        </is>
      </c>
      <c r="C249" t="inlineStr">
        <is>
          <t>Were you addressing me,
my sister from another mister?</t>
        </is>
      </c>
      <c r="D249">
        <f>HYPERLINK("https://www.youtube.com/watch?v=ez9QPdf3C-8&amp;t=2s", "Go to time")</f>
        <v/>
      </c>
    </row>
    <row r="250">
      <c r="A250">
        <f>HYPERLINK("https://www.youtube.com/watch?v=c5f0qIwSDBs", "Video")</f>
        <v/>
      </c>
      <c r="B250" t="inlineStr">
        <is>
          <t>19:24</t>
        </is>
      </c>
      <c r="C250" t="inlineStr">
        <is>
          <t>♪ And I made him give out
St. Nick's address ♪</t>
        </is>
      </c>
      <c r="D250">
        <f>HYPERLINK("https://www.youtube.com/watch?v=c5f0qIwSDBs&amp;t=1164s", "Go to time")</f>
        <v/>
      </c>
    </row>
    <row r="251">
      <c r="A251">
        <f>HYPERLINK("https://www.youtube.com/watch?v=Px4ZLYxvcPE", "Video")</f>
        <v/>
      </c>
      <c r="B251" t="inlineStr">
        <is>
          <t>7:46</t>
        </is>
      </c>
      <c r="C251" t="inlineStr">
        <is>
          <t>her address so in case we get lost she</t>
        </is>
      </c>
      <c r="D251">
        <f>HYPERLINK("https://www.youtube.com/watch?v=Px4ZLYxvcPE&amp;t=466s", "Go to time")</f>
        <v/>
      </c>
    </row>
    <row r="252">
      <c r="A252">
        <f>HYPERLINK("https://www.youtube.com/watch?v=AYFRAEk7dDI", "Video")</f>
        <v/>
      </c>
      <c r="B252" t="inlineStr">
        <is>
          <t>1:18</t>
        </is>
      </c>
      <c r="C252" t="inlineStr">
        <is>
          <t>it you got my address wrong it's</t>
        </is>
      </c>
      <c r="D252">
        <f>HYPERLINK("https://www.youtube.com/watch?v=AYFRAEk7dDI&amp;t=78s", "Go to time")</f>
        <v/>
      </c>
    </row>
    <row r="253">
      <c r="A253">
        <f>HYPERLINK("https://www.youtube.com/watch?v=YCkAgVuJPaI", "Video")</f>
        <v/>
      </c>
      <c r="B253" t="inlineStr">
        <is>
          <t>0:51</t>
        </is>
      </c>
      <c r="C253" t="inlineStr">
        <is>
          <t>Road whoops dropped my address well</t>
        </is>
      </c>
      <c r="D253">
        <f>HYPERLINK("https://www.youtube.com/watch?v=YCkAgVuJPaI&amp;t=51s", "Go to time")</f>
        <v/>
      </c>
    </row>
    <row r="254">
      <c r="A254">
        <f>HYPERLINK("https://www.youtube.com/watch?v=cwIZobj1ItI", "Video")</f>
        <v/>
      </c>
      <c r="B254" t="inlineStr">
        <is>
          <t>22:56</t>
        </is>
      </c>
      <c r="C254" t="inlineStr">
        <is>
          <t>But here at school?
You both can address me as...</t>
        </is>
      </c>
      <c r="D254">
        <f>HYPERLINK("https://www.youtube.com/watch?v=cwIZobj1ItI&amp;t=1376s", "Go to time")</f>
        <v/>
      </c>
    </row>
    <row r="255">
      <c r="A255">
        <f>HYPERLINK("https://www.youtube.com/watch?v=4sKnVOUJxF0", "Video")</f>
        <v/>
      </c>
      <c r="B255" t="inlineStr">
        <is>
          <t>1:28</t>
        </is>
      </c>
      <c r="C255" t="inlineStr">
        <is>
          <t>address My Autograph as follows to my</t>
        </is>
      </c>
      <c r="D255">
        <f>HYPERLINK("https://www.youtube.com/watch?v=4sKnVOUJxF0&amp;t=88s", "Go to time")</f>
        <v/>
      </c>
    </row>
    <row r="256">
      <c r="A256">
        <f>HYPERLINK("https://www.youtube.com/watch?v=LBDuIlqF6JU", "Video")</f>
        <v/>
      </c>
      <c r="B256" t="inlineStr">
        <is>
          <t>7:46</t>
        </is>
      </c>
      <c r="C256" t="inlineStr">
        <is>
          <t>her address so in case we get lost she</t>
        </is>
      </c>
      <c r="D256">
        <f>HYPERLINK("https://www.youtube.com/watch?v=LBDuIlqF6JU&amp;t=466s", "Go to time")</f>
        <v/>
      </c>
    </row>
    <row r="257">
      <c r="A257">
        <f>HYPERLINK("https://www.youtube.com/watch?v=LBDuIlqF6JU", "Video")</f>
        <v/>
      </c>
      <c r="B257" t="inlineStr">
        <is>
          <t>10:58</t>
        </is>
      </c>
      <c r="C257" t="inlineStr">
        <is>
          <t>address</t>
        </is>
      </c>
      <c r="D257">
        <f>HYPERLINK("https://www.youtube.com/watch?v=LBDuIlqF6JU&amp;t=658s", "Go to time")</f>
        <v/>
      </c>
    </row>
    <row r="258">
      <c r="A258">
        <f>HYPERLINK("https://www.youtube.com/watch?v=qjbRhjfALPM", "Video")</f>
        <v/>
      </c>
      <c r="B258" t="inlineStr">
        <is>
          <t>1:20</t>
        </is>
      </c>
      <c r="C258" t="inlineStr">
        <is>
          <t>address</t>
        </is>
      </c>
      <c r="D258">
        <f>HYPERLINK("https://www.youtube.com/watch?v=qjbRhjfALPM&amp;t=80s", "Go to time")</f>
        <v/>
      </c>
    </row>
    <row r="259">
      <c r="A259">
        <f>HYPERLINK("https://www.youtube.com/watch?v=0eiYhV740tQ", "Video")</f>
        <v/>
      </c>
      <c r="B259" t="inlineStr">
        <is>
          <t>5:58</t>
        </is>
      </c>
      <c r="C259" t="inlineStr">
        <is>
          <t>address</t>
        </is>
      </c>
      <c r="D259">
        <f>HYPERLINK("https://www.youtube.com/watch?v=0eiYhV740tQ&amp;t=358s", "Go to time")</f>
        <v/>
      </c>
    </row>
    <row r="260">
      <c r="A260">
        <f>HYPERLINK("https://www.youtube.com/watch?v=MNyefF3q6xE", "Video")</f>
        <v/>
      </c>
      <c r="B260" t="inlineStr">
        <is>
          <t>17:33</t>
        </is>
      </c>
      <c r="C260" t="inlineStr">
        <is>
          <t>She's got a new address.</t>
        </is>
      </c>
      <c r="D260">
        <f>HYPERLINK("https://www.youtube.com/watch?v=MNyefF3q6xE&amp;t=1053s", "Go to time")</f>
        <v/>
      </c>
    </row>
    <row r="261">
      <c r="A261">
        <f>HYPERLINK("https://www.youtube.com/watch?v=31t6Bv0RoDQ", "Video")</f>
        <v/>
      </c>
      <c r="B261" t="inlineStr">
        <is>
          <t>0:28</t>
        </is>
      </c>
      <c r="C261" t="inlineStr">
        <is>
          <t>address nice to meet you I'm Nikki ortis</t>
        </is>
      </c>
      <c r="D261">
        <f>HYPERLINK("https://www.youtube.com/watch?v=31t6Bv0RoDQ&amp;t=28s", "Go to time")</f>
        <v/>
      </c>
    </row>
    <row r="262">
      <c r="A262">
        <f>HYPERLINK("https://www.youtube.com/watch?v=31t6Bv0RoDQ", "Video")</f>
        <v/>
      </c>
      <c r="B262" t="inlineStr">
        <is>
          <t>0:44</t>
        </is>
      </c>
      <c r="C262" t="inlineStr">
        <is>
          <t>address Nikki maybe we could walk our</t>
        </is>
      </c>
      <c r="D262">
        <f>HYPERLINK("https://www.youtube.com/watch?v=31t6Bv0RoDQ&amp;t=44s", "Go to time")</f>
        <v/>
      </c>
    </row>
    <row r="263">
      <c r="A263">
        <f>HYPERLINK("https://www.youtube.com/watch?v=Vq3geyQP2-4", "Video")</f>
        <v/>
      </c>
      <c r="B263" t="inlineStr">
        <is>
          <t>19:09</t>
        </is>
      </c>
      <c r="C263" t="inlineStr">
        <is>
          <t>I snagged their address.</t>
        </is>
      </c>
      <c r="D263">
        <f>HYPERLINK("https://www.youtube.com/watch?v=Vq3geyQP2-4&amp;t=1149s", "Go to time")</f>
        <v/>
      </c>
    </row>
    <row r="264">
      <c r="A264">
        <f>HYPERLINK("https://www.youtube.com/watch?v=MO9PCTFJiRs", "Video")</f>
        <v/>
      </c>
      <c r="B264" t="inlineStr">
        <is>
          <t>13:58</t>
        </is>
      </c>
      <c r="C264" t="inlineStr">
        <is>
          <t>Anyways, I tracked it
to this address.</t>
        </is>
      </c>
      <c r="D264">
        <f>HYPERLINK("https://www.youtube.com/watch?v=MO9PCTFJiRs&amp;t=838s", "Go to time")</f>
        <v/>
      </c>
    </row>
    <row r="265">
      <c r="A265">
        <f>HYPERLINK("https://www.youtube.com/watch?v=Zus21c9EC7s", "Video")</f>
        <v/>
      </c>
      <c r="B265" t="inlineStr">
        <is>
          <t>5:26</t>
        </is>
      </c>
      <c r="C265" t="inlineStr">
        <is>
          <t>A week ago, I asked Soos
to deliver a package to an
address that doesn't exist...</t>
        </is>
      </c>
      <c r="D265">
        <f>HYPERLINK("https://www.youtube.com/watch?v=Zus21c9EC7s&amp;t=326s", "Go to time")</f>
        <v/>
      </c>
    </row>
    <row r="266">
      <c r="A266">
        <f>HYPERLINK("https://www.youtube.com/watch?v=Oa6sHzrtIZM", "Video")</f>
        <v/>
      </c>
      <c r="B266" t="inlineStr">
        <is>
          <t>17:31</t>
        </is>
      </c>
      <c r="C266" t="inlineStr">
        <is>
          <t>[sighs]
They didn't give me an address.</t>
        </is>
      </c>
      <c r="D266">
        <f>HYPERLINK("https://www.youtube.com/watch?v=Oa6sHzrtIZM&amp;t=1051s", "Go to time")</f>
        <v/>
      </c>
    </row>
    <row r="267">
      <c r="A267">
        <f>HYPERLINK("https://www.youtube.com/watch?v=IY2hHmQy3_c", "Video")</f>
        <v/>
      </c>
      <c r="B267" t="inlineStr">
        <is>
          <t>5:55</t>
        </is>
      </c>
      <c r="C267" t="inlineStr">
        <is>
          <t>business card with Monarch's address</t>
        </is>
      </c>
      <c r="D267">
        <f>HYPERLINK("https://www.youtube.com/watch?v=IY2hHmQy3_c&amp;t=355s", "Go to time")</f>
        <v/>
      </c>
    </row>
    <row r="268">
      <c r="A268">
        <f>HYPERLINK("https://www.youtube.com/watch?v=YIvMYiCjZfA", "Video")</f>
        <v/>
      </c>
      <c r="B268" t="inlineStr">
        <is>
          <t>1:12</t>
        </is>
      </c>
      <c r="C268" t="inlineStr">
        <is>
          <t>address so in case we get lost she came</t>
        </is>
      </c>
      <c r="D268">
        <f>HYPERLINK("https://www.youtube.com/watch?v=YIvMYiCjZfA&amp;t=72s", "Go to time")</f>
        <v/>
      </c>
    </row>
    <row r="269">
      <c r="A269">
        <f>HYPERLINK("https://www.youtube.com/watch?v=_obt-x0IxeY", "Video")</f>
        <v/>
      </c>
      <c r="B269" t="inlineStr">
        <is>
          <t>10:04</t>
        </is>
      </c>
      <c r="C269" t="inlineStr">
        <is>
          <t>address</t>
        </is>
      </c>
      <c r="D269">
        <f>HYPERLINK("https://www.youtube.com/watch?v=_obt-x0IxeY&amp;t=604s", "Go to time")</f>
        <v/>
      </c>
    </row>
    <row r="270">
      <c r="A270">
        <f>HYPERLINK("https://www.youtube.com/watch?v=Md8Rg3iCrXo", "Video")</f>
        <v/>
      </c>
      <c r="B270" t="inlineStr">
        <is>
          <t>18:25</t>
        </is>
      </c>
      <c r="C270" t="inlineStr">
        <is>
          <t>address My Autograph as follows to my</t>
        </is>
      </c>
      <c r="D270">
        <f>HYPERLINK("https://www.youtube.com/watch?v=Md8Rg3iCrXo&amp;t=1105s", "Go to time")</f>
        <v/>
      </c>
    </row>
    <row r="271">
      <c r="A271">
        <f>HYPERLINK("https://www.youtube.com/watch?v=XZhdugyMLrk", "Video")</f>
        <v/>
      </c>
      <c r="B271" t="inlineStr">
        <is>
          <t>0:37</t>
        </is>
      </c>
      <c r="C271" t="inlineStr">
        <is>
          <t>up old Saint Nick's address.</t>
        </is>
      </c>
      <c r="D271">
        <f>HYPERLINK("https://www.youtube.com/watch?v=XZhdugyMLrk&amp;t=37s", "Go to time")</f>
        <v/>
      </c>
    </row>
    <row r="272">
      <c r="A272">
        <f>HYPERLINK("https://www.youtube.com/watch?v=OMIv84TgHFI", "Video")</f>
        <v/>
      </c>
      <c r="B272" t="inlineStr">
        <is>
          <t>3:52</t>
        </is>
      </c>
      <c r="C272" t="inlineStr">
        <is>
          <t>address cat Cocola your favorite flavor</t>
        </is>
      </c>
      <c r="D272">
        <f>HYPERLINK("https://www.youtube.com/watch?v=OMIv84TgHFI&amp;t=232s", "Go to time")</f>
        <v/>
      </c>
    </row>
    <row r="273">
      <c r="A273">
        <f>HYPERLINK("https://www.youtube.com/watch?v=Gsnxfz4lq28", "Video")</f>
        <v/>
      </c>
      <c r="B273" t="inlineStr">
        <is>
          <t>2:58</t>
        </is>
      </c>
      <c r="C273" t="inlineStr">
        <is>
          <t>developed pollinator packs to address</t>
        </is>
      </c>
      <c r="D273">
        <f>HYPERLINK("https://www.youtube.com/watch?v=Gsnxfz4lq28&amp;t=178s", "Go to time")</f>
        <v/>
      </c>
    </row>
    <row r="274">
      <c r="A274">
        <f>HYPERLINK("https://www.youtube.com/watch?v=-UwHJCHrs3g", "Video")</f>
        <v/>
      </c>
      <c r="B274" t="inlineStr">
        <is>
          <t>7:42</t>
        </is>
      </c>
      <c r="C274" t="inlineStr">
        <is>
          <t>isn't this card with Monarch's address</t>
        </is>
      </c>
      <c r="D274">
        <f>HYPERLINK("https://www.youtube.com/watch?v=-UwHJCHrs3g&amp;t=462s", "Go to time")</f>
        <v/>
      </c>
    </row>
    <row r="275">
      <c r="A275">
        <f>HYPERLINK("https://www.youtube.com/watch?v=Xvt56NbLB2c", "Video")</f>
        <v/>
      </c>
      <c r="B275" t="inlineStr">
        <is>
          <t>19:28</t>
        </is>
      </c>
      <c r="C275" t="inlineStr">
        <is>
          <t>A week ago, I asked Soos
to deliver a package to
an address that doesn't exist.</t>
        </is>
      </c>
      <c r="D275">
        <f>HYPERLINK("https://www.youtube.com/watch?v=Xvt56NbLB2c&amp;t=1168s", "Go to time")</f>
        <v/>
      </c>
    </row>
    <row r="276">
      <c r="A276">
        <f>HYPERLINK("https://www.youtube.com/watch?v=2heO-m7XuLs", "Video")</f>
        <v/>
      </c>
      <c r="B276" t="inlineStr">
        <is>
          <t>2:08</t>
        </is>
      </c>
      <c r="C276" t="inlineStr">
        <is>
          <t>know that that's right my address is</t>
        </is>
      </c>
      <c r="D276">
        <f>HYPERLINK("https://www.youtube.com/watch?v=2heO-m7XuLs&amp;t=128s", "Go to time")</f>
        <v/>
      </c>
    </row>
    <row r="277">
      <c r="A277">
        <f>HYPERLINK("https://www.youtube.com/watch?v=NN2HJTjNflc", "Video")</f>
        <v/>
      </c>
      <c r="B277" t="inlineStr">
        <is>
          <t>0:27</t>
        </is>
      </c>
      <c r="C277" t="inlineStr">
        <is>
          <t>This Halloween,
horror has a new address.</t>
        </is>
      </c>
      <c r="D277">
        <f>HYPERLINK("https://www.youtube.com/watch?v=NN2HJTjNflc&amp;t=27s", "Go to time")</f>
        <v/>
      </c>
    </row>
    <row r="278">
      <c r="A278">
        <f>HYPERLINK("https://www.youtube.com/watch?v=37PVlofuuQ0", "Video")</f>
        <v/>
      </c>
      <c r="B278" t="inlineStr">
        <is>
          <t>20:04</t>
        </is>
      </c>
      <c r="C278" t="inlineStr">
        <is>
          <t>LILA: I ordered you
not to address me, Kwami.</t>
        </is>
      </c>
      <c r="D278">
        <f>HYPERLINK("https://www.youtube.com/watch?v=37PVlofuuQ0&amp;t=1204s", "Go to time")</f>
        <v/>
      </c>
    </row>
    <row r="279">
      <c r="A279">
        <f>HYPERLINK("https://www.youtube.com/watch?v=ysCmhv84jrA", "Video")</f>
        <v/>
      </c>
      <c r="B279" t="inlineStr">
        <is>
          <t>1:55</t>
        </is>
      </c>
      <c r="C279" t="inlineStr">
        <is>
          <t>addressed to my actual name Reginald</t>
        </is>
      </c>
      <c r="D279">
        <f>HYPERLINK("https://www.youtube.com/watch?v=ysCmhv84jrA&amp;t=115s", "Go to time")</f>
        <v/>
      </c>
    </row>
    <row r="280">
      <c r="A280">
        <f>HYPERLINK("https://www.youtube.com/watch?v=Ag-_D0gMg7U", "Video")</f>
        <v/>
      </c>
      <c r="B280" t="inlineStr">
        <is>
          <t>27:37</t>
        </is>
      </c>
      <c r="C280" t="inlineStr">
        <is>
          <t>married this wasn't address to Days of</t>
        </is>
      </c>
      <c r="D280">
        <f>HYPERLINK("https://www.youtube.com/watch?v=Ag-_D0gMg7U&amp;t=1657s", "Go to time")</f>
        <v/>
      </c>
    </row>
    <row r="281">
      <c r="A281">
        <f>HYPERLINK("https://www.youtube.com/watch?v=ST2y17euBlc", "Video")</f>
        <v/>
      </c>
      <c r="B281" t="inlineStr">
        <is>
          <t>5:21</t>
        </is>
      </c>
      <c r="C281" t="inlineStr">
        <is>
          <t>those triani address it to the stars</t>
        </is>
      </c>
      <c r="D281">
        <f>HYPERLINK("https://www.youtube.com/watch?v=ST2y17euBlc&amp;t=321s", "Go to time")</f>
        <v/>
      </c>
    </row>
    <row r="282">
      <c r="A282">
        <f>HYPERLINK("https://www.youtube.com/watch?v=ST2y17euBlc", "Video")</f>
        <v/>
      </c>
      <c r="B282" t="inlineStr">
        <is>
          <t>5:25</t>
        </is>
      </c>
      <c r="C282" t="inlineStr">
        <is>
          <t>stars sounds better than he addressed</t>
        </is>
      </c>
      <c r="D282">
        <f>HYPERLINK("https://www.youtube.com/watch?v=ST2y17euBlc&amp;t=325s", "Go to time")</f>
        <v/>
      </c>
    </row>
    <row r="283">
      <c r="A283">
        <f>HYPERLINK("https://www.youtube.com/watch?v=ST2y17euBlc", "Video")</f>
        <v/>
      </c>
      <c r="B283" t="inlineStr">
        <is>
          <t>20:37</t>
        </is>
      </c>
      <c r="C283" t="inlineStr">
        <is>
          <t>that's the camera you address producer</t>
        </is>
      </c>
      <c r="D283">
        <f>HYPERLINK("https://www.youtube.com/watch?v=ST2y17euBlc&amp;t=1237s", "Go to time")</f>
        <v/>
      </c>
    </row>
    <row r="284">
      <c r="A284">
        <f>HYPERLINK("https://www.youtube.com/watch?v=57z2ZG03t9w", "Video")</f>
        <v/>
      </c>
      <c r="B284" t="inlineStr">
        <is>
          <t>1:35</t>
        </is>
      </c>
      <c r="C284" t="inlineStr">
        <is>
          <t>your wallet your keys your address book</t>
        </is>
      </c>
      <c r="D284">
        <f>HYPERLINK("https://www.youtube.com/watch?v=57z2ZG03t9w&amp;t=95s", "Go to time")</f>
        <v/>
      </c>
    </row>
    <row r="285">
      <c r="A285">
        <f>HYPERLINK("https://www.youtube.com/watch?v=3Dmg2KKZM8o", "Video")</f>
        <v/>
      </c>
      <c r="B285" t="inlineStr">
        <is>
          <t>11:57</t>
        </is>
      </c>
      <c r="C285" t="inlineStr">
        <is>
          <t>your wallet your keys your address book</t>
        </is>
      </c>
      <c r="D285">
        <f>HYPERLINK("https://www.youtube.com/watch?v=3Dmg2KKZM8o&amp;t=717s", "Go to time")</f>
        <v/>
      </c>
    </row>
    <row r="286">
      <c r="A286">
        <f>HYPERLINK("https://www.youtube.com/watch?v=N0N_p05lo1c", "Video")</f>
        <v/>
      </c>
      <c r="B286" t="inlineStr">
        <is>
          <t>3:05</t>
        </is>
      </c>
      <c r="C286" t="inlineStr">
        <is>
          <t>rossl B address</t>
        </is>
      </c>
      <c r="D286">
        <f>HYPERLINK("https://www.youtube.com/watch?v=N0N_p05lo1c&amp;t=185s", "Go to time")</f>
        <v/>
      </c>
    </row>
    <row r="287">
      <c r="A287">
        <f>HYPERLINK("https://www.youtube.com/watch?v=zsDK94sZpXM", "Video")</f>
        <v/>
      </c>
      <c r="B287" t="inlineStr">
        <is>
          <t>5:04</t>
        </is>
      </c>
      <c r="C287" t="inlineStr">
        <is>
          <t>married this wasn't addressed Days of</t>
        </is>
      </c>
      <c r="D287">
        <f>HYPERLINK("https://www.youtube.com/watch?v=zsDK94sZpXM&amp;t=304s", "Go to time")</f>
        <v/>
      </c>
    </row>
    <row r="288">
      <c r="A288">
        <f>HYPERLINK("https://www.youtube.com/watch?v=qmgTn199WOE", "Video")</f>
        <v/>
      </c>
      <c r="B288" t="inlineStr">
        <is>
          <t>38:29</t>
        </is>
      </c>
      <c r="C288" t="inlineStr">
        <is>
          <t>this wasn't address to Days of Our Lives</t>
        </is>
      </c>
      <c r="D288">
        <f>HYPERLINK("https://www.youtube.com/watch?v=qmgTn199WOE&amp;t=2309s", "Go to time")</f>
        <v/>
      </c>
    </row>
    <row r="289">
      <c r="A289">
        <f>HYPERLINK("https://www.youtube.com/watch?v=AE8wZmNHNDU", "Video")</f>
        <v/>
      </c>
      <c r="B289" t="inlineStr">
        <is>
          <t>5:20</t>
        </is>
      </c>
      <c r="C289" t="inlineStr">
        <is>
          <t>married this wasn't address to Days of</t>
        </is>
      </c>
      <c r="D289">
        <f>HYPERLINK("https://www.youtube.com/watch?v=AE8wZmNHNDU&amp;t=320s", "Go to time")</f>
        <v/>
      </c>
    </row>
    <row r="290">
      <c r="A290">
        <f>HYPERLINK("https://www.youtube.com/watch?v=kGeqmdFdUNc", "Video")</f>
        <v/>
      </c>
      <c r="B290" t="inlineStr">
        <is>
          <t>0:34</t>
        </is>
      </c>
      <c r="C290" t="inlineStr">
        <is>
          <t>married this wasn't address to Days of</t>
        </is>
      </c>
      <c r="D290">
        <f>HYPERLINK("https://www.youtube.com/watch?v=kGeqmdFdUNc&amp;t=34s", "Go to time")</f>
        <v/>
      </c>
    </row>
    <row r="291">
      <c r="A291">
        <f>HYPERLINK("https://www.youtube.com/watch?v=eC-OF6C3T28", "Video")</f>
        <v/>
      </c>
      <c r="B291" t="inlineStr">
        <is>
          <t>8:50</t>
        </is>
      </c>
      <c r="C291" t="inlineStr">
        <is>
          <t>married this wasn't address to Days of</t>
        </is>
      </c>
      <c r="D291">
        <f>HYPERLINK("https://www.youtube.com/watch?v=eC-OF6C3T28&amp;t=530s", "Go to time")</f>
        <v/>
      </c>
    </row>
    <row r="292">
      <c r="A292">
        <f>HYPERLINK("https://www.youtube.com/watch?v=g7iAe94z438", "Video")</f>
        <v/>
      </c>
      <c r="B292" t="inlineStr">
        <is>
          <t>3:41</t>
        </is>
      </c>
      <c r="C292" t="inlineStr">
        <is>
          <t>address there's a guy with the same</t>
        </is>
      </c>
      <c r="D292">
        <f>HYPERLINK("https://www.youtube.com/watch?v=g7iAe94z438&amp;t=221s", "Go to time")</f>
        <v/>
      </c>
    </row>
    <row r="293">
      <c r="A293">
        <f>HYPERLINK("https://www.youtube.com/watch?v=g7iAe94z438", "Video")</f>
        <v/>
      </c>
      <c r="B293" t="inlineStr">
        <is>
          <t>3:43</t>
        </is>
      </c>
      <c r="C293" t="inlineStr">
        <is>
          <t>address as</t>
        </is>
      </c>
      <c r="D293">
        <f>HYPERLINK("https://www.youtube.com/watch?v=g7iAe94z438&amp;t=223s", "Go to time")</f>
        <v/>
      </c>
    </row>
    <row r="294">
      <c r="A294">
        <f>HYPERLINK("https://www.youtube.com/watch?v=A2iD7ZUUHTM", "Video")</f>
        <v/>
      </c>
      <c r="B294" t="inlineStr">
        <is>
          <t>14:22</t>
        </is>
      </c>
      <c r="C294" t="inlineStr">
        <is>
          <t>married this wasn't address to Days of</t>
        </is>
      </c>
      <c r="D294">
        <f>HYPERLINK("https://www.youtube.com/watch?v=A2iD7ZUUHTM&amp;t=862s", "Go to time")</f>
        <v/>
      </c>
    </row>
    <row r="295">
      <c r="A295">
        <f>HYPERLINK("https://www.youtube.com/watch?v=kNGr99LoTsg", "Video")</f>
        <v/>
      </c>
      <c r="B295" t="inlineStr">
        <is>
          <t>1:45</t>
        </is>
      </c>
      <c r="C295" t="inlineStr">
        <is>
          <t>The address is
hbr.org/subscriptions.</t>
        </is>
      </c>
      <c r="D295">
        <f>HYPERLINK("https://www.youtube.com/watch?v=kNGr99LoTsg&amp;t=105s", "Go to time")</f>
        <v/>
      </c>
    </row>
    <row r="296">
      <c r="A296">
        <f>HYPERLINK("https://www.youtube.com/watch?v=kNGr99LoTsg", "Video")</f>
        <v/>
      </c>
      <c r="B296" t="inlineStr">
        <is>
          <t>36:46</t>
        </is>
      </c>
      <c r="C296" t="inlineStr">
        <is>
          <t>The address is
hbr.org/subscriptions.</t>
        </is>
      </c>
      <c r="D296">
        <f>HYPERLINK("https://www.youtube.com/watch?v=kNGr99LoTsg&amp;t=2206s", "Go to time")</f>
        <v/>
      </c>
    </row>
    <row r="297">
      <c r="A297">
        <f>HYPERLINK("https://www.youtube.com/watch?v=drOUyWaeNGQ", "Video")</f>
        <v/>
      </c>
      <c r="B297" t="inlineStr">
        <is>
          <t>9:54</t>
        </is>
      </c>
      <c r="C297" t="inlineStr">
        <is>
          <t>addressing the root causes of</t>
        </is>
      </c>
      <c r="D297">
        <f>HYPERLINK("https://www.youtube.com/watch?v=drOUyWaeNGQ&amp;t=594s", "Go to time")</f>
        <v/>
      </c>
    </row>
    <row r="298">
      <c r="A298">
        <f>HYPERLINK("https://www.youtube.com/watch?v=drOUyWaeNGQ", "Video")</f>
        <v/>
      </c>
      <c r="B298" t="inlineStr">
        <is>
          <t>13:10</t>
        </is>
      </c>
      <c r="C298" t="inlineStr">
        <is>
          <t>addressing inequality and fostering a</t>
        </is>
      </c>
      <c r="D298">
        <f>HYPERLINK("https://www.youtube.com/watch?v=drOUyWaeNGQ&amp;t=790s", "Go to time")</f>
        <v/>
      </c>
    </row>
    <row r="299">
      <c r="A299">
        <f>HYPERLINK("https://www.youtube.com/watch?v=T6_XAqPiDg0", "Video")</f>
        <v/>
      </c>
      <c r="B299" t="inlineStr">
        <is>
          <t>2:28</t>
        </is>
      </c>
      <c r="C299" t="inlineStr">
        <is>
          <t>rather than addressing the issue in a</t>
        </is>
      </c>
      <c r="D299">
        <f>HYPERLINK("https://www.youtube.com/watch?v=T6_XAqPiDg0&amp;t=148s", "Go to time")</f>
        <v/>
      </c>
    </row>
    <row r="300">
      <c r="A300">
        <f>HYPERLINK("https://www.youtube.com/watch?v=j2lJiOp9yMI", "Video")</f>
        <v/>
      </c>
      <c r="B300" t="inlineStr">
        <is>
          <t>7:39</t>
        </is>
      </c>
      <c r="C300" t="inlineStr">
        <is>
          <t>not address the conflict because you're</t>
        </is>
      </c>
      <c r="D300">
        <f>HYPERLINK("https://www.youtube.com/watch?v=j2lJiOp9yMI&amp;t=459s", "Go to time")</f>
        <v/>
      </c>
    </row>
    <row r="301">
      <c r="A301">
        <f>HYPERLINK("https://www.youtube.com/watch?v=j2lJiOp9yMI", "Video")</f>
        <v/>
      </c>
      <c r="B301" t="inlineStr">
        <is>
          <t>8:01</t>
        </is>
      </c>
      <c r="C301" t="inlineStr">
        <is>
          <t>to address it directly just isn't going</t>
        </is>
      </c>
      <c r="D301">
        <f>HYPERLINK("https://www.youtube.com/watch?v=j2lJiOp9yMI&amp;t=481s", "Go to time")</f>
        <v/>
      </c>
    </row>
    <row r="302">
      <c r="A302">
        <f>HYPERLINK("https://www.youtube.com/watch?v=j2lJiOp9yMI", "Video")</f>
        <v/>
      </c>
      <c r="B302" t="inlineStr">
        <is>
          <t>9:11</t>
        </is>
      </c>
      <c r="C302" t="inlineStr">
        <is>
          <t>addressing conflicts in a timely manner</t>
        </is>
      </c>
      <c r="D302">
        <f>HYPERLINK("https://www.youtube.com/watch?v=j2lJiOp9yMI&amp;t=551s", "Go to time")</f>
        <v/>
      </c>
    </row>
    <row r="303">
      <c r="A303">
        <f>HYPERLINK("https://www.youtube.com/watch?v=j2lJiOp9yMI", "Video")</f>
        <v/>
      </c>
      <c r="B303" t="inlineStr">
        <is>
          <t>11:11</t>
        </is>
      </c>
      <c r="C303" t="inlineStr">
        <is>
          <t>address conflict and then one of the</t>
        </is>
      </c>
      <c r="D303">
        <f>HYPERLINK("https://www.youtube.com/watch?v=j2lJiOp9yMI&amp;t=671s", "Go to time")</f>
        <v/>
      </c>
    </row>
    <row r="304">
      <c r="A304">
        <f>HYPERLINK("https://www.youtube.com/watch?v=j2lJiOp9yMI", "Video")</f>
        <v/>
      </c>
      <c r="B304" t="inlineStr">
        <is>
          <t>13:13</t>
        </is>
      </c>
      <c r="C304" t="inlineStr">
        <is>
          <t>comfortable with conflict address it</t>
        </is>
      </c>
      <c r="D304">
        <f>HYPERLINK("https://www.youtube.com/watch?v=j2lJiOp9yMI&amp;t=793s", "Go to time")</f>
        <v/>
      </c>
    </row>
    <row r="305">
      <c r="A305">
        <f>HYPERLINK("https://www.youtube.com/watch?v=j2lJiOp9yMI", "Video")</f>
        <v/>
      </c>
      <c r="B305" t="inlineStr">
        <is>
          <t>16:06</t>
        </is>
      </c>
      <c r="C305" t="inlineStr">
        <is>
          <t>address conflict so for example there's</t>
        </is>
      </c>
      <c r="D305">
        <f>HYPERLINK("https://www.youtube.com/watch?v=j2lJiOp9yMI&amp;t=966s", "Go to time")</f>
        <v/>
      </c>
    </row>
    <row r="306">
      <c r="A306">
        <f>HYPERLINK("https://www.youtube.com/watch?v=j2lJiOp9yMI", "Video")</f>
        <v/>
      </c>
      <c r="B306" t="inlineStr">
        <is>
          <t>16:15</t>
        </is>
      </c>
      <c r="C306" t="inlineStr">
        <is>
          <t>would think about addressing conflict</t>
        </is>
      </c>
      <c r="D306">
        <f>HYPERLINK("https://www.youtube.com/watch?v=j2lJiOp9yMI&amp;t=975s", "Go to time")</f>
        <v/>
      </c>
    </row>
    <row r="307">
      <c r="A307">
        <f>HYPERLINK("https://www.youtube.com/watch?v=j2lJiOp9yMI", "Video")</f>
        <v/>
      </c>
      <c r="B307" t="inlineStr">
        <is>
          <t>16:47</t>
        </is>
      </c>
      <c r="C307" t="inlineStr">
        <is>
          <t>norm to be able to address conflict to</t>
        </is>
      </c>
      <c r="D307">
        <f>HYPERLINK("https://www.youtube.com/watch?v=j2lJiOp9yMI&amp;t=1007s", "Go to time")</f>
        <v/>
      </c>
    </row>
    <row r="308">
      <c r="A308">
        <f>HYPERLINK("https://www.youtube.com/watch?v=j2lJiOp9yMI", "Video")</f>
        <v/>
      </c>
      <c r="B308" t="inlineStr">
        <is>
          <t>17:19</t>
        </is>
      </c>
      <c r="C308" t="inlineStr">
        <is>
          <t>addressing this conflict of me letting</t>
        </is>
      </c>
      <c r="D308">
        <f>HYPERLINK("https://www.youtube.com/watch?v=j2lJiOp9yMI&amp;t=1039s", "Go to time")</f>
        <v/>
      </c>
    </row>
    <row r="309">
      <c r="A309">
        <f>HYPERLINK("https://www.youtube.com/watch?v=j2lJiOp9yMI", "Video")</f>
        <v/>
      </c>
      <c r="B309" t="inlineStr">
        <is>
          <t>17:43</t>
        </is>
      </c>
      <c r="C309" t="inlineStr">
        <is>
          <t>address this issue now I I think that</t>
        </is>
      </c>
      <c r="D309">
        <f>HYPERLINK("https://www.youtube.com/watch?v=j2lJiOp9yMI&amp;t=1063s", "Go to time")</f>
        <v/>
      </c>
    </row>
    <row r="310">
      <c r="A310">
        <f>HYPERLINK("https://www.youtube.com/watch?v=j2lJiOp9yMI", "Video")</f>
        <v/>
      </c>
      <c r="B310" t="inlineStr">
        <is>
          <t>19:17</t>
        </is>
      </c>
      <c r="C310" t="inlineStr">
        <is>
          <t>to address the conflict how do you deal</t>
        </is>
      </c>
      <c r="D310">
        <f>HYPERLINK("https://www.youtube.com/watch?v=j2lJiOp9yMI&amp;t=1157s", "Go to time")</f>
        <v/>
      </c>
    </row>
    <row r="311">
      <c r="A311">
        <f>HYPERLINK("https://www.youtube.com/watch?v=j2lJiOp9yMI", "Video")</f>
        <v/>
      </c>
      <c r="B311" t="inlineStr">
        <is>
          <t>23:29</t>
        </is>
      </c>
      <c r="C311" t="inlineStr">
        <is>
          <t>you're addressing it directly honestly</t>
        </is>
      </c>
      <c r="D311">
        <f>HYPERLINK("https://www.youtube.com/watch?v=j2lJiOp9yMI&amp;t=1409s", "Go to time")</f>
        <v/>
      </c>
    </row>
    <row r="312">
      <c r="A312">
        <f>HYPERLINK("https://www.youtube.com/watch?v=j2lJiOp9yMI", "Video")</f>
        <v/>
      </c>
      <c r="B312" t="inlineStr">
        <is>
          <t>28:30</t>
        </is>
      </c>
      <c r="C312" t="inlineStr">
        <is>
          <t>address it so good conflict we are using</t>
        </is>
      </c>
      <c r="D312">
        <f>HYPERLINK("https://www.youtube.com/watch?v=j2lJiOp9yMI&amp;t=1710s", "Go to time")</f>
        <v/>
      </c>
    </row>
    <row r="313">
      <c r="A313">
        <f>HYPERLINK("https://www.youtube.com/watch?v=f-weOItc80E", "Video")</f>
        <v/>
      </c>
      <c r="B313" t="inlineStr">
        <is>
          <t>31:57</t>
        </is>
      </c>
      <c r="C313" t="inlineStr">
        <is>
          <t>That, of course, doesn't
address the stress</t>
        </is>
      </c>
      <c r="D313">
        <f>HYPERLINK("https://www.youtube.com/watch?v=f-weOItc80E&amp;t=1917s", "Go to time")</f>
        <v/>
      </c>
    </row>
    <row r="314">
      <c r="A314">
        <f>HYPERLINK("https://www.youtube.com/watch?v=5vljHeCB4ok", "Video")</f>
        <v/>
      </c>
      <c r="B314" t="inlineStr">
        <is>
          <t>8:48</t>
        </is>
      </c>
      <c r="C314" t="inlineStr">
        <is>
          <t>to address the questions
that it's asking in order</t>
        </is>
      </c>
      <c r="D314">
        <f>HYPERLINK("https://www.youtube.com/watch?v=5vljHeCB4ok&amp;t=528s", "Go to time")</f>
        <v/>
      </c>
    </row>
    <row r="315">
      <c r="A315">
        <f>HYPERLINK("https://www.youtube.com/watch?v=5vljHeCB4ok", "Video")</f>
        <v/>
      </c>
      <c r="B315" t="inlineStr">
        <is>
          <t>10:56</t>
        </is>
      </c>
      <c r="C315" t="inlineStr">
        <is>
          <t>can recognize what's holding you
back, then you can address it.</t>
        </is>
      </c>
      <c r="D315">
        <f>HYPERLINK("https://www.youtube.com/watch?v=5vljHeCB4ok&amp;t=656s", "Go to time")</f>
        <v/>
      </c>
    </row>
    <row r="316">
      <c r="A316">
        <f>HYPERLINK("https://www.youtube.com/watch?v=5vljHeCB4ok", "Video")</f>
        <v/>
      </c>
      <c r="B316" t="inlineStr">
        <is>
          <t>11:46</t>
        </is>
      </c>
      <c r="C316" t="inlineStr">
        <is>
          <t>how do you address
them so that they</t>
        </is>
      </c>
      <c r="D316">
        <f>HYPERLINK("https://www.youtube.com/watch?v=5vljHeCB4ok&amp;t=706s", "Go to time")</f>
        <v/>
      </c>
    </row>
    <row r="317">
      <c r="A317">
        <f>HYPERLINK("https://www.youtube.com/watch?v=5vljHeCB4ok", "Video")</f>
        <v/>
      </c>
      <c r="B317" t="inlineStr">
        <is>
          <t>49:25</t>
        </is>
      </c>
      <c r="C317" t="inlineStr">
        <is>
          <t>does this need to be addressed
right this moment by me?</t>
        </is>
      </c>
      <c r="D317">
        <f>HYPERLINK("https://www.youtube.com/watch?v=5vljHeCB4ok&amp;t=2965s", "Go to time")</f>
        <v/>
      </c>
    </row>
    <row r="318">
      <c r="A318">
        <f>HYPERLINK("https://www.youtube.com/watch?v=5vljHeCB4ok", "Video")</f>
        <v/>
      </c>
      <c r="B318" t="inlineStr">
        <is>
          <t>50:16</t>
        </is>
      </c>
      <c r="C318" t="inlineStr">
        <is>
          <t>and things need to be addressed.</t>
        </is>
      </c>
      <c r="D318">
        <f>HYPERLINK("https://www.youtube.com/watch?v=5vljHeCB4ok&amp;t=3016s", "Go to time")</f>
        <v/>
      </c>
    </row>
    <row r="319">
      <c r="A319">
        <f>HYPERLINK("https://www.youtube.com/watch?v=5vljHeCB4ok", "Video")</f>
        <v/>
      </c>
      <c r="B319" t="inlineStr">
        <is>
          <t>50:18</t>
        </is>
      </c>
      <c r="C319" t="inlineStr">
        <is>
          <t>So it's not that I don't
want to address those things,</t>
        </is>
      </c>
      <c r="D319">
        <f>HYPERLINK("https://www.youtube.com/watch?v=5vljHeCB4ok&amp;t=3018s", "Go to time")</f>
        <v/>
      </c>
    </row>
    <row r="320">
      <c r="A320">
        <f>HYPERLINK("https://www.youtube.com/watch?v=5vljHeCB4ok", "Video")</f>
        <v/>
      </c>
      <c r="B320" t="inlineStr">
        <is>
          <t>56:23</t>
        </is>
      </c>
      <c r="C320" t="inlineStr">
        <is>
          <t>it's almost like coming up with
a process to address the brain</t>
        </is>
      </c>
      <c r="D320">
        <f>HYPERLINK("https://www.youtube.com/watch?v=5vljHeCB4ok&amp;t=3383s", "Go to time")</f>
        <v/>
      </c>
    </row>
    <row r="321">
      <c r="A321">
        <f>HYPERLINK("https://www.youtube.com/watch?v=CDe1g1IsEGY", "Video")</f>
        <v/>
      </c>
      <c r="B321" t="inlineStr">
        <is>
          <t>6:00</t>
        </is>
      </c>
      <c r="C321" t="inlineStr">
        <is>
          <t>That feels like the
easier thing to address.</t>
        </is>
      </c>
      <c r="D321">
        <f>HYPERLINK("https://www.youtube.com/watch?v=CDe1g1IsEGY&amp;t=360s", "Go to time")</f>
        <v/>
      </c>
    </row>
    <row r="322">
      <c r="A322">
        <f>HYPERLINK("https://www.youtube.com/watch?v=CDe1g1IsEGY", "Video")</f>
        <v/>
      </c>
      <c r="B322" t="inlineStr">
        <is>
          <t>10:27</t>
        </is>
      </c>
      <c r="C322" t="inlineStr">
        <is>
          <t>what can we do to address it?</t>
        </is>
      </c>
      <c r="D322">
        <f>HYPERLINK("https://www.youtube.com/watch?v=CDe1g1IsEGY&amp;t=627s", "Go to time")</f>
        <v/>
      </c>
    </row>
    <row r="323">
      <c r="A323">
        <f>HYPERLINK("https://www.youtube.com/watch?v=CDe1g1IsEGY", "Video")</f>
        <v/>
      </c>
      <c r="B323" t="inlineStr">
        <is>
          <t>10:44</t>
        </is>
      </c>
      <c r="C323" t="inlineStr">
        <is>
          <t>And address and
correct any bias.</t>
        </is>
      </c>
      <c r="D323">
        <f>HYPERLINK("https://www.youtube.com/watch?v=CDe1g1IsEGY&amp;t=644s", "Go to time")</f>
        <v/>
      </c>
    </row>
    <row r="324">
      <c r="A324">
        <f>HYPERLINK("https://www.youtube.com/watch?v=YUwN9dI8MIc", "Video")</f>
        <v/>
      </c>
      <c r="B324" t="inlineStr">
        <is>
          <t>28:59</t>
        </is>
      </c>
      <c r="C324" t="inlineStr">
        <is>
          <t>And what can you
do to address it?</t>
        </is>
      </c>
      <c r="D324">
        <f>HYPERLINK("https://www.youtube.com/watch?v=YUwN9dI8MIc&amp;t=1739s", "Go to time")</f>
        <v/>
      </c>
    </row>
    <row r="325">
      <c r="A325">
        <f>HYPERLINK("https://www.youtube.com/watch?v=YUwN9dI8MIc", "Video")</f>
        <v/>
      </c>
      <c r="B325" t="inlineStr">
        <is>
          <t>29:20</t>
        </is>
      </c>
      <c r="C325" t="inlineStr">
        <is>
          <t>play in addressing
this hesitancy?</t>
        </is>
      </c>
      <c r="D325">
        <f>HYPERLINK("https://www.youtube.com/watch?v=YUwN9dI8MIc&amp;t=1760s", "Go to time")</f>
        <v/>
      </c>
    </row>
    <row r="326">
      <c r="A326">
        <f>HYPERLINK("https://www.youtube.com/watch?v=kGMGjXQOYxs", "Video")</f>
        <v/>
      </c>
      <c r="B326" t="inlineStr">
        <is>
          <t>1:11</t>
        </is>
      </c>
      <c r="C326" t="inlineStr">
        <is>
          <t>has the power to address it.</t>
        </is>
      </c>
      <c r="D326">
        <f>HYPERLINK("https://www.youtube.com/watch?v=kGMGjXQOYxs&amp;t=71s", "Go to time")</f>
        <v/>
      </c>
    </row>
    <row r="327">
      <c r="A327">
        <f>HYPERLINK("https://www.youtube.com/watch?v=kGMGjXQOYxs", "Video")</f>
        <v/>
      </c>
      <c r="B327" t="inlineStr">
        <is>
          <t>1:15</t>
        </is>
      </c>
      <c r="C327" t="inlineStr">
        <is>
          <t>You have to be the judge of
whether it is safe to address</t>
        </is>
      </c>
      <c r="D327">
        <f>HYPERLINK("https://www.youtube.com/watch?v=kGMGjXQOYxs&amp;t=75s", "Go to time")</f>
        <v/>
      </c>
    </row>
    <row r="328">
      <c r="A328">
        <f>HYPERLINK("https://www.youtube.com/watch?v=kGMGjXQOYxs", "Video")</f>
        <v/>
      </c>
      <c r="B328" t="inlineStr">
        <is>
          <t>1:54</t>
        </is>
      </c>
      <c r="C328" t="inlineStr">
        <is>
          <t>and much easier to address.</t>
        </is>
      </c>
      <c r="D328">
        <f>HYPERLINK("https://www.youtube.com/watch?v=kGMGjXQOYxs&amp;t=114s", "Go to time")</f>
        <v/>
      </c>
    </row>
    <row r="329">
      <c r="A329">
        <f>HYPERLINK("https://www.youtube.com/watch?v=1EQkA22arc0", "Video")</f>
        <v/>
      </c>
      <c r="B329" t="inlineStr">
        <is>
          <t>2:20</t>
        </is>
      </c>
      <c r="C329" t="inlineStr">
        <is>
          <t>SONJA RASULA: If you
address that regularly,</t>
        </is>
      </c>
      <c r="D329">
        <f>HYPERLINK("https://www.youtube.com/watch?v=1EQkA22arc0&amp;t=140s", "Go to time")</f>
        <v/>
      </c>
    </row>
    <row r="330">
      <c r="A330">
        <f>HYPERLINK("https://www.youtube.com/watch?v=LKKkaqsd_iQ", "Video")</f>
        <v/>
      </c>
      <c r="B330" t="inlineStr">
        <is>
          <t>1:35</t>
        </is>
      </c>
      <c r="C330" t="inlineStr">
        <is>
          <t>The address is
hbr.org/subscriptions.</t>
        </is>
      </c>
      <c r="D330">
        <f>HYPERLINK("https://www.youtube.com/watch?v=LKKkaqsd_iQ&amp;t=95s", "Go to time")</f>
        <v/>
      </c>
    </row>
    <row r="331">
      <c r="A331">
        <f>HYPERLINK("https://www.youtube.com/watch?v=LKKkaqsd_iQ", "Video")</f>
        <v/>
      </c>
      <c r="B331" t="inlineStr">
        <is>
          <t>33:09</t>
        </is>
      </c>
      <c r="C331" t="inlineStr">
        <is>
          <t>The address is
hbr.org/subscriptions.</t>
        </is>
      </c>
      <c r="D331">
        <f>HYPERLINK("https://www.youtube.com/watch?v=LKKkaqsd_iQ&amp;t=1989s", "Go to time")</f>
        <v/>
      </c>
    </row>
    <row r="332">
      <c r="A332">
        <f>HYPERLINK("https://www.youtube.com/watch?v=msPRhVP9FtM", "Video")</f>
        <v/>
      </c>
      <c r="B332" t="inlineStr">
        <is>
          <t>0:05</t>
        </is>
      </c>
      <c r="C332" t="inlineStr">
        <is>
          <t>to address the critical
need for quality health</t>
        </is>
      </c>
      <c r="D332">
        <f>HYPERLINK("https://www.youtube.com/watch?v=msPRhVP9FtM&amp;t=5s", "Go to time")</f>
        <v/>
      </c>
    </row>
    <row r="333">
      <c r="A333">
        <f>HYPERLINK("https://www.youtube.com/watch?v=Cz3dV0TTSQc", "Video")</f>
        <v/>
      </c>
      <c r="B333" t="inlineStr">
        <is>
          <t>32:54</t>
        </is>
      </c>
      <c r="C333" t="inlineStr">
        <is>
          <t>to address this
issue at that level</t>
        </is>
      </c>
      <c r="D333">
        <f>HYPERLINK("https://www.youtube.com/watch?v=Cz3dV0TTSQc&amp;t=1974s", "Go to time")</f>
        <v/>
      </c>
    </row>
    <row r="334">
      <c r="A334">
        <f>HYPERLINK("https://www.youtube.com/watch?v=oq3FR3IyLR0", "Video")</f>
        <v/>
      </c>
      <c r="B334" t="inlineStr">
        <is>
          <t>4:21</t>
        </is>
      </c>
      <c r="C334" t="inlineStr">
        <is>
          <t>us address the epidemic,
with stress and burnout.</t>
        </is>
      </c>
      <c r="D334">
        <f>HYPERLINK("https://www.youtube.com/watch?v=oq3FR3IyLR0&amp;t=261s", "Go to time")</f>
        <v/>
      </c>
    </row>
    <row r="335">
      <c r="A335">
        <f>HYPERLINK("https://www.youtube.com/watch?v=oq3FR3IyLR0", "Video")</f>
        <v/>
      </c>
      <c r="B335" t="inlineStr">
        <is>
          <t>8:07</t>
        </is>
      </c>
      <c r="C335" t="inlineStr">
        <is>
          <t>and address it--</t>
        </is>
      </c>
      <c r="D335">
        <f>HYPERLINK("https://www.youtube.com/watch?v=oq3FR3IyLR0&amp;t=487s", "Go to time")</f>
        <v/>
      </c>
    </row>
    <row r="336">
      <c r="A336">
        <f>HYPERLINK("https://www.youtube.com/watch?v=oq3FR3IyLR0", "Video")</f>
        <v/>
      </c>
      <c r="B336" t="inlineStr">
        <is>
          <t>21:16</t>
        </is>
      </c>
      <c r="C336" t="inlineStr">
        <is>
          <t>People really want to
address these issues.</t>
        </is>
      </c>
      <c r="D336">
        <f>HYPERLINK("https://www.youtube.com/watch?v=oq3FR3IyLR0&amp;t=1276s", "Go to time")</f>
        <v/>
      </c>
    </row>
    <row r="337">
      <c r="A337">
        <f>HYPERLINK("https://www.youtube.com/watch?v=QMu5xiEHlRs", "Video")</f>
        <v/>
      </c>
      <c r="B337" t="inlineStr">
        <is>
          <t>27:46</t>
        </is>
      </c>
      <c r="C337" t="inlineStr">
        <is>
          <t>well the addressable market</t>
        </is>
      </c>
      <c r="D337">
        <f>HYPERLINK("https://www.youtube.com/watch?v=QMu5xiEHlRs&amp;t=1666s", "Go to time")</f>
        <v/>
      </c>
    </row>
    <row r="338">
      <c r="A338">
        <f>HYPERLINK("https://www.youtube.com/watch?v=QMu5xiEHlRs", "Video")</f>
        <v/>
      </c>
      <c r="B338" t="inlineStr">
        <is>
          <t>36:17</t>
        </is>
      </c>
      <c r="C338" t="inlineStr">
        <is>
          <t>we're all having to address absolutely</t>
        </is>
      </c>
      <c r="D338">
        <f>HYPERLINK("https://www.youtube.com/watch?v=QMu5xiEHlRs&amp;t=2177s", "Go to time")</f>
        <v/>
      </c>
    </row>
    <row r="339">
      <c r="A339">
        <f>HYPERLINK("https://www.youtube.com/watch?v=QMu5xiEHlRs", "Video")</f>
        <v/>
      </c>
      <c r="B339" t="inlineStr">
        <is>
          <t>38:06</t>
        </is>
      </c>
      <c r="C339" t="inlineStr">
        <is>
          <t>25 000 um so we were really addressing</t>
        </is>
      </c>
      <c r="D339">
        <f>HYPERLINK("https://www.youtube.com/watch?v=QMu5xiEHlRs&amp;t=2286s", "Go to time")</f>
        <v/>
      </c>
    </row>
    <row r="340">
      <c r="A340">
        <f>HYPERLINK("https://www.youtube.com/watch?v=QMu5xiEHlRs", "Video")</f>
        <v/>
      </c>
      <c r="B340" t="inlineStr">
        <is>
          <t>40:40</t>
        </is>
      </c>
      <c r="C340" t="inlineStr">
        <is>
          <t>to address some of these ills</t>
        </is>
      </c>
      <c r="D340">
        <f>HYPERLINK("https://www.youtube.com/watch?v=QMu5xiEHlRs&amp;t=2440s", "Go to time")</f>
        <v/>
      </c>
    </row>
    <row r="341">
      <c r="A341">
        <f>HYPERLINK("https://www.youtube.com/watch?v=wjy_GCrZTnQ", "Video")</f>
        <v/>
      </c>
      <c r="B341" t="inlineStr">
        <is>
          <t>36:38</t>
        </is>
      </c>
      <c r="C341" t="inlineStr">
        <is>
          <t>now that we've addressed a bit of how to</t>
        </is>
      </c>
      <c r="D341">
        <f>HYPERLINK("https://www.youtube.com/watch?v=wjy_GCrZTnQ&amp;t=2198s", "Go to time")</f>
        <v/>
      </c>
    </row>
    <row r="342">
      <c r="A342">
        <f>HYPERLINK("https://www.youtube.com/watch?v=qRSrgLtok7I", "Video")</f>
        <v/>
      </c>
      <c r="B342" t="inlineStr">
        <is>
          <t>6:27</t>
        </is>
      </c>
      <c r="C342" t="inlineStr">
        <is>
          <t>i'll try to address them in future</t>
        </is>
      </c>
      <c r="D342">
        <f>HYPERLINK("https://www.youtube.com/watch?v=qRSrgLtok7I&amp;t=387s", "Go to time")</f>
        <v/>
      </c>
    </row>
    <row r="343">
      <c r="A343">
        <f>HYPERLINK("https://www.youtube.com/watch?v=PckLnoA82HY", "Video")</f>
        <v/>
      </c>
      <c r="B343" t="inlineStr">
        <is>
          <t>5:46</t>
        </is>
      </c>
      <c r="C343" t="inlineStr">
        <is>
          <t>comments and i'll try to address them in</t>
        </is>
      </c>
      <c r="D343">
        <f>HYPERLINK("https://www.youtube.com/watch?v=PckLnoA82HY&amp;t=346s", "Go to time")</f>
        <v/>
      </c>
    </row>
    <row r="344">
      <c r="A344">
        <f>HYPERLINK("https://www.youtube.com/watch?v=J_Md3VOjwhA", "Video")</f>
        <v/>
      </c>
      <c r="B344" t="inlineStr">
        <is>
          <t>5:32</t>
        </is>
      </c>
      <c r="C344" t="inlineStr">
        <is>
          <t>so I gotta address this topic that a lot</t>
        </is>
      </c>
      <c r="D344">
        <f>HYPERLINK("https://www.youtube.com/watch?v=J_Md3VOjwhA&amp;t=332s", "Go to time")</f>
        <v/>
      </c>
    </row>
    <row r="345">
      <c r="A345">
        <f>HYPERLINK("https://www.youtube.com/watch?v=qFhaQDikLWE", "Video")</f>
        <v/>
      </c>
      <c r="B345" t="inlineStr">
        <is>
          <t>9:00</t>
        </is>
      </c>
      <c r="C345" t="inlineStr">
        <is>
          <t>perhaps addressing one
of our biggest problems</t>
        </is>
      </c>
      <c r="D345">
        <f>HYPERLINK("https://www.youtube.com/watch?v=qFhaQDikLWE&amp;t=540s", "Go to time")</f>
        <v/>
      </c>
    </row>
    <row r="346">
      <c r="A346">
        <f>HYPERLINK("https://www.youtube.com/watch?v=mYF2_FBCvXw", "Video")</f>
        <v/>
      </c>
      <c r="B346" t="inlineStr">
        <is>
          <t>8:55</t>
        </is>
      </c>
      <c r="C346" t="inlineStr">
        <is>
          <t>We have added a box in this new article, which
really addresses that question because I encountered</t>
        </is>
      </c>
      <c r="D346">
        <f>HYPERLINK("https://www.youtube.com/watch?v=mYF2_FBCvXw&amp;t=535s", "Go to time")</f>
        <v/>
      </c>
    </row>
    <row r="347">
      <c r="A347">
        <f>HYPERLINK("https://www.youtube.com/watch?v=58Lgm5i1pRE", "Video")</f>
        <v/>
      </c>
      <c r="B347" t="inlineStr">
        <is>
          <t>33:43</t>
        </is>
      </c>
      <c r="C347" t="inlineStr">
        <is>
          <t>address could show the connection</t>
        </is>
      </c>
      <c r="D347">
        <f>HYPERLINK("https://www.youtube.com/watch?v=58Lgm5i1pRE&amp;t=2023s", "Go to time")</f>
        <v/>
      </c>
    </row>
    <row r="348">
      <c r="A348">
        <f>HYPERLINK("https://www.youtube.com/watch?v=oogtaawdbuM", "Video")</f>
        <v/>
      </c>
      <c r="B348" t="inlineStr">
        <is>
          <t>22:13</t>
        </is>
      </c>
      <c r="C348" t="inlineStr">
        <is>
          <t>Gong has sort of addressed that.</t>
        </is>
      </c>
      <c r="D348">
        <f>HYPERLINK("https://www.youtube.com/watch?v=oogtaawdbuM&amp;t=1333s", "Go to time")</f>
        <v/>
      </c>
    </row>
    <row r="349">
      <c r="A349">
        <f>HYPERLINK("https://www.youtube.com/watch?v=xtGseudoZSw", "Video")</f>
        <v/>
      </c>
      <c r="B349" t="inlineStr">
        <is>
          <t>0:39</t>
        </is>
      </c>
      <c r="C349" t="inlineStr">
        <is>
          <t>outcomes because when addressing</t>
        </is>
      </c>
      <c r="D349">
        <f>HYPERLINK("https://www.youtube.com/watch?v=xtGseudoZSw&amp;t=39s", "Go to time")</f>
        <v/>
      </c>
    </row>
    <row r="350">
      <c r="A350">
        <f>HYPERLINK("https://www.youtube.com/watch?v=GuzSM88qWko", "Video")</f>
        <v/>
      </c>
      <c r="B350" t="inlineStr">
        <is>
          <t>0:36</t>
        </is>
      </c>
      <c r="C350" t="inlineStr">
        <is>
          <t>to address societal
issues like climate</t>
        </is>
      </c>
      <c r="D350">
        <f>HYPERLINK("https://www.youtube.com/watch?v=GuzSM88qWko&amp;t=36s", "Go to time")</f>
        <v/>
      </c>
    </row>
    <row r="351">
      <c r="A351">
        <f>HYPERLINK("https://www.youtube.com/watch?v=e--tRgOMGkE", "Video")</f>
        <v/>
      </c>
      <c r="B351" t="inlineStr">
        <is>
          <t>0:31</t>
        </is>
      </c>
      <c r="C351" t="inlineStr">
        <is>
          <t>to address the costs of work.</t>
        </is>
      </c>
      <c r="D351">
        <f>HYPERLINK("https://www.youtube.com/watch?v=e--tRgOMGkE&amp;t=31s", "Go to time")</f>
        <v/>
      </c>
    </row>
    <row r="352">
      <c r="A352">
        <f>HYPERLINK("https://www.youtube.com/watch?v=jjRWaMCWs44", "Video")</f>
        <v/>
      </c>
      <c r="B352" t="inlineStr">
        <is>
          <t>0:16</t>
        </is>
      </c>
      <c r="C352" t="inlineStr">
        <is>
          <t>of work/family conflict,
the way that they address it</t>
        </is>
      </c>
      <c r="D352">
        <f>HYPERLINK("https://www.youtube.com/watch?v=jjRWaMCWs44&amp;t=16s", "Go to time")</f>
        <v/>
      </c>
    </row>
    <row r="353">
      <c r="A353">
        <f>HYPERLINK("https://www.youtube.com/watch?v=jjRWaMCWs44", "Video")</f>
        <v/>
      </c>
      <c r="B353" t="inlineStr">
        <is>
          <t>4:30</t>
        </is>
      </c>
      <c r="C353" t="inlineStr">
        <is>
          <t>If they really are
interested in addressing</t>
        </is>
      </c>
      <c r="D353">
        <f>HYPERLINK("https://www.youtube.com/watch?v=jjRWaMCWs44&amp;t=270s", "Go to time")</f>
        <v/>
      </c>
    </row>
    <row r="354">
      <c r="A354">
        <f>HYPERLINK("https://www.youtube.com/watch?v=5lWQ_YXeVVQ", "Video")</f>
        <v/>
      </c>
      <c r="B354" t="inlineStr">
        <is>
          <t>28:39</t>
        </is>
      </c>
      <c r="C354" t="inlineStr">
        <is>
          <t>before addressing the founder
piece because that's already</t>
        </is>
      </c>
      <c r="D354">
        <f>HYPERLINK("https://www.youtube.com/watch?v=5lWQ_YXeVVQ&amp;t=1719s", "Go to time")</f>
        <v/>
      </c>
    </row>
    <row r="355">
      <c r="A355">
        <f>HYPERLINK("https://www.youtube.com/watch?v=JrwuTl4Igic", "Video")</f>
        <v/>
      </c>
      <c r="B355" t="inlineStr">
        <is>
          <t>30:09</t>
        </is>
      </c>
      <c r="C355" t="inlineStr">
        <is>
          <t>trying to address
all these questions</t>
        </is>
      </c>
      <c r="D355">
        <f>HYPERLINK("https://www.youtube.com/watch?v=JrwuTl4Igic&amp;t=1809s", "Go to time")</f>
        <v/>
      </c>
    </row>
    <row r="356">
      <c r="A356">
        <f>HYPERLINK("https://www.youtube.com/watch?v=rVtY_fyS9kI", "Video")</f>
        <v/>
      </c>
      <c r="B356" t="inlineStr">
        <is>
          <t>6:12</t>
        </is>
      </c>
      <c r="C356" t="inlineStr">
        <is>
          <t>resources that will help me address the</t>
        </is>
      </c>
      <c r="D356">
        <f>HYPERLINK("https://www.youtube.com/watch?v=rVtY_fyS9kI&amp;t=372s", "Go to time")</f>
        <v/>
      </c>
    </row>
    <row r="357">
      <c r="A357">
        <f>HYPERLINK("https://www.youtube.com/watch?v=rVtY_fyS9kI", "Video")</f>
        <v/>
      </c>
      <c r="B357" t="inlineStr">
        <is>
          <t>21:16</t>
        </is>
      </c>
      <c r="C357" t="inlineStr">
        <is>
          <t>that addresses the need of one group or</t>
        </is>
      </c>
      <c r="D357">
        <f>HYPERLINK("https://www.youtube.com/watch?v=rVtY_fyS9kI&amp;t=1276s", "Go to time")</f>
        <v/>
      </c>
    </row>
    <row r="358">
      <c r="A358">
        <f>HYPERLINK("https://www.youtube.com/watch?v=rVtY_fyS9kI", "Video")</f>
        <v/>
      </c>
      <c r="B358" t="inlineStr">
        <is>
          <t>21:48</t>
        </is>
      </c>
      <c r="C358" t="inlineStr">
        <is>
          <t>benefits from addressing the need and so</t>
        </is>
      </c>
      <c r="D358">
        <f>HYPERLINK("https://www.youtube.com/watch?v=rVtY_fyS9kI&amp;t=1308s", "Go to time")</f>
        <v/>
      </c>
    </row>
    <row r="359">
      <c r="A359">
        <f>HYPERLINK("https://www.youtube.com/watch?v=rVtY_fyS9kI", "Video")</f>
        <v/>
      </c>
      <c r="B359" t="inlineStr">
        <is>
          <t>32:55</t>
        </is>
      </c>
      <c r="C359" t="inlineStr">
        <is>
          <t>then we're going to address that we're</t>
        </is>
      </c>
      <c r="D359">
        <f>HYPERLINK("https://www.youtube.com/watch?v=rVtY_fyS9kI&amp;t=1975s", "Go to time")</f>
        <v/>
      </c>
    </row>
    <row r="360">
      <c r="A360">
        <f>HYPERLINK("https://www.youtube.com/watch?v=rVtY_fyS9kI", "Video")</f>
        <v/>
      </c>
      <c r="B360" t="inlineStr">
        <is>
          <t>33:47</t>
        </is>
      </c>
      <c r="C360" t="inlineStr">
        <is>
          <t>to address these things we need</t>
        </is>
      </c>
      <c r="D360">
        <f>HYPERLINK("https://www.youtube.com/watch?v=rVtY_fyS9kI&amp;t=2027s", "Go to time")</f>
        <v/>
      </c>
    </row>
    <row r="361">
      <c r="A361">
        <f>HYPERLINK("https://www.youtube.com/watch?v=rVtY_fyS9kI", "Video")</f>
        <v/>
      </c>
      <c r="B361" t="inlineStr">
        <is>
          <t>37:41</t>
        </is>
      </c>
      <c r="C361" t="inlineStr">
        <is>
          <t>address right like how to implement it</t>
        </is>
      </c>
      <c r="D361">
        <f>HYPERLINK("https://www.youtube.com/watch?v=rVtY_fyS9kI&amp;t=2261s", "Go to time")</f>
        <v/>
      </c>
    </row>
    <row r="362">
      <c r="A362">
        <f>HYPERLINK("https://www.youtube.com/watch?v=rVtY_fyS9kI", "Video")</f>
        <v/>
      </c>
      <c r="B362" t="inlineStr">
        <is>
          <t>51:48</t>
        </is>
      </c>
      <c r="C362" t="inlineStr">
        <is>
          <t>it that we need to address and to me</t>
        </is>
      </c>
      <c r="D362">
        <f>HYPERLINK("https://www.youtube.com/watch?v=rVtY_fyS9kI&amp;t=3108s", "Go to time")</f>
        <v/>
      </c>
    </row>
    <row r="363">
      <c r="A363">
        <f>HYPERLINK("https://www.youtube.com/watch?v=MQIQgqhiAy8", "Video")</f>
        <v/>
      </c>
      <c r="B363" t="inlineStr">
        <is>
          <t>19:13</t>
        </is>
      </c>
      <c r="C363" t="inlineStr">
        <is>
          <t>doing to help address the tech divide</t>
        </is>
      </c>
      <c r="D363">
        <f>HYPERLINK("https://www.youtube.com/watch?v=MQIQgqhiAy8&amp;t=1153s", "Go to time")</f>
        <v/>
      </c>
    </row>
    <row r="364">
      <c r="A364">
        <f>HYPERLINK("https://www.youtube.com/watch?v=MQIQgqhiAy8", "Video")</f>
        <v/>
      </c>
      <c r="B364" t="inlineStr">
        <is>
          <t>22:01</t>
        </is>
      </c>
      <c r="C364" t="inlineStr">
        <is>
          <t>talk to how you've addressed this at</t>
        </is>
      </c>
      <c r="D364">
        <f>HYPERLINK("https://www.youtube.com/watch?v=MQIQgqhiAy8&amp;t=1321s", "Go to time")</f>
        <v/>
      </c>
    </row>
    <row r="365">
      <c r="A365">
        <f>HYPERLINK("https://www.youtube.com/watch?v=uWUiybyXGAI", "Video")</f>
        <v/>
      </c>
      <c r="B365" t="inlineStr">
        <is>
          <t>0:51</t>
        </is>
      </c>
      <c r="C365" t="inlineStr">
        <is>
          <t>We are addressing a very clear
pain point for global merchants,</t>
        </is>
      </c>
      <c r="D365">
        <f>HYPERLINK("https://www.youtube.com/watch?v=uWUiybyXGAI&amp;t=51s", "Go to time")</f>
        <v/>
      </c>
    </row>
    <row r="366">
      <c r="A366">
        <f>HYPERLINK("https://www.youtube.com/watch?v=XOA6s6YCKnQ", "Video")</f>
        <v/>
      </c>
      <c r="B366" t="inlineStr">
        <is>
          <t>0:11</t>
        </is>
      </c>
      <c r="C366" t="inlineStr">
        <is>
          <t>What is a truly terrible
way to address this?</t>
        </is>
      </c>
      <c r="D366">
        <f>HYPERLINK("https://www.youtube.com/watch?v=XOA6s6YCKnQ&amp;t=11s", "Go to time")</f>
        <v/>
      </c>
    </row>
    <row r="367">
      <c r="A367">
        <f>HYPERLINK("https://www.youtube.com/watch?v=vZ1YjAlcbVE", "Video")</f>
        <v/>
      </c>
      <c r="B367" t="inlineStr">
        <is>
          <t>1:41</t>
        </is>
      </c>
      <c r="C367" t="inlineStr">
        <is>
          <t>The address is
hbr.org/subscriptions.</t>
        </is>
      </c>
      <c r="D367">
        <f>HYPERLINK("https://www.youtube.com/watch?v=vZ1YjAlcbVE&amp;t=101s", "Go to time")</f>
        <v/>
      </c>
    </row>
    <row r="368">
      <c r="A368">
        <f>HYPERLINK("https://www.youtube.com/watch?v=vZ1YjAlcbVE", "Video")</f>
        <v/>
      </c>
      <c r="B368" t="inlineStr">
        <is>
          <t>34:44</t>
        </is>
      </c>
      <c r="C368" t="inlineStr">
        <is>
          <t>The address is
hbr.org/subscriptions.</t>
        </is>
      </c>
      <c r="D368">
        <f>HYPERLINK("https://www.youtube.com/watch?v=vZ1YjAlcbVE&amp;t=2084s", "Go to time")</f>
        <v/>
      </c>
    </row>
    <row r="369">
      <c r="A369">
        <f>HYPERLINK("https://www.youtube.com/watch?v=xWKtw4uwZXk", "Video")</f>
        <v/>
      </c>
      <c r="B369" t="inlineStr">
        <is>
          <t>3:32</t>
        </is>
      </c>
      <c r="C369" t="inlineStr">
        <is>
          <t>But no one has the perfect
words to address atrocities</t>
        </is>
      </c>
      <c r="D369">
        <f>HYPERLINK("https://www.youtube.com/watch?v=xWKtw4uwZXk&amp;t=212s", "Go to time")</f>
        <v/>
      </c>
    </row>
    <row r="370">
      <c r="A370">
        <f>HYPERLINK("https://www.youtube.com/watch?v=xWKtw4uwZXk", "Video")</f>
        <v/>
      </c>
      <c r="B370" t="inlineStr">
        <is>
          <t>20:53</t>
        </is>
      </c>
      <c r="C370" t="inlineStr">
        <is>
          <t>if it's not corrected
or addressed,</t>
        </is>
      </c>
      <c r="D370">
        <f>HYPERLINK("https://www.youtube.com/watch?v=xWKtw4uwZXk&amp;t=1253s", "Go to time")</f>
        <v/>
      </c>
    </row>
    <row r="371">
      <c r="A371">
        <f>HYPERLINK("https://www.youtube.com/watch?v=mrVbkfnZyDw", "Video")</f>
        <v/>
      </c>
      <c r="B371" t="inlineStr">
        <is>
          <t>8:33</t>
        </is>
      </c>
      <c r="C371" t="inlineStr">
        <is>
          <t>And you will all better help
us address those issues.</t>
        </is>
      </c>
      <c r="D371">
        <f>HYPERLINK("https://www.youtube.com/watch?v=mrVbkfnZyDw&amp;t=513s", "Go to time")</f>
        <v/>
      </c>
    </row>
    <row r="372">
      <c r="A372">
        <f>HYPERLINK("https://www.youtube.com/watch?v=mrVbkfnZyDw", "Video")</f>
        <v/>
      </c>
      <c r="B372" t="inlineStr">
        <is>
          <t>9:05</t>
        </is>
      </c>
      <c r="C372" t="inlineStr">
        <is>
          <t>looking for help in addressing
their individual problems,</t>
        </is>
      </c>
      <c r="D372">
        <f>HYPERLINK("https://www.youtube.com/watch?v=mrVbkfnZyDw&amp;t=545s", "Go to time")</f>
        <v/>
      </c>
    </row>
    <row r="373">
      <c r="A373">
        <f>HYPERLINK("https://www.youtube.com/watch?v=mrVbkfnZyDw", "Video")</f>
        <v/>
      </c>
      <c r="B373" t="inlineStr">
        <is>
          <t>9:23</t>
        </is>
      </c>
      <c r="C373" t="inlineStr">
        <is>
          <t>So these worker centers are
addressing those problems</t>
        </is>
      </c>
      <c r="D373">
        <f>HYPERLINK("https://www.youtube.com/watch?v=mrVbkfnZyDw&amp;t=563s", "Go to time")</f>
        <v/>
      </c>
    </row>
    <row r="374">
      <c r="A374">
        <f>HYPERLINK("https://www.youtube.com/watch?v=1XctnF7C74s", "Video")</f>
        <v/>
      </c>
      <c r="B374" t="inlineStr">
        <is>
          <t>3:16</t>
        </is>
      </c>
      <c r="C374" t="inlineStr">
        <is>
          <t>Tip number four, actually
addresses a very big pet peeve</t>
        </is>
      </c>
      <c r="D374">
        <f>HYPERLINK("https://www.youtube.com/watch?v=1XctnF7C74s&amp;t=196s", "Go to time")</f>
        <v/>
      </c>
    </row>
    <row r="375">
      <c r="A375">
        <f>HYPERLINK("https://www.youtube.com/watch?v=qYKJwqtArPM", "Video")</f>
        <v/>
      </c>
      <c r="B375" t="inlineStr">
        <is>
          <t>1:10</t>
        </is>
      </c>
      <c r="C375" t="inlineStr">
        <is>
          <t>that address market needs
in emerging economies,</t>
        </is>
      </c>
      <c r="D375">
        <f>HYPERLINK("https://www.youtube.com/watch?v=qYKJwqtArPM&amp;t=70s", "Go to time")</f>
        <v/>
      </c>
    </row>
    <row r="376">
      <c r="A376">
        <f>HYPERLINK("https://www.youtube.com/watch?v=B8mQvdYodS8", "Video")</f>
        <v/>
      </c>
      <c r="B376" t="inlineStr">
        <is>
          <t>3:04</t>
        </is>
      </c>
      <c r="C376" t="inlineStr">
        <is>
          <t>address i think that linkedin messaging</t>
        </is>
      </c>
      <c r="D376">
        <f>HYPERLINK("https://www.youtube.com/watch?v=B8mQvdYodS8&amp;t=184s", "Go to time")</f>
        <v/>
      </c>
    </row>
    <row r="377">
      <c r="A377">
        <f>HYPERLINK("https://www.youtube.com/watch?v=Fk9ZtVDbw6E", "Video")</f>
        <v/>
      </c>
      <c r="B377" t="inlineStr">
        <is>
          <t>3:29</t>
        </is>
      </c>
      <c r="C377" t="inlineStr">
        <is>
          <t>this means email addresses and
phone numbers you want to keep.</t>
        </is>
      </c>
      <c r="D377">
        <f>HYPERLINK("https://www.youtube.com/watch?v=Fk9ZtVDbw6E&amp;t=209s", "Go to time")</f>
        <v/>
      </c>
    </row>
    <row r="378">
      <c r="A378">
        <f>HYPERLINK("https://www.youtube.com/watch?v=0RNmy2aE-cE", "Video")</f>
        <v/>
      </c>
      <c r="B378" t="inlineStr">
        <is>
          <t>33:23</t>
        </is>
      </c>
      <c r="C378" t="inlineStr">
        <is>
          <t>to actually address
the behavior?</t>
        </is>
      </c>
      <c r="D378">
        <f>HYPERLINK("https://www.youtube.com/watch?v=0RNmy2aE-cE&amp;t=2003s", "Go to time")</f>
        <v/>
      </c>
    </row>
    <row r="379">
      <c r="A379">
        <f>HYPERLINK("https://www.youtube.com/watch?v=bPBsnygQiXA", "Video")</f>
        <v/>
      </c>
      <c r="B379" t="inlineStr">
        <is>
          <t>18:30</t>
        </is>
      </c>
      <c r="C379" t="inlineStr">
        <is>
          <t>that I need to address mm-hmm then I</t>
        </is>
      </c>
      <c r="D379">
        <f>HYPERLINK("https://www.youtube.com/watch?v=bPBsnygQiXA&amp;t=1110s", "Go to time")</f>
        <v/>
      </c>
    </row>
    <row r="380">
      <c r="A380">
        <f>HYPERLINK("https://www.youtube.com/watch?v=bPBsnygQiXA", "Video")</f>
        <v/>
      </c>
      <c r="B380" t="inlineStr">
        <is>
          <t>22:46</t>
        </is>
      </c>
      <c r="C380" t="inlineStr">
        <is>
          <t>in addressing their employees anxiety oh</t>
        </is>
      </c>
      <c r="D380">
        <f>HYPERLINK("https://www.youtube.com/watch?v=bPBsnygQiXA&amp;t=1366s", "Go to time")</f>
        <v/>
      </c>
    </row>
    <row r="381">
      <c r="A381">
        <f>HYPERLINK("https://www.youtube.com/watch?v=CvCiCfaUbRY", "Video")</f>
        <v/>
      </c>
      <c r="B381" t="inlineStr">
        <is>
          <t>10:51</t>
        </is>
      </c>
      <c r="C381" t="inlineStr">
        <is>
          <t>addressed a concern that the other side</t>
        </is>
      </c>
      <c r="D381">
        <f>HYPERLINK("https://www.youtube.com/watch?v=CvCiCfaUbRY&amp;t=651s", "Go to time")</f>
        <v/>
      </c>
    </row>
    <row r="382">
      <c r="A382">
        <f>HYPERLINK("https://www.youtube.com/watch?v=2Qc2ZEO5rjg", "Video")</f>
        <v/>
      </c>
      <c r="B382" t="inlineStr">
        <is>
          <t>1:41</t>
        </is>
      </c>
      <c r="C382" t="inlineStr">
        <is>
          <t>The address is
hbr.org/subscriptions.</t>
        </is>
      </c>
      <c r="D382">
        <f>HYPERLINK("https://www.youtube.com/watch?v=2Qc2ZEO5rjg&amp;t=101s", "Go to time")</f>
        <v/>
      </c>
    </row>
    <row r="383">
      <c r="A383">
        <f>HYPERLINK("https://www.youtube.com/watch?v=2Qc2ZEO5rjg", "Video")</f>
        <v/>
      </c>
      <c r="B383" t="inlineStr">
        <is>
          <t>6:36</t>
        </is>
      </c>
      <c r="C383" t="inlineStr">
        <is>
          <t>And it's a new reality as
the book will address and has</t>
        </is>
      </c>
      <c r="D383">
        <f>HYPERLINK("https://www.youtube.com/watch?v=2Qc2ZEO5rjg&amp;t=396s", "Go to time")</f>
        <v/>
      </c>
    </row>
    <row r="384">
      <c r="A384">
        <f>HYPERLINK("https://www.youtube.com/watch?v=2Qc2ZEO5rjg", "Video")</f>
        <v/>
      </c>
      <c r="B384" t="inlineStr">
        <is>
          <t>6:40</t>
        </is>
      </c>
      <c r="C384" t="inlineStr">
        <is>
          <t>addressed is how do you actually
work away from divergence,</t>
        </is>
      </c>
      <c r="D384">
        <f>HYPERLINK("https://www.youtube.com/watch?v=2Qc2ZEO5rjg&amp;t=400s", "Go to time")</f>
        <v/>
      </c>
    </row>
    <row r="385">
      <c r="A385">
        <f>HYPERLINK("https://www.youtube.com/watch?v=2Qc2ZEO5rjg", "Video")</f>
        <v/>
      </c>
      <c r="B385" t="inlineStr">
        <is>
          <t>7:38</t>
        </is>
      </c>
      <c r="C385" t="inlineStr">
        <is>
          <t>And I begin to address
it by saying, look,</t>
        </is>
      </c>
      <c r="D385">
        <f>HYPERLINK("https://www.youtube.com/watch?v=2Qc2ZEO5rjg&amp;t=458s", "Go to time")</f>
        <v/>
      </c>
    </row>
    <row r="386">
      <c r="A386">
        <f>HYPERLINK("https://www.youtube.com/watch?v=2Qc2ZEO5rjg", "Video")</f>
        <v/>
      </c>
      <c r="B386" t="inlineStr">
        <is>
          <t>36:10</t>
        </is>
      </c>
      <c r="C386" t="inlineStr">
        <is>
          <t>The address is
hbr.org/subscriptions.</t>
        </is>
      </c>
      <c r="D386">
        <f>HYPERLINK("https://www.youtube.com/watch?v=2Qc2ZEO5rjg&amp;t=2170s", "Go to time")</f>
        <v/>
      </c>
    </row>
    <row r="387">
      <c r="A387">
        <f>HYPERLINK("https://www.youtube.com/watch?v=sXqDSekuNiY", "Video")</f>
        <v/>
      </c>
      <c r="B387" t="inlineStr">
        <is>
          <t>1:38</t>
        </is>
      </c>
      <c r="C387" t="inlineStr">
        <is>
          <t>The address for that is
hbr.org/subscriptions.</t>
        </is>
      </c>
      <c r="D387">
        <f>HYPERLINK("https://www.youtube.com/watch?v=sXqDSekuNiY&amp;t=98s", "Go to time")</f>
        <v/>
      </c>
    </row>
    <row r="388">
      <c r="A388">
        <f>HYPERLINK("https://www.youtube.com/watch?v=sXqDSekuNiY", "Video")</f>
        <v/>
      </c>
      <c r="B388" t="inlineStr">
        <is>
          <t>36:16</t>
        </is>
      </c>
      <c r="C388" t="inlineStr">
        <is>
          <t>The address is
hbr.org/subscriptions.</t>
        </is>
      </c>
      <c r="D388">
        <f>HYPERLINK("https://www.youtube.com/watch?v=sXqDSekuNiY&amp;t=2176s", "Go to time")</f>
        <v/>
      </c>
    </row>
    <row r="389">
      <c r="A389">
        <f>HYPERLINK("https://www.youtube.com/watch?v=ST8h_qR29qo", "Video")</f>
        <v/>
      </c>
      <c r="B389" t="inlineStr">
        <is>
          <t>35:32</t>
        </is>
      </c>
      <c r="C389" t="inlineStr">
        <is>
          <t>You need a proper domain
name for your email address.</t>
        </is>
      </c>
      <c r="D389">
        <f>HYPERLINK("https://www.youtube.com/watch?v=ST8h_qR29qo&amp;t=2132s", "Go to time")</f>
        <v/>
      </c>
    </row>
    <row r="390">
      <c r="A390">
        <f>HYPERLINK("https://www.youtube.com/watch?v=KtiUMAYOcG8", "Video")</f>
        <v/>
      </c>
      <c r="B390" t="inlineStr">
        <is>
          <t>2:56</t>
        </is>
      </c>
      <c r="C390" t="inlineStr">
        <is>
          <t>customers addressing the the pain points</t>
        </is>
      </c>
      <c r="D390">
        <f>HYPERLINK("https://www.youtube.com/watch?v=KtiUMAYOcG8&amp;t=176s", "Go to time")</f>
        <v/>
      </c>
    </row>
    <row r="391">
      <c r="A391">
        <f>HYPERLINK("https://www.youtube.com/watch?v=KtiUMAYOcG8", "Video")</f>
        <v/>
      </c>
      <c r="B391" t="inlineStr">
        <is>
          <t>4:18</t>
        </is>
      </c>
      <c r="C391" t="inlineStr">
        <is>
          <t>addressing key human needs and the</t>
        </is>
      </c>
      <c r="D391">
        <f>HYPERLINK("https://www.youtube.com/watch?v=KtiUMAYOcG8&amp;t=258s", "Go to time")</f>
        <v/>
      </c>
    </row>
    <row r="392">
      <c r="A392">
        <f>HYPERLINK("https://www.youtube.com/watch?v=KtiUMAYOcG8", "Video")</f>
        <v/>
      </c>
      <c r="B392" t="inlineStr">
        <is>
          <t>4:24</t>
        </is>
      </c>
      <c r="C392" t="inlineStr">
        <is>
          <t>addressable market so as companies are</t>
        </is>
      </c>
      <c r="D392">
        <f>HYPERLINK("https://www.youtube.com/watch?v=KtiUMAYOcG8&amp;t=264s", "Go to time")</f>
        <v/>
      </c>
    </row>
    <row r="393">
      <c r="A393">
        <f>HYPERLINK("https://www.youtube.com/watch?v=FFzUt9xGEKE", "Video")</f>
        <v/>
      </c>
      <c r="B393" t="inlineStr">
        <is>
          <t>4:33</t>
        </is>
      </c>
      <c r="C393" t="inlineStr">
        <is>
          <t>Medallia, the CEO had me
in to address the group,</t>
        </is>
      </c>
      <c r="D393">
        <f>HYPERLINK("https://www.youtube.com/watch?v=FFzUt9xGEKE&amp;t=273s", "Go to time")</f>
        <v/>
      </c>
    </row>
    <row r="394">
      <c r="A394">
        <f>HYPERLINK("https://www.youtube.com/watch?v=YEEKCLUfnbI", "Video")</f>
        <v/>
      </c>
      <c r="B394" t="inlineStr">
        <is>
          <t>3:50</t>
        </is>
      </c>
      <c r="C394" t="inlineStr">
        <is>
          <t>and what you and others
have done to address it.</t>
        </is>
      </c>
      <c r="D394">
        <f>HYPERLINK("https://www.youtube.com/watch?v=YEEKCLUfnbI&amp;t=230s", "Go to time")</f>
        <v/>
      </c>
    </row>
    <row r="395">
      <c r="A395">
        <f>HYPERLINK("https://www.youtube.com/watch?v=3hJsnUKah54", "Video")</f>
        <v/>
      </c>
      <c r="B395" t="inlineStr">
        <is>
          <t>6:20</t>
        </is>
      </c>
      <c r="C395" t="inlineStr">
        <is>
          <t>How do you address that?</t>
        </is>
      </c>
      <c r="D395">
        <f>HYPERLINK("https://www.youtube.com/watch?v=3hJsnUKah54&amp;t=380s", "Go to time")</f>
        <v/>
      </c>
    </row>
    <row r="396">
      <c r="A396">
        <f>HYPERLINK("https://www.youtube.com/watch?v=SsaYA6biO6Q", "Video")</f>
        <v/>
      </c>
      <c r="B396" t="inlineStr">
        <is>
          <t>4:35</t>
        </is>
      </c>
      <c r="C396" t="inlineStr">
        <is>
          <t>here are some of the things I'm
looking to do to address this.</t>
        </is>
      </c>
      <c r="D396">
        <f>HYPERLINK("https://www.youtube.com/watch?v=SsaYA6biO6Q&amp;t=275s", "Go to time")</f>
        <v/>
      </c>
    </row>
    <row r="397">
      <c r="A397">
        <f>HYPERLINK("https://www.youtube.com/watch?v=SsaYA6biO6Q", "Video")</f>
        <v/>
      </c>
      <c r="B397" t="inlineStr">
        <is>
          <t>7:38</t>
        </is>
      </c>
      <c r="C397" t="inlineStr">
        <is>
          <t>that I could take to address
those issues that you raised.</t>
        </is>
      </c>
      <c r="D397">
        <f>HYPERLINK("https://www.youtube.com/watch?v=SsaYA6biO6Q&amp;t=458s", "Go to time")</f>
        <v/>
      </c>
    </row>
    <row r="398">
      <c r="A398">
        <f>HYPERLINK("https://www.youtube.com/watch?v=VPdccj5YPt8", "Video")</f>
        <v/>
      </c>
      <c r="B398" t="inlineStr">
        <is>
          <t>4:11</t>
        </is>
      </c>
      <c r="C398" t="inlineStr">
        <is>
          <t>It's more constructive
to address</t>
        </is>
      </c>
      <c r="D398">
        <f>HYPERLINK("https://www.youtube.com/watch?v=VPdccj5YPt8&amp;t=251s", "Go to time")</f>
        <v/>
      </c>
    </row>
    <row r="399">
      <c r="A399">
        <f>HYPERLINK("https://www.youtube.com/watch?v=s0dsKPjrlcw", "Video")</f>
        <v/>
      </c>
      <c r="B399" t="inlineStr">
        <is>
          <t>14:30</t>
        </is>
      </c>
      <c r="C399" t="inlineStr">
        <is>
          <t>try to address the root cause of the</t>
        </is>
      </c>
      <c r="D399">
        <f>HYPERLINK("https://www.youtube.com/watch?v=s0dsKPjrlcw&amp;t=870s", "Go to time")</f>
        <v/>
      </c>
    </row>
    <row r="400">
      <c r="A400">
        <f>HYPERLINK("https://www.youtube.com/watch?v=s0dsKPjrlcw", "Video")</f>
        <v/>
      </c>
      <c r="B400" t="inlineStr">
        <is>
          <t>14:41</t>
        </is>
      </c>
      <c r="C400" t="inlineStr">
        <is>
          <t>right so address the root cause of the</t>
        </is>
      </c>
      <c r="D400">
        <f>HYPERLINK("https://www.youtube.com/watch?v=s0dsKPjrlcw&amp;t=881s", "Go to time")</f>
        <v/>
      </c>
    </row>
    <row r="401">
      <c r="A401">
        <f>HYPERLINK("https://www.youtube.com/watch?v=3rn9srkAtbY", "Video")</f>
        <v/>
      </c>
      <c r="B401" t="inlineStr">
        <is>
          <t>7:11</t>
        </is>
      </c>
      <c r="C401" t="inlineStr">
        <is>
          <t>address the issues with uh the people</t>
        </is>
      </c>
      <c r="D401">
        <f>HYPERLINK("https://www.youtube.com/watch?v=3rn9srkAtbY&amp;t=431s", "Go to time")</f>
        <v/>
      </c>
    </row>
    <row r="402">
      <c r="A402">
        <f>HYPERLINK("https://www.youtube.com/watch?v=zs5cQ6b_ZeY", "Video")</f>
        <v/>
      </c>
      <c r="B402" t="inlineStr">
        <is>
          <t>22:00</t>
        </is>
      </c>
      <c r="C402" t="inlineStr">
        <is>
          <t>And is that something that
you have to address head on?</t>
        </is>
      </c>
      <c r="D402">
        <f>HYPERLINK("https://www.youtube.com/watch?v=zs5cQ6b_ZeY&amp;t=1320s", "Go to time")</f>
        <v/>
      </c>
    </row>
    <row r="403">
      <c r="A403">
        <f>HYPERLINK("https://www.youtube.com/watch?v=0uOJxeYHsT4", "Video")</f>
        <v/>
      </c>
      <c r="B403" t="inlineStr">
        <is>
          <t>5:29</t>
        </is>
      </c>
      <c r="C403" t="inlineStr">
        <is>
          <t>We have to address
that structural problem</t>
        </is>
      </c>
      <c r="D403">
        <f>HYPERLINK("https://www.youtube.com/watch?v=0uOJxeYHsT4&amp;t=329s", "Go to time")</f>
        <v/>
      </c>
    </row>
    <row r="404">
      <c r="A404">
        <f>HYPERLINK("https://www.youtube.com/watch?v=tgqwv8Pk0qE", "Video")</f>
        <v/>
      </c>
      <c r="B404" t="inlineStr">
        <is>
          <t>9:26</t>
        </is>
      </c>
      <c r="C404" t="inlineStr">
        <is>
          <t>to address those risks, is
a much more difficult task.</t>
        </is>
      </c>
      <c r="D404">
        <f>HYPERLINK("https://www.youtube.com/watch?v=tgqwv8Pk0qE&amp;t=566s", "Go to time")</f>
        <v/>
      </c>
    </row>
    <row r="405">
      <c r="A405">
        <f>HYPERLINK("https://www.youtube.com/watch?v=tgqwv8Pk0qE", "Video")</f>
        <v/>
      </c>
      <c r="B405" t="inlineStr">
        <is>
          <t>19:24</t>
        </is>
      </c>
      <c r="C405" t="inlineStr">
        <is>
          <t>new opportunities I can address.</t>
        </is>
      </c>
      <c r="D405">
        <f>HYPERLINK("https://www.youtube.com/watch?v=tgqwv8Pk0qE&amp;t=1164s", "Go to time")</f>
        <v/>
      </c>
    </row>
    <row r="406">
      <c r="A406">
        <f>HYPERLINK("https://www.youtube.com/watch?v=5m4hzh5jFMw", "Video")</f>
        <v/>
      </c>
      <c r="B406" t="inlineStr">
        <is>
          <t>21:43</t>
        </is>
      </c>
      <c r="C406" t="inlineStr">
        <is>
          <t>ALLISON BEARD: We
can't really address</t>
        </is>
      </c>
      <c r="D406">
        <f>HYPERLINK("https://www.youtube.com/watch?v=5m4hzh5jFMw&amp;t=1303s", "Go to time")</f>
        <v/>
      </c>
    </row>
    <row r="407">
      <c r="A407">
        <f>HYPERLINK("https://www.youtube.com/watch?v=nw3Y-aKwTTA", "Video")</f>
        <v/>
      </c>
      <c r="B407" t="inlineStr">
        <is>
          <t>6:08</t>
        </is>
      </c>
      <c r="C407" t="inlineStr">
        <is>
          <t>with a very good address.</t>
        </is>
      </c>
      <c r="D407">
        <f>HYPERLINK("https://www.youtube.com/watch?v=nw3Y-aKwTTA&amp;t=368s", "Go to time")</f>
        <v/>
      </c>
    </row>
    <row r="408">
      <c r="A408">
        <f>HYPERLINK("https://www.youtube.com/watch?v=hD4KUkkPAT4", "Video")</f>
        <v/>
      </c>
      <c r="B408" t="inlineStr">
        <is>
          <t>1:37</t>
        </is>
      </c>
      <c r="C408" t="inlineStr">
        <is>
          <t>The address is
hbr.org/subscriptions.</t>
        </is>
      </c>
      <c r="D408">
        <f>HYPERLINK("https://www.youtube.com/watch?v=hD4KUkkPAT4&amp;t=97s", "Go to time")</f>
        <v/>
      </c>
    </row>
    <row r="409">
      <c r="A409">
        <f>HYPERLINK("https://www.youtube.com/watch?v=hD4KUkkPAT4", "Video")</f>
        <v/>
      </c>
      <c r="B409" t="inlineStr">
        <is>
          <t>31:35</t>
        </is>
      </c>
      <c r="C409" t="inlineStr">
        <is>
          <t>To our magazine and
website, the address is</t>
        </is>
      </c>
      <c r="D409">
        <f>HYPERLINK("https://www.youtube.com/watch?v=hD4KUkkPAT4&amp;t=1895s", "Go to time")</f>
        <v/>
      </c>
    </row>
    <row r="410">
      <c r="A410">
        <f>HYPERLINK("https://www.youtube.com/watch?v=Nl-PpoKtxc4", "Video")</f>
        <v/>
      </c>
      <c r="B410" t="inlineStr">
        <is>
          <t>12:00</t>
        </is>
      </c>
      <c r="C410" t="inlineStr">
        <is>
          <t>But I think the first step
is to want to address it.</t>
        </is>
      </c>
      <c r="D410">
        <f>HYPERLINK("https://www.youtube.com/watch?v=Nl-PpoKtxc4&amp;t=720s", "Go to time")</f>
        <v/>
      </c>
    </row>
    <row r="411">
      <c r="A411">
        <f>HYPERLINK("https://www.youtube.com/watch?v=Nl-PpoKtxc4", "Video")</f>
        <v/>
      </c>
      <c r="B411" t="inlineStr">
        <is>
          <t>12:02</t>
        </is>
      </c>
      <c r="C411" t="inlineStr">
        <is>
          <t>And it's actually
not simple to address</t>
        </is>
      </c>
      <c r="D411">
        <f>HYPERLINK("https://www.youtube.com/watch?v=Nl-PpoKtxc4&amp;t=722s", "Go to time")</f>
        <v/>
      </c>
    </row>
    <row r="412">
      <c r="A412">
        <f>HYPERLINK("https://www.youtube.com/watch?v=MpIBmzbxcLo", "Video")</f>
        <v/>
      </c>
      <c r="B412" t="inlineStr">
        <is>
          <t>1:15</t>
        </is>
      </c>
      <c r="C412" t="inlineStr">
        <is>
          <t>None of us individually
can address climate change.</t>
        </is>
      </c>
      <c r="D412">
        <f>HYPERLINK("https://www.youtube.com/watch?v=MpIBmzbxcLo&amp;t=75s", "Go to time")</f>
        <v/>
      </c>
    </row>
    <row r="413">
      <c r="A413">
        <f>HYPERLINK("https://www.youtube.com/watch?v=oJAc9-huRWs", "Video")</f>
        <v/>
      </c>
      <c r="B413" t="inlineStr">
        <is>
          <t>23:29</t>
        </is>
      </c>
      <c r="C413" t="inlineStr">
        <is>
          <t>profitably address these issues of</t>
        </is>
      </c>
      <c r="D413">
        <f>HYPERLINK("https://www.youtube.com/watch?v=oJAc9-huRWs&amp;t=1409s", "Go to time")</f>
        <v/>
      </c>
    </row>
    <row r="414">
      <c r="A414">
        <f>HYPERLINK("https://www.youtube.com/watch?v=oJAc9-huRWs", "Video")</f>
        <v/>
      </c>
      <c r="B414" t="inlineStr">
        <is>
          <t>30:13</t>
        </is>
      </c>
      <c r="C414" t="inlineStr">
        <is>
          <t>we need to address climate change and</t>
        </is>
      </c>
      <c r="D414">
        <f>HYPERLINK("https://www.youtube.com/watch?v=oJAc9-huRWs&amp;t=1813s", "Go to time")</f>
        <v/>
      </c>
    </row>
    <row r="415">
      <c r="A415">
        <f>HYPERLINK("https://www.youtube.com/watch?v=oJAc9-huRWs", "Video")</f>
        <v/>
      </c>
      <c r="B415" t="inlineStr">
        <is>
          <t>30:21</t>
        </is>
      </c>
      <c r="C415" t="inlineStr">
        <is>
          <t>addressed these major issues we see</t>
        </is>
      </c>
      <c r="D415">
        <f>HYPERLINK("https://www.youtube.com/watch?v=oJAc9-huRWs&amp;t=1821s", "Go to time")</f>
        <v/>
      </c>
    </row>
    <row r="416">
      <c r="A416">
        <f>HYPERLINK("https://www.youtube.com/watch?v=Lm-EMZf4yzc", "Video")</f>
        <v/>
      </c>
      <c r="B416" t="inlineStr">
        <is>
          <t>15:42</t>
        </is>
      </c>
      <c r="C416" t="inlineStr">
        <is>
          <t>we need to address.</t>
        </is>
      </c>
      <c r="D416">
        <f>HYPERLINK("https://www.youtube.com/watch?v=Lm-EMZf4yzc&amp;t=942s", "Go to time")</f>
        <v/>
      </c>
    </row>
    <row r="417">
      <c r="A417">
        <f>HYPERLINK("https://www.youtube.com/watch?v=r8KUhBVSQ_U", "Video")</f>
        <v/>
      </c>
      <c r="B417" t="inlineStr">
        <is>
          <t>2:21</t>
        </is>
      </c>
      <c r="C417" t="inlineStr">
        <is>
          <t>to get addressed
one way or another.</t>
        </is>
      </c>
      <c r="D417">
        <f>HYPERLINK("https://www.youtube.com/watch?v=r8KUhBVSQ_U&amp;t=141s", "Go to time")</f>
        <v/>
      </c>
    </row>
    <row r="418">
      <c r="A418">
        <f>HYPERLINK("https://www.youtube.com/watch?v=HkzmNQ7iauw", "Video")</f>
        <v/>
      </c>
      <c r="B418" t="inlineStr">
        <is>
          <t>27:36</t>
        </is>
      </c>
      <c r="C418" t="inlineStr">
        <is>
          <t>are being addressed
at this week's forum</t>
        </is>
      </c>
      <c r="D418">
        <f>HYPERLINK("https://www.youtube.com/watch?v=HkzmNQ7iauw&amp;t=1656s", "Go to time")</f>
        <v/>
      </c>
    </row>
    <row r="419">
      <c r="A419">
        <f>HYPERLINK("https://www.youtube.com/watch?v=BjjjrNAM_Qk", "Video")</f>
        <v/>
      </c>
      <c r="B419" t="inlineStr">
        <is>
          <t>3:18</t>
        </is>
      </c>
      <c r="C419" t="inlineStr">
        <is>
          <t>without ever addressing the
fundamental issue, which</t>
        </is>
      </c>
      <c r="D419">
        <f>HYPERLINK("https://www.youtube.com/watch?v=BjjjrNAM_Qk&amp;t=198s", "Go to time")</f>
        <v/>
      </c>
    </row>
    <row r="420">
      <c r="A420">
        <f>HYPERLINK("https://www.youtube.com/watch?v=BjjjrNAM_Qk", "Video")</f>
        <v/>
      </c>
      <c r="B420" t="inlineStr">
        <is>
          <t>15:04</t>
        </is>
      </c>
      <c r="C420" t="inlineStr">
        <is>
          <t>start to address that issue.</t>
        </is>
      </c>
      <c r="D420">
        <f>HYPERLINK("https://www.youtube.com/watch?v=BjjjrNAM_Qk&amp;t=904s", "Go to time")</f>
        <v/>
      </c>
    </row>
    <row r="421">
      <c r="A421">
        <f>HYPERLINK("https://www.youtube.com/watch?v=Z12dACPRtSo", "Video")</f>
        <v/>
      </c>
      <c r="B421" t="inlineStr">
        <is>
          <t>36:58</t>
        </is>
      </c>
      <c r="C421" t="inlineStr">
        <is>
          <t>But now, we'll loop back
and address the fact</t>
        </is>
      </c>
      <c r="D421">
        <f>HYPERLINK("https://www.youtube.com/watch?v=Z12dACPRtSo&amp;t=2218s", "Go to time")</f>
        <v/>
      </c>
    </row>
    <row r="422">
      <c r="A422">
        <f>HYPERLINK("https://www.youtube.com/watch?v=3etzKSdtvxE", "Video")</f>
        <v/>
      </c>
      <c r="B422" t="inlineStr">
        <is>
          <t>2:34</t>
        </is>
      </c>
      <c r="C422" t="inlineStr">
        <is>
          <t>It is so much better to
address your cover letter</t>
        </is>
      </c>
      <c r="D422">
        <f>HYPERLINK("https://www.youtube.com/watch?v=3etzKSdtvxE&amp;t=154s", "Go to time")</f>
        <v/>
      </c>
    </row>
    <row r="423">
      <c r="A423">
        <f>HYPERLINK("https://www.youtube.com/watch?v=bVdQkQjk9gk", "Video")</f>
        <v/>
      </c>
      <c r="B423" t="inlineStr">
        <is>
          <t>1:38</t>
        </is>
      </c>
      <c r="C423" t="inlineStr">
        <is>
          <t>The address is
hbr.org/subscriptions.</t>
        </is>
      </c>
      <c r="D423">
        <f>HYPERLINK("https://www.youtube.com/watch?v=bVdQkQjk9gk&amp;t=98s", "Go to time")</f>
        <v/>
      </c>
    </row>
    <row r="424">
      <c r="A424">
        <f>HYPERLINK("https://www.youtube.com/watch?v=bVdQkQjk9gk", "Video")</f>
        <v/>
      </c>
      <c r="B424" t="inlineStr">
        <is>
          <t>34:07</t>
        </is>
      </c>
      <c r="C424" t="inlineStr">
        <is>
          <t>The address is
hbr.org/subscriptions.</t>
        </is>
      </c>
      <c r="D424">
        <f>HYPERLINK("https://www.youtube.com/watch?v=bVdQkQjk9gk&amp;t=2047s", "Go to time")</f>
        <v/>
      </c>
    </row>
    <row r="425">
      <c r="A425">
        <f>HYPERLINK("https://www.youtube.com/watch?v=z9BuPIXiwq0", "Video")</f>
        <v/>
      </c>
      <c r="B425" t="inlineStr">
        <is>
          <t>29:39</t>
        </is>
      </c>
      <c r="C425" t="inlineStr">
        <is>
          <t>could actually help
address some of the things</t>
        </is>
      </c>
      <c r="D425">
        <f>HYPERLINK("https://www.youtube.com/watch?v=z9BuPIXiwq0&amp;t=1779s", "Go to time")</f>
        <v/>
      </c>
    </row>
    <row r="426">
      <c r="A426">
        <f>HYPERLINK("https://www.youtube.com/watch?v=qBDqNiFpX3o", "Video")</f>
        <v/>
      </c>
      <c r="B426" t="inlineStr">
        <is>
          <t>5:23</t>
        </is>
      </c>
      <c r="C426" t="inlineStr">
        <is>
          <t>address racial inequities</t>
        </is>
      </c>
      <c r="D426">
        <f>HYPERLINK("https://www.youtube.com/watch?v=qBDqNiFpX3o&amp;t=323s", "Go to time")</f>
        <v/>
      </c>
    </row>
    <row r="427">
      <c r="A427">
        <f>HYPERLINK("https://www.youtube.com/watch?v=UdQIL3YdyJM", "Video")</f>
        <v/>
      </c>
      <c r="B427" t="inlineStr">
        <is>
          <t>15:41</t>
        </is>
      </c>
      <c r="C427" t="inlineStr">
        <is>
          <t>actually address</t>
        </is>
      </c>
      <c r="D427">
        <f>HYPERLINK("https://www.youtube.com/watch?v=UdQIL3YdyJM&amp;t=941s", "Go to time")</f>
        <v/>
      </c>
    </row>
    <row r="428">
      <c r="A428">
        <f>HYPERLINK("https://www.youtube.com/watch?v=UdQIL3YdyJM", "Video")</f>
        <v/>
      </c>
      <c r="B428" t="inlineStr">
        <is>
          <t>16:06</t>
        </is>
      </c>
      <c r="C428" t="inlineStr">
        <is>
          <t>to be addressed and i think</t>
        </is>
      </c>
      <c r="D428">
        <f>HYPERLINK("https://www.youtube.com/watch?v=UdQIL3YdyJM&amp;t=966s", "Go to time")</f>
        <v/>
      </c>
    </row>
    <row r="429">
      <c r="A429">
        <f>HYPERLINK("https://www.youtube.com/watch?v=1KHkzyyQExU", "Video")</f>
        <v/>
      </c>
      <c r="B429" t="inlineStr">
        <is>
          <t>18:41</t>
        </is>
      </c>
      <c r="C429" t="inlineStr">
        <is>
          <t>to address at 1</t>
        </is>
      </c>
      <c r="D429">
        <f>HYPERLINK("https://www.youtube.com/watch?v=1KHkzyyQExU&amp;t=1121s", "Go to time")</f>
        <v/>
      </c>
    </row>
    <row r="430">
      <c r="A430">
        <f>HYPERLINK("https://www.youtube.com/watch?v=1KHkzyyQExU", "Video")</f>
        <v/>
      </c>
      <c r="B430" t="inlineStr">
        <is>
          <t>18:43</t>
        </is>
      </c>
      <c r="C430" t="inlineStr">
        <is>
          <t>10. we we're really trying to address uh</t>
        </is>
      </c>
      <c r="D430">
        <f>HYPERLINK("https://www.youtube.com/watch?v=1KHkzyyQExU&amp;t=1123s", "Go to time")</f>
        <v/>
      </c>
    </row>
    <row r="431">
      <c r="A431">
        <f>HYPERLINK("https://www.youtube.com/watch?v=1KHkzyyQExU", "Video")</f>
        <v/>
      </c>
      <c r="B431" t="inlineStr">
        <is>
          <t>19:53</t>
        </is>
      </c>
      <c r="C431" t="inlineStr">
        <is>
          <t>african americans if we don't address</t>
        </is>
      </c>
      <c r="D431">
        <f>HYPERLINK("https://www.youtube.com/watch?v=1KHkzyyQExU&amp;t=1193s", "Go to time")</f>
        <v/>
      </c>
    </row>
    <row r="432">
      <c r="A432">
        <f>HYPERLINK("https://www.youtube.com/watch?v=1KHkzyyQExU", "Video")</f>
        <v/>
      </c>
      <c r="B432" t="inlineStr">
        <is>
          <t>20:00</t>
        </is>
      </c>
      <c r="C432" t="inlineStr">
        <is>
          <t>and by the way if we do address it these</t>
        </is>
      </c>
      <c r="D432">
        <f>HYPERLINK("https://www.youtube.com/watch?v=1KHkzyyQExU&amp;t=1200s", "Go to time")</f>
        <v/>
      </c>
    </row>
    <row r="433">
      <c r="A433">
        <f>HYPERLINK("https://www.youtube.com/watch?v=1KHkzyyQExU", "Video")</f>
        <v/>
      </c>
      <c r="B433" t="inlineStr">
        <is>
          <t>29:05</t>
        </is>
      </c>
      <c r="C433" t="inlineStr">
        <is>
          <t>but what i try to address with my</t>
        </is>
      </c>
      <c r="D433">
        <f>HYPERLINK("https://www.youtube.com/watch?v=1KHkzyyQExU&amp;t=1745s", "Go to time")</f>
        <v/>
      </c>
    </row>
    <row r="434">
      <c r="A434">
        <f>HYPERLINK("https://www.youtube.com/watch?v=1KHkzyyQExU", "Video")</f>
        <v/>
      </c>
      <c r="B434" t="inlineStr">
        <is>
          <t>29:48</t>
        </is>
      </c>
      <c r="C434" t="inlineStr">
        <is>
          <t>addressing the</t>
        </is>
      </c>
      <c r="D434">
        <f>HYPERLINK("https://www.youtube.com/watch?v=1KHkzyyQExU&amp;t=1788s", "Go to time")</f>
        <v/>
      </c>
    </row>
    <row r="435">
      <c r="A435">
        <f>HYPERLINK("https://www.youtube.com/watch?v=ocPDE6eXnk0", "Video")</f>
        <v/>
      </c>
      <c r="B435" t="inlineStr">
        <is>
          <t>1:01</t>
        </is>
      </c>
      <c r="C435" t="inlineStr">
        <is>
          <t>playbooks to address it finally lead by</t>
        </is>
      </c>
      <c r="D435">
        <f>HYPERLINK("https://www.youtube.com/watch?v=ocPDE6eXnk0&amp;t=61s", "Go to time")</f>
        <v/>
      </c>
    </row>
    <row r="436">
      <c r="A436">
        <f>HYPERLINK("https://www.youtube.com/watch?v=_s1rIKaoAyM", "Video")</f>
        <v/>
      </c>
      <c r="B436" t="inlineStr">
        <is>
          <t>8:11</t>
        </is>
      </c>
      <c r="C436" t="inlineStr">
        <is>
          <t>and add in your email address and we'll</t>
        </is>
      </c>
      <c r="D436">
        <f>HYPERLINK("https://www.youtube.com/watch?v=_s1rIKaoAyM&amp;t=491s", "Go to time")</f>
        <v/>
      </c>
    </row>
    <row r="437">
      <c r="A437">
        <f>HYPERLINK("https://www.youtube.com/watch?v=_s1rIKaoAyM", "Video")</f>
        <v/>
      </c>
      <c r="B437" t="inlineStr">
        <is>
          <t>15:51</t>
        </is>
      </c>
      <c r="C437" t="inlineStr">
        <is>
          <t>word is addressed and this means to fix</t>
        </is>
      </c>
      <c r="D437">
        <f>HYPERLINK("https://www.youtube.com/watch?v=_s1rIKaoAyM&amp;t=951s", "Go to time")</f>
        <v/>
      </c>
    </row>
    <row r="438">
      <c r="A438">
        <f>HYPERLINK("https://www.youtube.com/watch?v=_s1rIKaoAyM", "Video")</f>
        <v/>
      </c>
      <c r="B438" t="inlineStr">
        <is>
          <t>16:02</t>
        </is>
      </c>
      <c r="C438" t="inlineStr">
        <is>
          <t>most common collocations are address a</t>
        </is>
      </c>
      <c r="D438">
        <f>HYPERLINK("https://www.youtube.com/watch?v=_s1rIKaoAyM&amp;t=962s", "Go to time")</f>
        <v/>
      </c>
    </row>
    <row r="439">
      <c r="A439">
        <f>HYPERLINK("https://www.youtube.com/watch?v=_s1rIKaoAyM", "Video")</f>
        <v/>
      </c>
      <c r="B439" t="inlineStr">
        <is>
          <t>16:05</t>
        </is>
      </c>
      <c r="C439" t="inlineStr">
        <is>
          <t>problem or the problem or address an</t>
        </is>
      </c>
      <c r="D439">
        <f>HYPERLINK("https://www.youtube.com/watch?v=_s1rIKaoAyM&amp;t=965s", "Go to time")</f>
        <v/>
      </c>
    </row>
    <row r="440">
      <c r="A440">
        <f>HYPERLINK("https://www.youtube.com/watch?v=_s1rIKaoAyM", "Video")</f>
        <v/>
      </c>
      <c r="B440" t="inlineStr">
        <is>
          <t>16:10</t>
        </is>
      </c>
      <c r="C440" t="inlineStr">
        <is>
          <t>teacher addressed the issue of bullying</t>
        </is>
      </c>
      <c r="D440">
        <f>HYPERLINK("https://www.youtube.com/watch?v=_s1rIKaoAyM&amp;t=970s", "Go to time")</f>
        <v/>
      </c>
    </row>
    <row r="441">
      <c r="A441">
        <f>HYPERLINK("https://www.youtube.com/watch?v=_s1rIKaoAyM", "Video")</f>
        <v/>
      </c>
      <c r="B441" t="inlineStr">
        <is>
          <t>16:23</t>
        </is>
      </c>
      <c r="C441" t="inlineStr">
        <is>
          <t>address it to talk about it in the</t>
        </is>
      </c>
      <c r="D441">
        <f>HYPERLINK("https://www.youtube.com/watch?v=_s1rIKaoAyM&amp;t=983s", "Go to time")</f>
        <v/>
      </c>
    </row>
    <row r="442">
      <c r="A442">
        <f>HYPERLINK("https://www.youtube.com/watch?v=_s1rIKaoAyM", "Video")</f>
        <v/>
      </c>
      <c r="B442" t="inlineStr">
        <is>
          <t>16:32</t>
        </is>
      </c>
      <c r="C442" t="inlineStr">
        <is>
          <t>easily be addressed by making people</t>
        </is>
      </c>
      <c r="D442">
        <f>HYPERLINK("https://www.youtube.com/watch?v=_s1rIKaoAyM&amp;t=992s", "Go to time")</f>
        <v/>
      </c>
    </row>
    <row r="443">
      <c r="A443">
        <f>HYPERLINK("https://www.youtube.com/watch?v=_s1rIKaoAyM", "Video")</f>
        <v/>
      </c>
      <c r="B443" t="inlineStr">
        <is>
          <t>16:38</t>
        </is>
      </c>
      <c r="C443" t="inlineStr">
        <is>
          <t>they've used it to say addressed fixed</t>
        </is>
      </c>
      <c r="D443">
        <f>HYPERLINK("https://www.youtube.com/watch?v=_s1rIKaoAyM&amp;t=998s", "Go to time")</f>
        <v/>
      </c>
    </row>
    <row r="444">
      <c r="A444">
        <f>HYPERLINK("https://www.youtube.com/watch?v=_s1rIKaoAyM", "Video")</f>
        <v/>
      </c>
      <c r="B444" t="inlineStr">
        <is>
          <t>16:43</t>
        </is>
      </c>
      <c r="C444" t="inlineStr">
        <is>
          <t>problem solution essays addressing</t>
        </is>
      </c>
      <c r="D444">
        <f>HYPERLINK("https://www.youtube.com/watch?v=_s1rIKaoAyM&amp;t=1003s", "Go to time")</f>
        <v/>
      </c>
    </row>
    <row r="445">
      <c r="A445">
        <f>HYPERLINK("https://www.youtube.com/watch?v=5BJmUQFt0FI", "Video")</f>
        <v/>
      </c>
      <c r="B445" t="inlineStr">
        <is>
          <t>0:24</t>
        </is>
      </c>
      <c r="C445" t="inlineStr">
        <is>
          <t>key area that you need to address the</t>
        </is>
      </c>
      <c r="D445">
        <f>HYPERLINK("https://www.youtube.com/watch?v=5BJmUQFt0FI&amp;t=24s", "Go to time")</f>
        <v/>
      </c>
    </row>
    <row r="446">
      <c r="A446">
        <f>HYPERLINK("https://www.youtube.com/watch?v=5BJmUQFt0FI", "Video")</f>
        <v/>
      </c>
      <c r="B446" t="inlineStr">
        <is>
          <t>4:47</t>
        </is>
      </c>
      <c r="C446" t="inlineStr">
        <is>
          <t>then address that problem and it will</t>
        </is>
      </c>
      <c r="D446">
        <f>HYPERLINK("https://www.youtube.com/watch?v=5BJmUQFt0FI&amp;t=287s", "Go to time")</f>
        <v/>
      </c>
    </row>
    <row r="447">
      <c r="A447">
        <f>HYPERLINK("https://www.youtube.com/watch?v=5BJmUQFt0FI", "Video")</f>
        <v/>
      </c>
      <c r="B447" t="inlineStr">
        <is>
          <t>5:17</t>
        </is>
      </c>
      <c r="C447" t="inlineStr">
        <is>
          <t>center address I panicked and realized</t>
        </is>
      </c>
      <c r="D447">
        <f>HYPERLINK("https://www.youtube.com/watch?v=5BJmUQFt0FI&amp;t=317s", "Go to time")</f>
        <v/>
      </c>
    </row>
    <row r="448">
      <c r="A448">
        <f>HYPERLINK("https://www.youtube.com/watch?v=wzdG66VK75c", "Video")</f>
        <v/>
      </c>
      <c r="B448" t="inlineStr">
        <is>
          <t>30:18</t>
        </is>
      </c>
      <c r="C448" t="inlineStr">
        <is>
          <t>every sentence you need to address that</t>
        </is>
      </c>
      <c r="D448">
        <f>HYPERLINK("https://www.youtube.com/watch?v=wzdG66VK75c&amp;t=1818s", "Go to time")</f>
        <v/>
      </c>
    </row>
    <row r="449">
      <c r="A449">
        <f>HYPERLINK("https://www.youtube.com/watch?v=wzdG66VK75c", "Video")</f>
        <v/>
      </c>
      <c r="B449" t="inlineStr">
        <is>
          <t>30:22</t>
        </is>
      </c>
      <c r="C449" t="inlineStr">
        <is>
          <t>grammar is until you address that fact</t>
        </is>
      </c>
      <c r="D449">
        <f>HYPERLINK("https://www.youtube.com/watch?v=wzdG66VK75c&amp;t=1822s", "Go to time")</f>
        <v/>
      </c>
    </row>
    <row r="450">
      <c r="A450">
        <f>HYPERLINK("https://www.youtube.com/watch?v=wzdG66VK75c", "Video")</f>
        <v/>
      </c>
      <c r="B450" t="inlineStr">
        <is>
          <t>53:20</t>
        </is>
      </c>
      <c r="C450" t="inlineStr">
        <is>
          <t>should address this others believe this</t>
        </is>
      </c>
      <c r="D450">
        <f>HYPERLINK("https://www.youtube.com/watch?v=wzdG66VK75c&amp;t=3200s", "Go to time")</f>
        <v/>
      </c>
    </row>
    <row r="451">
      <c r="A451">
        <f>HYPERLINK("https://www.youtube.com/watch?v=wzdG66VK75c", "Video")</f>
        <v/>
      </c>
      <c r="B451" t="inlineStr">
        <is>
          <t>54:00</t>
        </is>
      </c>
      <c r="C451" t="inlineStr">
        <is>
          <t>government should address this so I'm</t>
        </is>
      </c>
      <c r="D451">
        <f>HYPERLINK("https://www.youtube.com/watch?v=wzdG66VK75c&amp;t=3240s", "Go to time")</f>
        <v/>
      </c>
    </row>
    <row r="452">
      <c r="A452">
        <f>HYPERLINK("https://www.youtube.com/watch?v=wzdG66VK75c", "Video")</f>
        <v/>
      </c>
      <c r="B452" t="inlineStr">
        <is>
          <t>87:55</t>
        </is>
      </c>
      <c r="C452" t="inlineStr">
        <is>
          <t>your email address on that page and</t>
        </is>
      </c>
      <c r="D452">
        <f>HYPERLINK("https://www.youtube.com/watch?v=wzdG66VK75c&amp;t=5275s", "Go to time")</f>
        <v/>
      </c>
    </row>
    <row r="453">
      <c r="A453">
        <f>HYPERLINK("https://www.youtube.com/watch?v=wzdG66VK75c", "Video")</f>
        <v/>
      </c>
      <c r="B453" t="inlineStr">
        <is>
          <t>95:37</t>
        </is>
      </c>
      <c r="C453" t="inlineStr">
        <is>
          <t>Chris advantage.com is my email address</t>
        </is>
      </c>
      <c r="D453">
        <f>HYPERLINK("https://www.youtube.com/watch?v=wzdG66VK75c&amp;t=5737s", "Go to time")</f>
        <v/>
      </c>
    </row>
    <row r="454">
      <c r="A454">
        <f>HYPERLINK("https://www.youtube.com/watch?v=wzdG66VK75c", "Video")</f>
        <v/>
      </c>
      <c r="B454" t="inlineStr">
        <is>
          <t>125:00</t>
        </is>
      </c>
      <c r="C454" t="inlineStr">
        <is>
          <t>and add in your email address and we'll</t>
        </is>
      </c>
      <c r="D454">
        <f>HYPERLINK("https://www.youtube.com/watch?v=wzdG66VK75c&amp;t=7500s", "Go to time")</f>
        <v/>
      </c>
    </row>
    <row r="455">
      <c r="A455">
        <f>HYPERLINK("https://www.youtube.com/watch?v=wzdG66VK75c", "Video")</f>
        <v/>
      </c>
      <c r="B455" t="inlineStr">
        <is>
          <t>132:40</t>
        </is>
      </c>
      <c r="C455" t="inlineStr">
        <is>
          <t>next word is addressed and this means to</t>
        </is>
      </c>
      <c r="D455">
        <f>HYPERLINK("https://www.youtube.com/watch?v=wzdG66VK75c&amp;t=7960s", "Go to time")</f>
        <v/>
      </c>
    </row>
    <row r="456">
      <c r="A456">
        <f>HYPERLINK("https://www.youtube.com/watch?v=wzdG66VK75c", "Video")</f>
        <v/>
      </c>
      <c r="B456" t="inlineStr">
        <is>
          <t>132:52</t>
        </is>
      </c>
      <c r="C456" t="inlineStr">
        <is>
          <t>collocations are address a problem or</t>
        </is>
      </c>
      <c r="D456">
        <f>HYPERLINK("https://www.youtube.com/watch?v=wzdG66VK75c&amp;t=7972s", "Go to time")</f>
        <v/>
      </c>
    </row>
    <row r="457">
      <c r="A457">
        <f>HYPERLINK("https://www.youtube.com/watch?v=wzdG66VK75c", "Video")</f>
        <v/>
      </c>
      <c r="B457" t="inlineStr">
        <is>
          <t>132:55</t>
        </is>
      </c>
      <c r="C457" t="inlineStr">
        <is>
          <t>the problem or address an issue or the</t>
        </is>
      </c>
      <c r="D457">
        <f>HYPERLINK("https://www.youtube.com/watch?v=wzdG66VK75c&amp;t=7975s", "Go to time")</f>
        <v/>
      </c>
    </row>
    <row r="458">
      <c r="A458">
        <f>HYPERLINK("https://www.youtube.com/watch?v=wzdG66VK75c", "Video")</f>
        <v/>
      </c>
      <c r="B458" t="inlineStr">
        <is>
          <t>132:58</t>
        </is>
      </c>
      <c r="C458" t="inlineStr">
        <is>
          <t>issue for example the teacher addressed</t>
        </is>
      </c>
      <c r="D458">
        <f>HYPERLINK("https://www.youtube.com/watch?v=wzdG66VK75c&amp;t=7978s", "Go to time")</f>
        <v/>
      </c>
    </row>
    <row r="459">
      <c r="A459">
        <f>HYPERLINK("https://www.youtube.com/watch?v=wzdG66VK75c", "Video")</f>
        <v/>
      </c>
      <c r="B459" t="inlineStr">
        <is>
          <t>133:11</t>
        </is>
      </c>
      <c r="C459" t="inlineStr">
        <is>
          <t>means to bring it up to address it to</t>
        </is>
      </c>
      <c r="D459">
        <f>HYPERLINK("https://www.youtube.com/watch?v=wzdG66VK75c&amp;t=7991s", "Go to time")</f>
        <v/>
      </c>
    </row>
    <row r="460">
      <c r="A460">
        <f>HYPERLINK("https://www.youtube.com/watch?v=wzdG66VK75c", "Video")</f>
        <v/>
      </c>
      <c r="B460" t="inlineStr">
        <is>
          <t>133:20</t>
        </is>
      </c>
      <c r="C460" t="inlineStr">
        <is>
          <t>however this can easily be addressed by</t>
        </is>
      </c>
      <c r="D460">
        <f>HYPERLINK("https://www.youtube.com/watch?v=wzdG66VK75c&amp;t=8000s", "Go to time")</f>
        <v/>
      </c>
    </row>
    <row r="461">
      <c r="A461">
        <f>HYPERLINK("https://www.youtube.com/watch?v=wzdG66VK75c", "Video")</f>
        <v/>
      </c>
      <c r="B461" t="inlineStr">
        <is>
          <t>133:29</t>
        </is>
      </c>
      <c r="C461" t="inlineStr">
        <is>
          <t>addressed fixed so you might use this</t>
        </is>
      </c>
      <c r="D461">
        <f>HYPERLINK("https://www.youtube.com/watch?v=wzdG66VK75c&amp;t=8009s", "Go to time")</f>
        <v/>
      </c>
    </row>
    <row r="462">
      <c r="A462">
        <f>HYPERLINK("https://www.youtube.com/watch?v=wzdG66VK75c", "Video")</f>
        <v/>
      </c>
      <c r="B462" t="inlineStr">
        <is>
          <t>133:35</t>
        </is>
      </c>
      <c r="C462" t="inlineStr">
        <is>
          <t>addressing problems in your Solutions</t>
        </is>
      </c>
      <c r="D462">
        <f>HYPERLINK("https://www.youtube.com/watch?v=wzdG66VK75c&amp;t=8015s", "Go to time")</f>
        <v/>
      </c>
    </row>
    <row r="463">
      <c r="A463">
        <f>HYPERLINK("https://www.youtube.com/watch?v=wzdG66VK75c", "Video")</f>
        <v/>
      </c>
      <c r="B463" t="inlineStr">
        <is>
          <t>182:55</t>
        </is>
      </c>
      <c r="C463" t="inlineStr">
        <is>
          <t>enter your email address on that page</t>
        </is>
      </c>
      <c r="D463">
        <f>HYPERLINK("https://www.youtube.com/watch?v=wzdG66VK75c&amp;t=10975s", "Go to time")</f>
        <v/>
      </c>
    </row>
    <row r="464">
      <c r="A464">
        <f>HYPERLINK("https://www.youtube.com/watch?v=wzdG66VK75c", "Video")</f>
        <v/>
      </c>
      <c r="B464" t="inlineStr">
        <is>
          <t>190:40</t>
        </is>
      </c>
      <c r="C464" t="inlineStr">
        <is>
          <t>appropriately addressed for Bond 8 The</t>
        </is>
      </c>
      <c r="D464">
        <f>HYPERLINK("https://www.youtube.com/watch?v=wzdG66VK75c&amp;t=11440s", "Go to time")</f>
        <v/>
      </c>
    </row>
    <row r="465">
      <c r="A465">
        <f>HYPERLINK("https://www.youtube.com/watch?v=wzdG66VK75c", "Video")</f>
        <v/>
      </c>
      <c r="B465" t="inlineStr">
        <is>
          <t>190:45</t>
        </is>
      </c>
      <c r="C465" t="inlineStr">
        <is>
          <t>addressed so for the second part of the</t>
        </is>
      </c>
      <c r="D465">
        <f>HYPERLINK("https://www.youtube.com/watch?v=wzdG66VK75c&amp;t=11445s", "Go to time")</f>
        <v/>
      </c>
    </row>
    <row r="466">
      <c r="A466">
        <f>HYPERLINK("https://www.youtube.com/watch?v=wzdG66VK75c", "Video")</f>
        <v/>
      </c>
      <c r="B466" t="inlineStr">
        <is>
          <t>190:47</t>
        </is>
      </c>
      <c r="C466" t="inlineStr">
        <is>
          <t>prompt they're not addressing the</t>
        </is>
      </c>
      <c r="D466">
        <f>HYPERLINK("https://www.youtube.com/watch?v=wzdG66VK75c&amp;t=11447s", "Go to time")</f>
        <v/>
      </c>
    </row>
    <row r="467">
      <c r="A467">
        <f>HYPERLINK("https://www.youtube.com/watch?v=wzdG66VK75c", "Video")</f>
        <v/>
      </c>
      <c r="B467" t="inlineStr">
        <is>
          <t>198:27</t>
        </is>
      </c>
      <c r="C467" t="inlineStr">
        <is>
          <t>chrisad vantage.com is my email address</t>
        </is>
      </c>
      <c r="D467">
        <f>HYPERLINK("https://www.youtube.com/watch?v=wzdG66VK75c&amp;t=11907s", "Go to time")</f>
        <v/>
      </c>
    </row>
    <row r="468">
      <c r="A468">
        <f>HYPERLINK("https://www.youtube.com/watch?v=rqmv0LCcPTs", "Video")</f>
        <v/>
      </c>
      <c r="B468" t="inlineStr">
        <is>
          <t>192:30</t>
        </is>
      </c>
      <c r="C468" t="inlineStr">
        <is>
          <t>email address we answer 100% of the</t>
        </is>
      </c>
      <c r="D468">
        <f>HYPERLINK("https://www.youtube.com/watch?v=rqmv0LCcPTs&amp;t=11550s", "Go to time")</f>
        <v/>
      </c>
    </row>
    <row r="469">
      <c r="A469">
        <f>HYPERLINK("https://www.youtube.com/watch?v=fE3lMuCGFBA", "Video")</f>
        <v/>
      </c>
      <c r="B469" t="inlineStr">
        <is>
          <t>77:00</t>
        </is>
      </c>
      <c r="C469" t="inlineStr">
        <is>
          <t>address you're probably not writing</t>
        </is>
      </c>
      <c r="D469">
        <f>HYPERLINK("https://www.youtube.com/watch?v=fE3lMuCGFBA&amp;t=4620s", "Go to time")</f>
        <v/>
      </c>
    </row>
    <row r="470">
      <c r="A470">
        <f>HYPERLINK("https://www.youtube.com/watch?v=0OODQFf96fg", "Video")</f>
        <v/>
      </c>
      <c r="B470" t="inlineStr">
        <is>
          <t>36:40</t>
        </is>
      </c>
      <c r="C470" t="inlineStr">
        <is>
          <t>address there and you will be given a</t>
        </is>
      </c>
      <c r="D470">
        <f>HYPERLINK("https://www.youtube.com/watch?v=0OODQFf96fg&amp;t=2200s", "Go to time")</f>
        <v/>
      </c>
    </row>
    <row r="471">
      <c r="A471">
        <f>HYPERLINK("https://www.youtube.com/watch?v=-m5sJ_6WcYU", "Video")</f>
        <v/>
      </c>
      <c r="B471" t="inlineStr">
        <is>
          <t>12:32</t>
        </is>
      </c>
      <c r="C471" t="inlineStr">
        <is>
          <t>add your email address</t>
        </is>
      </c>
      <c r="D471">
        <f>HYPERLINK("https://www.youtube.com/watch?v=-m5sJ_6WcYU&amp;t=752s", "Go to time")</f>
        <v/>
      </c>
    </row>
    <row r="472">
      <c r="A472">
        <f>HYPERLINK("https://www.youtube.com/watch?v=xQsDjcVWSZQ", "Video")</f>
        <v/>
      </c>
      <c r="B472" t="inlineStr">
        <is>
          <t>14:59</t>
        </is>
      </c>
      <c r="C472" t="inlineStr">
        <is>
          <t>addressed in real life so yes I I</t>
        </is>
      </c>
      <c r="D472">
        <f>HYPERLINK("https://www.youtube.com/watch?v=xQsDjcVWSZQ&amp;t=899s", "Go to time")</f>
        <v/>
      </c>
    </row>
    <row r="473">
      <c r="A473">
        <f>HYPERLINK("https://www.youtube.com/watch?v=Kch2Tb_T2Pg", "Video")</f>
        <v/>
      </c>
      <c r="B473" t="inlineStr">
        <is>
          <t>8:29</t>
        </is>
      </c>
      <c r="C473" t="inlineStr">
        <is>
          <t>description enter your email address and</t>
        </is>
      </c>
      <c r="D473">
        <f>HYPERLINK("https://www.youtube.com/watch?v=Kch2Tb_T2Pg&amp;t=509s", "Go to time")</f>
        <v/>
      </c>
    </row>
    <row r="474">
      <c r="A474">
        <f>HYPERLINK("https://www.youtube.com/watch?v=Kch2Tb_T2Pg", "Video")</f>
        <v/>
      </c>
      <c r="B474" t="inlineStr">
        <is>
          <t>17:28</t>
        </is>
      </c>
      <c r="C474" t="inlineStr">
        <is>
          <t>address we answer 100% of the questions</t>
        </is>
      </c>
      <c r="D474">
        <f>HYPERLINK("https://www.youtube.com/watch?v=Kch2Tb_T2Pg&amp;t=1048s", "Go to time")</f>
        <v/>
      </c>
    </row>
    <row r="475">
      <c r="A475">
        <f>HYPERLINK("https://www.youtube.com/watch?v=hS7J1fNOulg", "Video")</f>
        <v/>
      </c>
      <c r="B475" t="inlineStr">
        <is>
          <t>6:36</t>
        </is>
      </c>
      <c r="C475" t="inlineStr">
        <is>
          <t>Band-Aid sufficiently addresses all</t>
        </is>
      </c>
      <c r="D475">
        <f>HYPERLINK("https://www.youtube.com/watch?v=hS7J1fNOulg&amp;t=396s", "Go to time")</f>
        <v/>
      </c>
    </row>
    <row r="476">
      <c r="A476">
        <f>HYPERLINK("https://www.youtube.com/watch?v=hS7J1fNOulg", "Video")</f>
        <v/>
      </c>
      <c r="B476" t="inlineStr">
        <is>
          <t>6:44</t>
        </is>
      </c>
      <c r="C476" t="inlineStr">
        <is>
          <t>you're not really addressing this part</t>
        </is>
      </c>
      <c r="D476">
        <f>HYPERLINK("https://www.youtube.com/watch?v=hS7J1fNOulg&amp;t=404s", "Go to time")</f>
        <v/>
      </c>
    </row>
    <row r="477">
      <c r="A477">
        <f>HYPERLINK("https://www.youtube.com/watch?v=hS7J1fNOulg", "Video")</f>
        <v/>
      </c>
      <c r="B477" t="inlineStr">
        <is>
          <t>13:50</t>
        </is>
      </c>
      <c r="C477" t="inlineStr">
        <is>
          <t>isolation sufficiently addresses all</t>
        </is>
      </c>
      <c r="D477">
        <f>HYPERLINK("https://www.youtube.com/watch?v=hS7J1fNOulg&amp;t=830s", "Go to time")</f>
        <v/>
      </c>
    </row>
    <row r="478">
      <c r="A478">
        <f>HYPERLINK("https://www.youtube.com/watch?v=hS7J1fNOulg", "Video")</f>
        <v/>
      </c>
      <c r="B478" t="inlineStr">
        <is>
          <t>17:05</t>
        </is>
      </c>
      <c r="C478" t="inlineStr">
        <is>
          <t>how they sufficiently addressed all</t>
        </is>
      </c>
      <c r="D478">
        <f>HYPERLINK("https://www.youtube.com/watch?v=hS7J1fNOulg&amp;t=1025s", "Go to time")</f>
        <v/>
      </c>
    </row>
    <row r="479">
      <c r="A479">
        <f>HYPERLINK("https://www.youtube.com/watch?v=hS7J1fNOulg", "Video")</f>
        <v/>
      </c>
      <c r="B479" t="inlineStr">
        <is>
          <t>19:12</t>
        </is>
      </c>
      <c r="C479" t="inlineStr">
        <is>
          <t>have they sufficiently addressed it all</t>
        </is>
      </c>
      <c r="D479">
        <f>HYPERLINK("https://www.youtube.com/watch?v=hS7J1fNOulg&amp;t=1152s", "Go to time")</f>
        <v/>
      </c>
    </row>
    <row r="480">
      <c r="A480">
        <f>HYPERLINK("https://www.youtube.com/watch?v=hS7J1fNOulg", "Video")</f>
        <v/>
      </c>
      <c r="B480" t="inlineStr">
        <is>
          <t>19:18</t>
        </is>
      </c>
      <c r="C480" t="inlineStr">
        <is>
          <t>addresses all parts of the task so they</t>
        </is>
      </c>
      <c r="D480">
        <f>HYPERLINK("https://www.youtube.com/watch?v=hS7J1fNOulg&amp;t=1158s", "Go to time")</f>
        <v/>
      </c>
    </row>
    <row r="481">
      <c r="A481">
        <f>HYPERLINK("https://www.youtube.com/watch?v=hS7J1fNOulg", "Video")</f>
        <v/>
      </c>
      <c r="B481" t="inlineStr">
        <is>
          <t>19:20</t>
        </is>
      </c>
      <c r="C481" t="inlineStr">
        <is>
          <t>have addressed it but some parts may be</t>
        </is>
      </c>
      <c r="D481">
        <f>HYPERLINK("https://www.youtube.com/watch?v=hS7J1fNOulg&amp;t=1160s", "Go to time")</f>
        <v/>
      </c>
    </row>
    <row r="482">
      <c r="A482">
        <f>HYPERLINK("https://www.youtube.com/watch?v=hS7J1fNOulg", "Video")</f>
        <v/>
      </c>
      <c r="B482" t="inlineStr">
        <is>
          <t>35:10</t>
        </is>
      </c>
      <c r="C482" t="inlineStr">
        <is>
          <t>addressed all parts of the task as it</t>
        </is>
      </c>
      <c r="D482">
        <f>HYPERLINK("https://www.youtube.com/watch?v=hS7J1fNOulg&amp;t=2110s", "Go to time")</f>
        <v/>
      </c>
    </row>
    <row r="483">
      <c r="A483">
        <f>HYPERLINK("https://www.youtube.com/watch?v=hS7J1fNOulg", "Video")</f>
        <v/>
      </c>
      <c r="B483" t="inlineStr">
        <is>
          <t>43:01</t>
        </is>
      </c>
      <c r="C483" t="inlineStr">
        <is>
          <t>sufficiently addressed all parts of the</t>
        </is>
      </c>
      <c r="D483">
        <f>HYPERLINK("https://www.youtube.com/watch?v=hS7J1fNOulg&amp;t=2581s", "Go to time")</f>
        <v/>
      </c>
    </row>
    <row r="484">
      <c r="A484">
        <f>HYPERLINK("https://www.youtube.com/watch?v=q7xCHfDRdug", "Video")</f>
        <v/>
      </c>
      <c r="B484" t="inlineStr">
        <is>
          <t>2:51</t>
        </is>
      </c>
      <c r="C484" t="inlineStr">
        <is>
          <t>license plate number or an address now</t>
        </is>
      </c>
      <c r="D484">
        <f>HYPERLINK("https://www.youtube.com/watch?v=q7xCHfDRdug&amp;t=171s", "Go to time")</f>
        <v/>
      </c>
    </row>
    <row r="485">
      <c r="A485">
        <f>HYPERLINK("https://www.youtube.com/watch?v=q7xCHfDRdug", "Video")</f>
        <v/>
      </c>
      <c r="B485" t="inlineStr">
        <is>
          <t>127:36</t>
        </is>
      </c>
      <c r="C485" t="inlineStr">
        <is>
          <t>email address we answer a hundred</t>
        </is>
      </c>
      <c r="D485">
        <f>HYPERLINK("https://www.youtube.com/watch?v=q7xCHfDRdug&amp;t=7656s", "Go to time")</f>
        <v/>
      </c>
    </row>
    <row r="486">
      <c r="A486">
        <f>HYPERLINK("https://www.youtube.com/watch?v=80oOFoohRBc", "Video")</f>
        <v/>
      </c>
      <c r="B486" t="inlineStr">
        <is>
          <t>2:42</t>
        </is>
      </c>
      <c r="C486" t="inlineStr">
        <is>
          <t>and as if I I first of all addressed all</t>
        </is>
      </c>
      <c r="D486">
        <f>HYPERLINK("https://www.youtube.com/watch?v=80oOFoohRBc&amp;t=162s", "Go to time")</f>
        <v/>
      </c>
    </row>
    <row r="487">
      <c r="A487">
        <f>HYPERLINK("https://www.youtube.com/watch?v=9nuZbYP4_sM", "Video")</f>
        <v/>
      </c>
      <c r="B487" t="inlineStr">
        <is>
          <t>14:27</t>
        </is>
      </c>
      <c r="C487" t="inlineStr">
        <is>
          <t>Chris advantage.com is my email address</t>
        </is>
      </c>
      <c r="D487">
        <f>HYPERLINK("https://www.youtube.com/watch?v=9nuZbYP4_sM&amp;t=867s", "Go to time")</f>
        <v/>
      </c>
    </row>
    <row r="488">
      <c r="A488">
        <f>HYPERLINK("https://www.youtube.com/watch?v=9nuZbYP4_sM", "Video")</f>
        <v/>
      </c>
      <c r="B488" t="inlineStr">
        <is>
          <t>25:54</t>
        </is>
      </c>
      <c r="C488" t="inlineStr">
        <is>
          <t>is my email address we answer every</t>
        </is>
      </c>
      <c r="D488">
        <f>HYPERLINK("https://www.youtube.com/watch?v=9nuZbYP4_sM&amp;t=1554s", "Go to time")</f>
        <v/>
      </c>
    </row>
    <row r="489">
      <c r="A489">
        <f>HYPERLINK("https://www.youtube.com/watch?v=2Zp2uiu4ij8", "Video")</f>
        <v/>
      </c>
      <c r="B489" t="inlineStr">
        <is>
          <t>13:01</t>
        </is>
      </c>
      <c r="C489" t="inlineStr">
        <is>
          <t>email address we answer a hundred</t>
        </is>
      </c>
      <c r="D489">
        <f>HYPERLINK("https://www.youtube.com/watch?v=2Zp2uiu4ij8&amp;t=781s", "Go to time")</f>
        <v/>
      </c>
    </row>
    <row r="490">
      <c r="A490">
        <f>HYPERLINK("https://www.youtube.com/watch?v=9-E8VUGMiqA", "Video")</f>
        <v/>
      </c>
      <c r="B490" t="inlineStr">
        <is>
          <t>27:30</t>
        </is>
      </c>
      <c r="C490" t="inlineStr">
        <is>
          <t>chris@ieltsadvantage.com
is my email address.</t>
        </is>
      </c>
      <c r="D490">
        <f>HYPERLINK("https://www.youtube.com/watch?v=9-E8VUGMiqA&amp;t=1650s", "Go to time")</f>
        <v/>
      </c>
    </row>
    <row r="491">
      <c r="A491">
        <f>HYPERLINK("https://www.youtube.com/watch?v=5hAEajljN24", "Video")</f>
        <v/>
      </c>
      <c r="B491" t="inlineStr">
        <is>
          <t>11:33</t>
        </is>
      </c>
      <c r="C491" t="inlineStr">
        <is>
          <t>hoping for you need to address that but</t>
        </is>
      </c>
      <c r="D491">
        <f>HYPERLINK("https://www.youtube.com/watch?v=5hAEajljN24&amp;t=693s", "Go to time")</f>
        <v/>
      </c>
    </row>
    <row r="492">
      <c r="A492">
        <f>HYPERLINK("https://www.youtube.com/watch?v=OtmUQwPVLko", "Video")</f>
        <v/>
      </c>
      <c r="B492" t="inlineStr">
        <is>
          <t>9:46</t>
        </is>
      </c>
      <c r="C492" t="inlineStr">
        <is>
          <t>the description enter your email address</t>
        </is>
      </c>
      <c r="D492">
        <f>HYPERLINK("https://www.youtube.com/watch?v=OtmUQwPVLko&amp;t=586s", "Go to time")</f>
        <v/>
      </c>
    </row>
    <row r="493">
      <c r="A493">
        <f>HYPERLINK("https://www.youtube.com/watch?v=OtmUQwPVLko", "Video")</f>
        <v/>
      </c>
      <c r="B493" t="inlineStr">
        <is>
          <t>24:09</t>
        </is>
      </c>
      <c r="C493" t="inlineStr">
        <is>
          <t>my email address we answer a hundred</t>
        </is>
      </c>
      <c r="D493">
        <f>HYPERLINK("https://www.youtube.com/watch?v=OtmUQwPVLko&amp;t=1449s", "Go to time")</f>
        <v/>
      </c>
    </row>
    <row r="494">
      <c r="A494">
        <f>HYPERLINK("https://www.youtube.com/watch?v=xGtKdsVxV8A", "Video")</f>
        <v/>
      </c>
      <c r="B494" t="inlineStr">
        <is>
          <t>257:09</t>
        </is>
      </c>
      <c r="C494" t="inlineStr">
        <is>
          <t>address because I will have emailed you</t>
        </is>
      </c>
      <c r="D494">
        <f>HYPERLINK("https://www.youtube.com/watch?v=xGtKdsVxV8A&amp;t=15429s", "Go to time")</f>
        <v/>
      </c>
    </row>
    <row r="495">
      <c r="A495">
        <f>HYPERLINK("https://www.youtube.com/watch?v=xGtKdsVxV8A", "Video")</f>
        <v/>
      </c>
      <c r="B495" t="inlineStr">
        <is>
          <t>257:40</t>
        </is>
      </c>
      <c r="C495" t="inlineStr">
        <is>
          <t>my email address is Chrisi advantage.com</t>
        </is>
      </c>
      <c r="D495">
        <f>HYPERLINK("https://www.youtube.com/watch?v=xGtKdsVxV8A&amp;t=15460s", "Go to time")</f>
        <v/>
      </c>
    </row>
    <row r="496">
      <c r="A496">
        <f>HYPERLINK("https://www.youtube.com/watch?v=xGtKdsVxV8A", "Video")</f>
        <v/>
      </c>
      <c r="B496" t="inlineStr">
        <is>
          <t>257:44</t>
        </is>
      </c>
      <c r="C496" t="inlineStr">
        <is>
          <t>all right this is my email address</t>
        </is>
      </c>
      <c r="D496">
        <f>HYPERLINK("https://www.youtube.com/watch?v=xGtKdsVxV8A&amp;t=15464s", "Go to time")</f>
        <v/>
      </c>
    </row>
    <row r="497">
      <c r="A497">
        <f>HYPERLINK("https://www.youtube.com/watch?v=xGtKdsVxV8A", "Video")</f>
        <v/>
      </c>
      <c r="B497" t="inlineStr">
        <is>
          <t>264:31</t>
        </is>
      </c>
      <c r="C497" t="inlineStr">
        <is>
          <t>and that's what we're going to address</t>
        </is>
      </c>
      <c r="D497">
        <f>HYPERLINK("https://www.youtube.com/watch?v=xGtKdsVxV8A&amp;t=15871s", "Go to time")</f>
        <v/>
      </c>
    </row>
    <row r="498">
      <c r="A498">
        <f>HYPERLINK("https://www.youtube.com/watch?v=xGtKdsVxV8A", "Video")</f>
        <v/>
      </c>
      <c r="B498" t="inlineStr">
        <is>
          <t>283:21</t>
        </is>
      </c>
      <c r="C498" t="inlineStr">
        <is>
          <t>so you will have my email address</t>
        </is>
      </c>
      <c r="D498">
        <f>HYPERLINK("https://www.youtube.com/watch?v=xGtKdsVxV8A&amp;t=17001s", "Go to time")</f>
        <v/>
      </c>
    </row>
    <row r="499">
      <c r="A499">
        <f>HYPERLINK("https://www.youtube.com/watch?v=xGtKdsVxV8A", "Video")</f>
        <v/>
      </c>
      <c r="B499" t="inlineStr">
        <is>
          <t>283:53</t>
        </is>
      </c>
      <c r="C499" t="inlineStr">
        <is>
          <t>email address is Chris advantage.com all</t>
        </is>
      </c>
      <c r="D499">
        <f>HYPERLINK("https://www.youtube.com/watch?v=xGtKdsVxV8A&amp;t=17033s", "Go to time")</f>
        <v/>
      </c>
    </row>
    <row r="500">
      <c r="A500">
        <f>HYPERLINK("https://www.youtube.com/watch?v=xGtKdsVxV8A", "Video")</f>
        <v/>
      </c>
      <c r="B500" t="inlineStr">
        <is>
          <t>283:58</t>
        </is>
      </c>
      <c r="C500" t="inlineStr">
        <is>
          <t>right this is my email address Chris</t>
        </is>
      </c>
      <c r="D500">
        <f>HYPERLINK("https://www.youtube.com/watch?v=xGtKdsVxV8A&amp;t=17038s", "Go to time")</f>
        <v/>
      </c>
    </row>
    <row r="501">
      <c r="A501">
        <f>HYPERLINK("https://www.youtube.com/watch?v=xGtKdsVxV8A", "Video")</f>
        <v/>
      </c>
      <c r="B501" t="inlineStr">
        <is>
          <t>305:32</t>
        </is>
      </c>
      <c r="C501" t="inlineStr">
        <is>
          <t>have my email address because I will</t>
        </is>
      </c>
      <c r="D501">
        <f>HYPERLINK("https://www.youtube.com/watch?v=xGtKdsVxV8A&amp;t=18332s", "Go to time")</f>
        <v/>
      </c>
    </row>
    <row r="502">
      <c r="A502">
        <f>HYPERLINK("https://www.youtube.com/watch?v=xGtKdsVxV8A", "Video")</f>
        <v/>
      </c>
      <c r="B502" t="inlineStr">
        <is>
          <t>306:02</t>
        </is>
      </c>
      <c r="C502" t="inlineStr">
        <is>
          <t>then my email address is Chrisi</t>
        </is>
      </c>
      <c r="D502">
        <f>HYPERLINK("https://www.youtube.com/watch?v=xGtKdsVxV8A&amp;t=18362s", "Go to time")</f>
        <v/>
      </c>
    </row>
    <row r="503">
      <c r="A503">
        <f>HYPERLINK("https://www.youtube.com/watch?v=xGtKdsVxV8A", "Video")</f>
        <v/>
      </c>
      <c r="B503" t="inlineStr">
        <is>
          <t>306:09</t>
        </is>
      </c>
      <c r="C503" t="inlineStr">
        <is>
          <t>address Chrisi advantage.com but you</t>
        </is>
      </c>
      <c r="D503">
        <f>HYPERLINK("https://www.youtube.com/watch?v=xGtKdsVxV8A&amp;t=18369s", "Go to time")</f>
        <v/>
      </c>
    </row>
    <row r="504">
      <c r="A504">
        <f>HYPERLINK("https://www.youtube.com/watch?v=xGtKdsVxV8A", "Video")</f>
        <v/>
      </c>
      <c r="B504" t="inlineStr">
        <is>
          <t>318:59</t>
        </is>
      </c>
      <c r="C504" t="inlineStr">
        <is>
          <t>you're hoping for you need to address</t>
        </is>
      </c>
      <c r="D504">
        <f>HYPERLINK("https://www.youtube.com/watch?v=xGtKdsVxV8A&amp;t=19139s", "Go to time")</f>
        <v/>
      </c>
    </row>
    <row r="505">
      <c r="A505">
        <f>HYPERLINK("https://www.youtube.com/watch?v=xGtKdsVxV8A", "Video")</f>
        <v/>
      </c>
      <c r="B505" t="inlineStr">
        <is>
          <t>319:01</t>
        </is>
      </c>
      <c r="C505" t="inlineStr">
        <is>
          <t>address that but that is very very easy</t>
        </is>
      </c>
      <c r="D505">
        <f>HYPERLINK("https://www.youtube.com/watch?v=xGtKdsVxV8A&amp;t=19141s", "Go to time")</f>
        <v/>
      </c>
    </row>
    <row r="506">
      <c r="A506">
        <f>HYPERLINK("https://www.youtube.com/watch?v=xGtKdsVxV8A", "Video")</f>
        <v/>
      </c>
      <c r="B506" t="inlineStr">
        <is>
          <t>587:54</t>
        </is>
      </c>
      <c r="C506" t="inlineStr">
        <is>
          <t>that was and then addressing that so</t>
        </is>
      </c>
      <c r="D506">
        <f>HYPERLINK("https://www.youtube.com/watch?v=xGtKdsVxV8A&amp;t=35274s", "Go to time")</f>
        <v/>
      </c>
    </row>
    <row r="507">
      <c r="A507">
        <f>HYPERLINK("https://www.youtube.com/watch?v=xGtKdsVxV8A", "Video")</f>
        <v/>
      </c>
      <c r="B507" t="inlineStr">
        <is>
          <t>649:01</t>
        </is>
      </c>
      <c r="C507" t="inlineStr">
        <is>
          <t>the question and you have to address the</t>
        </is>
      </c>
      <c r="D507">
        <f>HYPERLINK("https://www.youtube.com/watch?v=xGtKdsVxV8A&amp;t=38941s", "Go to time")</f>
        <v/>
      </c>
    </row>
    <row r="508">
      <c r="A508">
        <f>HYPERLINK("https://www.youtube.com/watch?v=2EGiMjA8YzM", "Video")</f>
        <v/>
      </c>
      <c r="B508" t="inlineStr">
        <is>
          <t>2:44</t>
        </is>
      </c>
      <c r="C508" t="inlineStr">
        <is>
          <t>addresses begin your your letter or</t>
        </is>
      </c>
      <c r="D508">
        <f>HYPERLINK("https://www.youtube.com/watch?v=2EGiMjA8YzM&amp;t=164s", "Go to time")</f>
        <v/>
      </c>
    </row>
    <row r="509">
      <c r="A509">
        <f>HYPERLINK("https://www.youtube.com/watch?v=2EGiMjA8YzM", "Video")</f>
        <v/>
      </c>
      <c r="B509" t="inlineStr">
        <is>
          <t>4:20</t>
        </is>
      </c>
      <c r="C509" t="inlineStr">
        <is>
          <t>negligence should be addressed so what I</t>
        </is>
      </c>
      <c r="D509">
        <f>HYPERLINK("https://www.youtube.com/watch?v=2EGiMjA8YzM&amp;t=260s", "Go to time")</f>
        <v/>
      </c>
    </row>
    <row r="510">
      <c r="A510">
        <f>HYPERLINK("https://www.youtube.com/watch?v=2EGiMjA8YzM", "Video")</f>
        <v/>
      </c>
      <c r="B510" t="inlineStr">
        <is>
          <t>12:43</t>
        </is>
      </c>
      <c r="C510" t="inlineStr">
        <is>
          <t>addressed that is very very formal</t>
        </is>
      </c>
      <c r="D510">
        <f>HYPERLINK("https://www.youtube.com/watch?v=2EGiMjA8YzM&amp;t=763s", "Go to time")</f>
        <v/>
      </c>
    </row>
    <row r="511">
      <c r="A511">
        <f>HYPERLINK("https://www.youtube.com/watch?v=2EGiMjA8YzM", "Video")</f>
        <v/>
      </c>
      <c r="B511" t="inlineStr">
        <is>
          <t>13:21</t>
        </is>
      </c>
      <c r="C511" t="inlineStr">
        <is>
          <t>staff's negligence should be addressed</t>
        </is>
      </c>
      <c r="D511">
        <f>HYPERLINK("https://www.youtube.com/watch?v=2EGiMjA8YzM&amp;t=801s", "Go to time")</f>
        <v/>
      </c>
    </row>
    <row r="512">
      <c r="A512">
        <f>HYPERLINK("https://www.youtube.com/watch?v=wGoc6rHXDns", "Video")</f>
        <v/>
      </c>
      <c r="B512" t="inlineStr">
        <is>
          <t>10:52</t>
        </is>
      </c>
      <c r="C512" t="inlineStr">
        <is>
          <t>have my email address just let me know</t>
        </is>
      </c>
      <c r="D512">
        <f>HYPERLINK("https://www.youtube.com/watch?v=wGoc6rHXDns&amp;t=652s", "Go to time")</f>
        <v/>
      </c>
    </row>
    <row r="513">
      <c r="A513">
        <f>HYPERLINK("https://www.youtube.com/watch?v=YXnkHUJwHUc", "Video")</f>
        <v/>
      </c>
      <c r="B513" t="inlineStr">
        <is>
          <t>20:59</t>
        </is>
      </c>
      <c r="C513" t="inlineStr">
        <is>
          <t>address</t>
        </is>
      </c>
      <c r="D513">
        <f>HYPERLINK("https://www.youtube.com/watch?v=YXnkHUJwHUc&amp;t=1259s", "Go to time")</f>
        <v/>
      </c>
    </row>
    <row r="514">
      <c r="A514">
        <f>HYPERLINK("https://www.youtube.com/watch?v=yle3Wytf_LE", "Video")</f>
        <v/>
      </c>
      <c r="B514" t="inlineStr">
        <is>
          <t>4:13</t>
        </is>
      </c>
      <c r="C514" t="inlineStr">
        <is>
          <t>should address this others believe this</t>
        </is>
      </c>
      <c r="D514">
        <f>HYPERLINK("https://www.youtube.com/watch?v=yle3Wytf_LE&amp;t=253s", "Go to time")</f>
        <v/>
      </c>
    </row>
    <row r="515">
      <c r="A515">
        <f>HYPERLINK("https://www.youtube.com/watch?v=yle3Wytf_LE", "Video")</f>
        <v/>
      </c>
      <c r="B515" t="inlineStr">
        <is>
          <t>4:53</t>
        </is>
      </c>
      <c r="C515" t="inlineStr">
        <is>
          <t>government should address this so I'm</t>
        </is>
      </c>
      <c r="D515">
        <f>HYPERLINK("https://www.youtube.com/watch?v=yle3Wytf_LE&amp;t=293s", "Go to time")</f>
        <v/>
      </c>
    </row>
    <row r="516">
      <c r="A516">
        <f>HYPERLINK("https://www.youtube.com/watch?v=zGTla63LGvc", "Video")</f>
        <v/>
      </c>
      <c r="B516" t="inlineStr">
        <is>
          <t>5:03</t>
        </is>
      </c>
      <c r="C516" t="inlineStr">
        <is>
          <t>addresses the truth behind the workings</t>
        </is>
      </c>
      <c r="D516">
        <f>HYPERLINK("https://www.youtube.com/watch?v=zGTla63LGvc&amp;t=303s", "Go to time")</f>
        <v/>
      </c>
    </row>
    <row r="517">
      <c r="A517">
        <f>HYPERLINK("https://www.youtube.com/watch?v=5e57f3H8Bbk", "Video")</f>
        <v/>
      </c>
      <c r="B517" t="inlineStr">
        <is>
          <t>0:24</t>
        </is>
      </c>
      <c r="C517" t="inlineStr">
        <is>
          <t>today I want to address this question
because I think a lot of people who get</t>
        </is>
      </c>
      <c r="D517">
        <f>HYPERLINK("https://www.youtube.com/watch?v=5e57f3H8Bbk&amp;t=24s", "Go to time")</f>
        <v/>
      </c>
    </row>
    <row r="518">
      <c r="A518">
        <f>HYPERLINK("https://www.youtube.com/watch?v=b2njoDynrSY", "Video")</f>
        <v/>
      </c>
      <c r="B518" t="inlineStr">
        <is>
          <t>3:32</t>
        </is>
      </c>
      <c r="C518" t="inlineStr">
        <is>
          <t>the case then we need to address this
problem</t>
        </is>
      </c>
      <c r="D518">
        <f>HYPERLINK("https://www.youtube.com/watch?v=b2njoDynrSY&amp;t=212s", "Go to time")</f>
        <v/>
      </c>
    </row>
    <row r="519">
      <c r="A519">
        <f>HYPERLINK("https://www.youtube.com/watch?v=J8JV91zISkI", "Video")</f>
        <v/>
      </c>
      <c r="B519" t="inlineStr">
        <is>
          <t>4:28</t>
        </is>
      </c>
      <c r="C519" t="inlineStr">
        <is>
          <t>like your legal name email address home</t>
        </is>
      </c>
      <c r="D519">
        <f>HYPERLINK("https://www.youtube.com/watch?v=J8JV91zISkI&amp;t=268s", "Go to time")</f>
        <v/>
      </c>
    </row>
    <row r="520">
      <c r="A520">
        <f>HYPERLINK("https://www.youtube.com/watch?v=J8JV91zISkI", "Video")</f>
        <v/>
      </c>
      <c r="B520" t="inlineStr">
        <is>
          <t>4:31</t>
        </is>
      </c>
      <c r="C520" t="inlineStr">
        <is>
          <t>address phone number and even info about</t>
        </is>
      </c>
      <c r="D520">
        <f>HYPERLINK("https://www.youtube.com/watch?v=J8JV91zISkI&amp;t=271s", "Go to time")</f>
        <v/>
      </c>
    </row>
    <row r="521">
      <c r="A521">
        <f>HYPERLINK("https://www.youtube.com/watch?v=oAU2-04RGtA", "Video")</f>
        <v/>
      </c>
      <c r="B521" t="inlineStr">
        <is>
          <t>2:46</t>
        </is>
      </c>
      <c r="C521" t="inlineStr">
        <is>
          <t>it's usually used when accusing someone of 
something bad if you want to address someone</t>
        </is>
      </c>
      <c r="D521">
        <f>HYPERLINK("https://www.youtube.com/watch?v=oAU2-04RGtA&amp;t=166s", "Go to time")</f>
        <v/>
      </c>
    </row>
    <row r="522">
      <c r="A522">
        <f>HYPERLINK("https://www.youtube.com/watch?v=FgfWeBBPJNw", "Video")</f>
        <v/>
      </c>
      <c r="B522" t="inlineStr">
        <is>
          <t>2:08</t>
        </is>
      </c>
      <c r="C522" t="inlineStr">
        <is>
          <t>And it's going to address that.</t>
        </is>
      </c>
      <c r="D522">
        <f>HYPERLINK("https://www.youtube.com/watch?v=FgfWeBBPJNw&amp;t=128s", "Go to time")</f>
        <v/>
      </c>
    </row>
    <row r="523">
      <c r="A523">
        <f>HYPERLINK("https://www.youtube.com/watch?v=FwiBF9Yv4Yc", "Video")</f>
        <v/>
      </c>
      <c r="B523" t="inlineStr">
        <is>
          <t>24:46</t>
        </is>
      </c>
      <c r="C523" t="inlineStr">
        <is>
          <t>something bad if you want to address</t>
        </is>
      </c>
      <c r="D523">
        <f>HYPERLINK("https://www.youtube.com/watch?v=FwiBF9Yv4Yc&amp;t=1486s", "Go to time")</f>
        <v/>
      </c>
    </row>
    <row r="524">
      <c r="A524">
        <f>HYPERLINK("https://www.youtube.com/watch?v=7RF9m5fksbg", "Video")</f>
        <v/>
      </c>
      <c r="B524" t="inlineStr">
        <is>
          <t>4:56</t>
        </is>
      </c>
      <c r="C524" t="inlineStr">
        <is>
          <t>can be just as bad the second tip i have for you 
today addresses this but before i do that here's a</t>
        </is>
      </c>
      <c r="D524">
        <f>HYPERLINK("https://www.youtube.com/watch?v=7RF9m5fksbg&amp;t=296s", "Go to time")</f>
        <v/>
      </c>
    </row>
    <row r="525">
      <c r="A525">
        <f>HYPERLINK("https://www.youtube.com/watch?v=reLWIn9F0H0", "Video")</f>
        <v/>
      </c>
      <c r="B525" t="inlineStr">
        <is>
          <t>0:47</t>
        </is>
      </c>
      <c r="C525" t="inlineStr">
        <is>
          <t>addressing the problem you can't fix any</t>
        </is>
      </c>
      <c r="D525">
        <f>HYPERLINK("https://www.youtube.com/watch?v=reLWIn9F0H0&amp;t=47s", "Go to time")</f>
        <v/>
      </c>
    </row>
    <row r="526">
      <c r="A526">
        <f>HYPERLINK("https://www.youtube.com/watch?v=vl-44jDYDJQ", "Video")</f>
        <v/>
      </c>
      <c r="B526" t="inlineStr">
        <is>
          <t>5:49</t>
        </is>
      </c>
      <c r="C526" t="inlineStr">
        <is>
          <t>address all of the problems that you've
been running away from for who knows how</t>
        </is>
      </c>
      <c r="D526">
        <f>HYPERLINK("https://www.youtube.com/watch?v=vl-44jDYDJQ&amp;t=349s", "Go to time")</f>
        <v/>
      </c>
    </row>
    <row r="527">
      <c r="A527">
        <f>HYPERLINK("https://www.youtube.com/watch?v=vl-44jDYDJQ", "Video")</f>
        <v/>
      </c>
      <c r="B527" t="inlineStr">
        <is>
          <t>5:52</t>
        </is>
      </c>
      <c r="C527" t="inlineStr">
        <is>
          <t>long and here's where writing comes in
in order to address this pain the best</t>
        </is>
      </c>
      <c r="D527">
        <f>HYPERLINK("https://www.youtube.com/watch?v=vl-44jDYDJQ&amp;t=352s", "Go to time")</f>
        <v/>
      </c>
    </row>
    <row r="528">
      <c r="A528">
        <f>HYPERLINK("https://www.youtube.com/watch?v=vl-44jDYDJQ", "Video")</f>
        <v/>
      </c>
      <c r="B528" t="inlineStr">
        <is>
          <t>7:01</t>
        </is>
      </c>
      <c r="C528" t="inlineStr">
        <is>
          <t>three things that I can do tomorrow that
will at least somewhat address this pain</t>
        </is>
      </c>
      <c r="D528">
        <f>HYPERLINK("https://www.youtube.com/watch?v=vl-44jDYDJQ&amp;t=421s", "Go to time")</f>
        <v/>
      </c>
    </row>
    <row r="529">
      <c r="A529">
        <f>HYPERLINK("https://www.youtube.com/watch?v=Wo0jos3k00Q", "Video")</f>
        <v/>
      </c>
      <c r="B529" t="inlineStr">
        <is>
          <t>0:10</t>
        </is>
      </c>
      <c r="C529" t="inlineStr">
        <is>
          <t>way to address me the first thing we're</t>
        </is>
      </c>
      <c r="D529">
        <f>HYPERLINK("https://www.youtube.com/watch?v=Wo0jos3k00Q&amp;t=10s", "Go to time")</f>
        <v/>
      </c>
    </row>
    <row r="530">
      <c r="A530">
        <f>HYPERLINK("https://www.youtube.com/watch?v=X3hjIr7Xp4o", "Video")</f>
        <v/>
      </c>
      <c r="B530" t="inlineStr">
        <is>
          <t>2:13</t>
        </is>
      </c>
      <c r="C530" t="inlineStr">
        <is>
          <t>give me your address what was I supposed</t>
        </is>
      </c>
      <c r="D530">
        <f>HYPERLINK("https://www.youtube.com/watch?v=X3hjIr7Xp4o&amp;t=133s", "Go to time")</f>
        <v/>
      </c>
    </row>
    <row r="531">
      <c r="A531">
        <f>HYPERLINK("https://www.youtube.com/watch?v=1ogE4Gw9akc", "Video")</f>
        <v/>
      </c>
      <c r="B531" t="inlineStr">
        <is>
          <t>1:33</t>
        </is>
      </c>
      <c r="C531" t="inlineStr">
        <is>
          <t>address the elephant in the room whoa</t>
        </is>
      </c>
      <c r="D531">
        <f>HYPERLINK("https://www.youtube.com/watch?v=1ogE4Gw9akc&amp;t=93s", "Go to time")</f>
        <v/>
      </c>
    </row>
    <row r="532">
      <c r="A532">
        <f>HYPERLINK("https://www.youtube.com/watch?v=thXUiZCBxqk", "Video")</f>
        <v/>
      </c>
      <c r="B532" t="inlineStr">
        <is>
          <t>0:23</t>
        </is>
      </c>
      <c r="C532" t="inlineStr">
        <is>
          <t>what's the address</t>
        </is>
      </c>
      <c r="D532">
        <f>HYPERLINK("https://www.youtube.com/watch?v=thXUiZCBxqk&amp;t=23s", "Go to time")</f>
        <v/>
      </c>
    </row>
    <row r="533">
      <c r="A533">
        <f>HYPERLINK("https://www.youtube.com/watch?v=thXUiZCBxqk", "Video")</f>
        <v/>
      </c>
      <c r="B533" t="inlineStr">
        <is>
          <t>1:27</t>
        </is>
      </c>
      <c r="C533" t="inlineStr">
        <is>
          <t>the address and be out of your hair</t>
        </is>
      </c>
      <c r="D533">
        <f>HYPERLINK("https://www.youtube.com/watch?v=thXUiZCBxqk&amp;t=87s", "Go to time")</f>
        <v/>
      </c>
    </row>
    <row r="534">
      <c r="A534">
        <f>HYPERLINK("https://www.youtube.com/watch?v=-Ljv5oIE6DE", "Video")</f>
        <v/>
      </c>
      <c r="B534" t="inlineStr">
        <is>
          <t>0:26</t>
        </is>
      </c>
      <c r="C534" t="inlineStr">
        <is>
          <t>address</t>
        </is>
      </c>
      <c r="D534">
        <f>HYPERLINK("https://www.youtube.com/watch?v=-Ljv5oIE6DE&amp;t=26s", "Go to time")</f>
        <v/>
      </c>
    </row>
    <row r="535">
      <c r="A535">
        <f>HYPERLINK("https://www.youtube.com/watch?v=64IfgyEH-g8", "Video")</f>
        <v/>
      </c>
      <c r="B535" t="inlineStr">
        <is>
          <t>2:26</t>
        </is>
      </c>
      <c r="C535" t="inlineStr">
        <is>
          <t>better write me at this address and I'll</t>
        </is>
      </c>
      <c r="D535">
        <f>HYPERLINK("https://www.youtube.com/watch?v=64IfgyEH-g8&amp;t=146s", "Go to time")</f>
        <v/>
      </c>
    </row>
    <row r="536">
      <c r="A536">
        <f>HYPERLINK("https://www.youtube.com/watch?v=-ZRcWbNf6wg", "Video")</f>
        <v/>
      </c>
      <c r="B536" t="inlineStr">
        <is>
          <t>51:57</t>
        </is>
      </c>
      <c r="C536" t="inlineStr">
        <is>
          <t>everybody know our email address is</t>
        </is>
      </c>
      <c r="D536">
        <f>HYPERLINK("https://www.youtube.com/watch?v=-ZRcWbNf6wg&amp;t=3117s", "Go to time")</f>
        <v/>
      </c>
    </row>
    <row r="537">
      <c r="A537">
        <f>HYPERLINK("https://www.youtube.com/watch?v=lHNRRVFjxhA", "Video")</f>
        <v/>
      </c>
      <c r="B537" t="inlineStr">
        <is>
          <t>0:10</t>
        </is>
      </c>
      <c r="C537" t="inlineStr">
        <is>
          <t>can we open it mom if it's addressed to</t>
        </is>
      </c>
      <c r="D537">
        <f>HYPERLINK("https://www.youtube.com/watch?v=lHNRRVFjxhA&amp;t=10s", "Go to time")</f>
        <v/>
      </c>
    </row>
    <row r="538">
      <c r="A538">
        <f>HYPERLINK("https://www.youtube.com/watch?v=lHNRRVFjxhA", "Video")</f>
        <v/>
      </c>
      <c r="B538" t="inlineStr">
        <is>
          <t>0:26</t>
        </is>
      </c>
      <c r="C538" t="inlineStr">
        <is>
          <t>is there a return address on there</t>
        </is>
      </c>
      <c r="D538">
        <f>HYPERLINK("https://www.youtube.com/watch?v=lHNRRVFjxhA&amp;t=26s", "Go to time")</f>
        <v/>
      </c>
    </row>
    <row r="539">
      <c r="A539">
        <f>HYPERLINK("https://www.youtube.com/watch?v=O_9UWQLfBUk", "Video")</f>
        <v/>
      </c>
      <c r="B539" t="inlineStr">
        <is>
          <t>0:35</t>
        </is>
      </c>
      <c r="C539" t="inlineStr">
        <is>
          <t>mailing address even a phone number</t>
        </is>
      </c>
      <c r="D539">
        <f>HYPERLINK("https://www.youtube.com/watch?v=O_9UWQLfBUk&amp;t=35s", "Go to time")</f>
        <v/>
      </c>
    </row>
    <row r="540">
      <c r="A540">
        <f>HYPERLINK("https://www.youtube.com/watch?v=XF7nz6p4H9U", "Video")</f>
        <v/>
      </c>
      <c r="B540" t="inlineStr">
        <is>
          <t>0:35</t>
        </is>
      </c>
      <c r="C540" t="inlineStr">
        <is>
          <t>don't address each other by our names</t>
        </is>
      </c>
      <c r="D540">
        <f>HYPERLINK("https://www.youtube.com/watch?v=XF7nz6p4H9U&amp;t=35s", "Go to time")</f>
        <v/>
      </c>
    </row>
    <row r="541">
      <c r="A541">
        <f>HYPERLINK("https://www.youtube.com/watch?v=TDpUfdREqHQ", "Video")</f>
        <v/>
      </c>
      <c r="B541" t="inlineStr">
        <is>
          <t>0:00</t>
        </is>
      </c>
      <c r="C541" t="inlineStr">
        <is>
          <t>I've unblocked your email address but</t>
        </is>
      </c>
      <c r="D541">
        <f>HYPERLINK("https://www.youtube.com/watch?v=TDpUfdREqHQ&amp;t=0s", "Go to time")</f>
        <v/>
      </c>
    </row>
    <row r="542">
      <c r="A542">
        <f>HYPERLINK("https://www.youtube.com/watch?v=rPWbRdk4nlY", "Video")</f>
        <v/>
      </c>
      <c r="B542" t="inlineStr">
        <is>
          <t>0:57</t>
        </is>
      </c>
      <c r="C542" t="inlineStr">
        <is>
          <t>would have known from the address I've</t>
        </is>
      </c>
      <c r="D542">
        <f>HYPERLINK("https://www.youtube.com/watch?v=rPWbRdk4nlY&amp;t=57s", "Go to time")</f>
        <v/>
      </c>
    </row>
    <row r="543">
      <c r="A543">
        <f>HYPERLINK("https://www.youtube.com/watch?v=JzvhxtnC3W4", "Video")</f>
        <v/>
      </c>
      <c r="B543" t="inlineStr">
        <is>
          <t>45:43</t>
        </is>
      </c>
      <c r="C543" t="inlineStr">
        <is>
          <t>rottentomatoes.com is the email address</t>
        </is>
      </c>
      <c r="D543">
        <f>HYPERLINK("https://www.youtube.com/watch?v=JzvhxtnC3W4&amp;t=2743s", "Go to time")</f>
        <v/>
      </c>
    </row>
    <row r="544">
      <c r="A544">
        <f>HYPERLINK("https://www.youtube.com/watch?v=aYbKjHmTdMw", "Video")</f>
        <v/>
      </c>
      <c r="B544" t="inlineStr">
        <is>
          <t>0:53</t>
        </is>
      </c>
      <c r="C544" t="inlineStr">
        <is>
          <t>because again we're addressing</t>
        </is>
      </c>
      <c r="D544">
        <f>HYPERLINK("https://www.youtube.com/watch?v=aYbKjHmTdMw&amp;t=53s", "Go to time")</f>
        <v/>
      </c>
    </row>
    <row r="545">
      <c r="A545">
        <f>HYPERLINK("https://www.youtube.com/watch?v=tjx1PPFsa6A", "Video")</f>
        <v/>
      </c>
      <c r="B545" t="inlineStr">
        <is>
          <t>1:11</t>
        </is>
      </c>
      <c r="C545" t="inlineStr">
        <is>
          <t>should I be addressing you as director</t>
        </is>
      </c>
      <c r="D545">
        <f>HYPERLINK("https://www.youtube.com/watch?v=tjx1PPFsa6A&amp;t=71s", "Go to time")</f>
        <v/>
      </c>
    </row>
    <row r="546">
      <c r="A546">
        <f>HYPERLINK("https://www.youtube.com/watch?v=o3__EFujCmo", "Video")</f>
        <v/>
      </c>
      <c r="B546" t="inlineStr">
        <is>
          <t>17:48</t>
        </is>
      </c>
      <c r="C546" t="inlineStr">
        <is>
          <t>this is the address of Mama Luna she is</t>
        </is>
      </c>
      <c r="D546">
        <f>HYPERLINK("https://www.youtube.com/watch?v=o3__EFujCmo&amp;t=1068s", "Go to time")</f>
        <v/>
      </c>
    </row>
    <row r="547">
      <c r="A547">
        <f>HYPERLINK("https://www.youtube.com/watch?v=wIloYFMzS6M", "Video")</f>
        <v/>
      </c>
      <c r="B547" t="inlineStr">
        <is>
          <t>3:16</t>
        </is>
      </c>
      <c r="C547" t="inlineStr">
        <is>
          <t>girl that's a report we have an address</t>
        </is>
      </c>
      <c r="D547">
        <f>HYPERLINK("https://www.youtube.com/watch?v=wIloYFMzS6M&amp;t=196s", "Go to time")</f>
        <v/>
      </c>
    </row>
    <row r="548">
      <c r="A548">
        <f>HYPERLINK("https://www.youtube.com/watch?v=Il5WMLS-GWI", "Video")</f>
        <v/>
      </c>
      <c r="B548" t="inlineStr">
        <is>
          <t>9:56</t>
        </is>
      </c>
      <c r="C548" t="inlineStr">
        <is>
          <t>address more supernatural elements to</t>
        </is>
      </c>
      <c r="D548">
        <f>HYPERLINK("https://www.youtube.com/watch?v=Il5WMLS-GWI&amp;t=596s", "Go to time")</f>
        <v/>
      </c>
    </row>
    <row r="549">
      <c r="A549">
        <f>HYPERLINK("https://www.youtube.com/watch?v=gevwtKBKnNI", "Video")</f>
        <v/>
      </c>
      <c r="B549" t="inlineStr">
        <is>
          <t>6:13</t>
        </is>
      </c>
      <c r="C549" t="inlineStr">
        <is>
          <t>addresses the problems of abusive</t>
        </is>
      </c>
      <c r="D549">
        <f>HYPERLINK("https://www.youtube.com/watch?v=gevwtKBKnNI&amp;t=373s", "Go to time")</f>
        <v/>
      </c>
    </row>
    <row r="550">
      <c r="A550">
        <f>HYPERLINK("https://www.youtube.com/watch?v=_iguD38ErE0", "Video")</f>
        <v/>
      </c>
      <c r="B550" t="inlineStr">
        <is>
          <t>0:00</t>
        </is>
      </c>
      <c r="C550" t="inlineStr">
        <is>
          <t>in order to address the environmental</t>
        </is>
      </c>
      <c r="D550">
        <f>HYPERLINK("https://www.youtube.com/watch?v=_iguD38ErE0&amp;t=0s", "Go to time")</f>
        <v/>
      </c>
    </row>
    <row r="551">
      <c r="A551">
        <f>HYPERLINK("https://www.youtube.com/watch?v=qDacizvfKFU", "Video")</f>
        <v/>
      </c>
      <c r="B551" t="inlineStr">
        <is>
          <t>1:51</t>
        </is>
      </c>
      <c r="C551" t="inlineStr">
        <is>
          <t>address</t>
        </is>
      </c>
      <c r="D551">
        <f>HYPERLINK("https://www.youtube.com/watch?v=qDacizvfKFU&amp;t=111s", "Go to time")</f>
        <v/>
      </c>
    </row>
    <row r="552">
      <c r="A552">
        <f>HYPERLINK("https://www.youtube.com/watch?v=TTeYANjS8oQ", "Video")</f>
        <v/>
      </c>
      <c r="B552" t="inlineStr">
        <is>
          <t>11:17</t>
        </is>
      </c>
      <c r="C552" t="inlineStr">
        <is>
          <t>awake you would oh the delivery address</t>
        </is>
      </c>
      <c r="D552">
        <f>HYPERLINK("https://www.youtube.com/watch?v=TTeYANjS8oQ&amp;t=677s", "Go to time")</f>
        <v/>
      </c>
    </row>
    <row r="553">
      <c r="A553">
        <f>HYPERLINK("https://www.youtube.com/watch?v=dSm2l6MLkOE", "Video")</f>
        <v/>
      </c>
      <c r="B553" t="inlineStr">
        <is>
          <t>3:17</t>
        </is>
      </c>
      <c r="C553" t="inlineStr">
        <is>
          <t>you got to do is type in an address and</t>
        </is>
      </c>
      <c r="D553">
        <f>HYPERLINK("https://www.youtube.com/watch?v=dSm2l6MLkOE&amp;t=197s", "Go to time")</f>
        <v/>
      </c>
    </row>
    <row r="554">
      <c r="A554">
        <f>HYPERLINK("https://www.youtube.com/watch?v=Hzka4ejaQ3c", "Video")</f>
        <v/>
      </c>
      <c r="B554" t="inlineStr">
        <is>
          <t>0:54</t>
        </is>
      </c>
      <c r="C554" t="inlineStr">
        <is>
          <t>whether we post your ex-wife's address</t>
        </is>
      </c>
      <c r="D554">
        <f>HYPERLINK("https://www.youtube.com/watch?v=Hzka4ejaQ3c&amp;t=54s", "Go to time")</f>
        <v/>
      </c>
    </row>
    <row r="555">
      <c r="A555">
        <f>HYPERLINK("https://www.youtube.com/watch?v=cmi_cGmILo0", "Video")</f>
        <v/>
      </c>
      <c r="B555" t="inlineStr">
        <is>
          <t>51:49</t>
        </is>
      </c>
      <c r="C555" t="inlineStr">
        <is>
          <t>Rotten tomatoes.com is the email address</t>
        </is>
      </c>
      <c r="D555">
        <f>HYPERLINK("https://www.youtube.com/watch?v=cmi_cGmILo0&amp;t=3109s", "Go to time")</f>
        <v/>
      </c>
    </row>
    <row r="556">
      <c r="A556">
        <f>HYPERLINK("https://www.youtube.com/watch?v=hlvfJWN7qKI", "Video")</f>
        <v/>
      </c>
      <c r="B556" t="inlineStr">
        <is>
          <t>3:26</t>
        </is>
      </c>
      <c r="C556" t="inlineStr">
        <is>
          <t>out our address did I Blame You</t>
        </is>
      </c>
      <c r="D556">
        <f>HYPERLINK("https://www.youtube.com/watch?v=hlvfJWN7qKI&amp;t=206s", "Go to time")</f>
        <v/>
      </c>
    </row>
    <row r="557">
      <c r="A557">
        <f>HYPERLINK("https://www.youtube.com/watch?v=FsUq7WgVc8E", "Video")</f>
        <v/>
      </c>
      <c r="B557" t="inlineStr">
        <is>
          <t>1:33</t>
        </is>
      </c>
      <c r="C557" t="inlineStr">
        <is>
          <t>take that gun down I got the address in</t>
        </is>
      </c>
      <c r="D557">
        <f>HYPERLINK("https://www.youtube.com/watch?v=FsUq7WgVc8E&amp;t=93s", "Go to time")</f>
        <v/>
      </c>
    </row>
    <row r="558">
      <c r="A558">
        <f>HYPERLINK("https://www.youtube.com/watch?v=ELbCWQcPhfs", "Video")</f>
        <v/>
      </c>
      <c r="B558" t="inlineStr">
        <is>
          <t>46:23</t>
        </is>
      </c>
      <c r="C558" t="inlineStr">
        <is>
          <t>address grief and how that affects</t>
        </is>
      </c>
      <c r="D558">
        <f>HYPERLINK("https://www.youtube.com/watch?v=ELbCWQcPhfs&amp;t=2783s", "Go to time")</f>
        <v/>
      </c>
    </row>
    <row r="559">
      <c r="A559">
        <f>HYPERLINK("https://www.youtube.com/watch?v=pkrxwpbl9WQ", "Video")</f>
        <v/>
      </c>
      <c r="B559" t="inlineStr">
        <is>
          <t>1:57</t>
        </is>
      </c>
      <c r="C559" t="inlineStr">
        <is>
          <t>address</t>
        </is>
      </c>
      <c r="D559">
        <f>HYPERLINK("https://www.youtube.com/watch?v=pkrxwpbl9WQ&amp;t=117s", "Go to time")</f>
        <v/>
      </c>
    </row>
    <row r="560">
      <c r="A560">
        <f>HYPERLINK("https://www.youtube.com/watch?v=kPhd00UzHm0", "Video")</f>
        <v/>
      </c>
      <c r="B560" t="inlineStr">
        <is>
          <t>2:00</t>
        </is>
      </c>
      <c r="C560" t="inlineStr">
        <is>
          <t>this is the address of Mama Luna she is</t>
        </is>
      </c>
      <c r="D560">
        <f>HYPERLINK("https://www.youtube.com/watch?v=kPhd00UzHm0&amp;t=120s", "Go to time")</f>
        <v/>
      </c>
    </row>
    <row r="561">
      <c r="A561">
        <f>HYPERLINK("https://www.youtube.com/watch?v=kEcnSwhXPks", "Video")</f>
        <v/>
      </c>
      <c r="B561" t="inlineStr">
        <is>
          <t>0:38</t>
        </is>
      </c>
      <c r="C561" t="inlineStr">
        <is>
          <t>uh Leo sorry are you addressing me shoot</t>
        </is>
      </c>
      <c r="D561">
        <f>HYPERLINK("https://www.youtube.com/watch?v=kEcnSwhXPks&amp;t=38s", "Go to time")</f>
        <v/>
      </c>
    </row>
    <row r="562">
      <c r="A562">
        <f>HYPERLINK("https://www.youtube.com/watch?v=Ac1sZlCGLjQ", "Video")</f>
        <v/>
      </c>
      <c r="B562" t="inlineStr">
        <is>
          <t>1:48</t>
        </is>
      </c>
      <c r="C562" t="inlineStr">
        <is>
          <t>what a shame if we had their address we</t>
        </is>
      </c>
      <c r="D562">
        <f>HYPERLINK("https://www.youtube.com/watch?v=Ac1sZlCGLjQ&amp;t=108s", "Go to time")</f>
        <v/>
      </c>
    </row>
    <row r="563">
      <c r="A563">
        <f>HYPERLINK("https://www.youtube.com/watch?v=jSZpGGM0fJM", "Video")</f>
        <v/>
      </c>
      <c r="B563" t="inlineStr">
        <is>
          <t>0:03</t>
        </is>
      </c>
      <c r="C563" t="inlineStr">
        <is>
          <t>Sho the bag is Agent provoc my address</t>
        </is>
      </c>
      <c r="D563">
        <f>HYPERLINK("https://www.youtube.com/watch?v=jSZpGGM0fJM&amp;t=3s", "Go to time")</f>
        <v/>
      </c>
    </row>
    <row r="564">
      <c r="A564">
        <f>HYPERLINK("https://www.youtube.com/watch?v=0CMOx0Rinwk", "Video")</f>
        <v/>
      </c>
      <c r="B564" t="inlineStr">
        <is>
          <t>0:00</t>
        </is>
      </c>
      <c r="C564" t="inlineStr">
        <is>
          <t>oh the delivery address</t>
        </is>
      </c>
      <c r="D564">
        <f>HYPERLINK("https://www.youtube.com/watch?v=0CMOx0Rinwk&amp;t=0s", "Go to time")</f>
        <v/>
      </c>
    </row>
    <row r="565">
      <c r="A565">
        <f>HYPERLINK("https://www.youtube.com/watch?v=_DiM5IYKNfs", "Video")</f>
        <v/>
      </c>
      <c r="B565" t="inlineStr">
        <is>
          <t>0:36</t>
        </is>
      </c>
      <c r="C565" t="inlineStr">
        <is>
          <t>and we've been by that address you gave</t>
        </is>
      </c>
      <c r="D565">
        <f>HYPERLINK("https://www.youtube.com/watch?v=_DiM5IYKNfs&amp;t=36s", "Go to time")</f>
        <v/>
      </c>
    </row>
    <row r="566">
      <c r="A566">
        <f>HYPERLINK("https://www.youtube.com/watch?v=MaaRVK3rIqA", "Video")</f>
        <v/>
      </c>
      <c r="B566" t="inlineStr">
        <is>
          <t>1:09</t>
        </is>
      </c>
      <c r="C566" t="inlineStr">
        <is>
          <t>address too you know just in case you're</t>
        </is>
      </c>
      <c r="D566">
        <f>HYPERLINK("https://www.youtube.com/watch?v=MaaRVK3rIqA&amp;t=69s", "Go to time")</f>
        <v/>
      </c>
    </row>
    <row r="567">
      <c r="A567">
        <f>HYPERLINK("https://www.youtube.com/watch?v=Bf0HvoLXWdU", "Video")</f>
        <v/>
      </c>
      <c r="B567" t="inlineStr">
        <is>
          <t>0:24</t>
        </is>
      </c>
      <c r="C567" t="inlineStr">
        <is>
          <t>opportunity to address the world about</t>
        </is>
      </c>
      <c r="D567">
        <f>HYPERLINK("https://www.youtube.com/watch?v=Bf0HvoLXWdU&amp;t=24s", "Go to time")</f>
        <v/>
      </c>
    </row>
    <row r="568">
      <c r="A568">
        <f>HYPERLINK("https://www.youtube.com/watch?v=6jyYRWvIlfo", "Video")</f>
        <v/>
      </c>
      <c r="B568" t="inlineStr">
        <is>
          <t>0:53</t>
        </is>
      </c>
      <c r="C568" t="inlineStr">
        <is>
          <t>doesn't bother you one bit and address</t>
        </is>
      </c>
      <c r="D568">
        <f>HYPERLINK("https://www.youtube.com/watch?v=6jyYRWvIlfo&amp;t=53s", "Go to time")</f>
        <v/>
      </c>
    </row>
    <row r="569">
      <c r="A569">
        <f>HYPERLINK("https://www.youtube.com/watch?v=jpCF87wo8SI", "Video")</f>
        <v/>
      </c>
      <c r="B569" t="inlineStr">
        <is>
          <t>0:24</t>
        </is>
      </c>
      <c r="C569" t="inlineStr">
        <is>
          <t>game perhaps one that addresses those</t>
        </is>
      </c>
      <c r="D569">
        <f>HYPERLINK("https://www.youtube.com/watch?v=jpCF87wo8SI&amp;t=24s", "Go to time")</f>
        <v/>
      </c>
    </row>
    <row r="570">
      <c r="A570">
        <f>HYPERLINK("https://www.youtube.com/watch?v=H9QScyzavgE", "Video")</f>
        <v/>
      </c>
      <c r="B570" t="inlineStr">
        <is>
          <t>0:49</t>
        </is>
      </c>
      <c r="C570" t="inlineStr">
        <is>
          <t>okay do you need the address I know</t>
        </is>
      </c>
      <c r="D570">
        <f>HYPERLINK("https://www.youtube.com/watch?v=H9QScyzavgE&amp;t=49s", "Go to time")</f>
        <v/>
      </c>
    </row>
    <row r="571">
      <c r="A571">
        <f>HYPERLINK("https://www.youtube.com/watch?v=Kw7Ji_M7zeo", "Video")</f>
        <v/>
      </c>
      <c r="B571" t="inlineStr">
        <is>
          <t>2:29</t>
        </is>
      </c>
      <c r="C571" t="inlineStr">
        <is>
          <t>in the street address the biggest dope</t>
        </is>
      </c>
      <c r="D571">
        <f>HYPERLINK("https://www.youtube.com/watch?v=Kw7Ji_M7zeo&amp;t=149s", "Go to time")</f>
        <v/>
      </c>
    </row>
    <row r="572">
      <c r="A572">
        <f>HYPERLINK("https://www.youtube.com/watch?v=hJR6ypPmzHs", "Video")</f>
        <v/>
      </c>
      <c r="B572" t="inlineStr">
        <is>
          <t>0:21</t>
        </is>
      </c>
      <c r="C572" t="inlineStr">
        <is>
          <t>address</t>
        </is>
      </c>
      <c r="D572">
        <f>HYPERLINK("https://www.youtube.com/watch?v=hJR6ypPmzHs&amp;t=21s", "Go to time")</f>
        <v/>
      </c>
    </row>
    <row r="573">
      <c r="A573">
        <f>HYPERLINK("https://www.youtube.com/watch?v=23uAYGDpS_I", "Video")</f>
        <v/>
      </c>
      <c r="B573" t="inlineStr">
        <is>
          <t>0:05</t>
        </is>
      </c>
      <c r="C573" t="inlineStr">
        <is>
          <t>understand and address the harm that you</t>
        </is>
      </c>
      <c r="D573">
        <f>HYPERLINK("https://www.youtube.com/watch?v=23uAYGDpS_I&amp;t=5s", "Go to time")</f>
        <v/>
      </c>
    </row>
    <row r="574">
      <c r="A574">
        <f>HYPERLINK("https://www.youtube.com/watch?v=rsrok5sw2yo", "Video")</f>
        <v/>
      </c>
      <c r="B574" t="inlineStr">
        <is>
          <t>13:54</t>
        </is>
      </c>
      <c r="C574" t="inlineStr">
        <is>
          <t>addressed to Santa Claus the post office</t>
        </is>
      </c>
      <c r="D574">
        <f>HYPERLINK("https://www.youtube.com/watch?v=rsrok5sw2yo&amp;t=834s", "Go to time")</f>
        <v/>
      </c>
    </row>
    <row r="575">
      <c r="A575">
        <f>HYPERLINK("https://www.youtube.com/watch?v=rsrok5sw2yo", "Video")</f>
        <v/>
      </c>
      <c r="B575" t="inlineStr">
        <is>
          <t>14:29</t>
        </is>
      </c>
      <c r="C575" t="inlineStr">
        <is>
          <t>parade Santa including addressing the</t>
        </is>
      </c>
      <c r="D575">
        <f>HYPERLINK("https://www.youtube.com/watch?v=rsrok5sw2yo&amp;t=869s", "Go to time")</f>
        <v/>
      </c>
    </row>
    <row r="576">
      <c r="A576">
        <f>HYPERLINK("https://www.youtube.com/watch?v=8_fpL4aXYf8", "Video")</f>
        <v/>
      </c>
      <c r="B576" t="inlineStr">
        <is>
          <t>1:05</t>
        </is>
      </c>
      <c r="C576" t="inlineStr">
        <is>
          <t>here would you like to address the court</t>
        </is>
      </c>
      <c r="D576">
        <f>HYPERLINK("https://www.youtube.com/watch?v=8_fpL4aXYf8&amp;t=65s", "Go to time")</f>
        <v/>
      </c>
    </row>
    <row r="577">
      <c r="A577">
        <f>HYPERLINK("https://www.youtube.com/watch?v=8_fpL4aXYf8", "Video")</f>
        <v/>
      </c>
      <c r="B577" t="inlineStr">
        <is>
          <t>1:10</t>
        </is>
      </c>
      <c r="C577" t="inlineStr">
        <is>
          <t>mr. Hogan camp please address the court</t>
        </is>
      </c>
      <c r="D577">
        <f>HYPERLINK("https://www.youtube.com/watch?v=8_fpL4aXYf8&amp;t=70s", "Go to time")</f>
        <v/>
      </c>
    </row>
    <row r="578">
      <c r="A578">
        <f>HYPERLINK("https://www.youtube.com/watch?v=sAThp_11-Ek", "Video")</f>
        <v/>
      </c>
      <c r="B578" t="inlineStr">
        <is>
          <t>1:51</t>
        </is>
      </c>
      <c r="C578" t="inlineStr">
        <is>
          <t>not a prop text me your address and I'll</t>
        </is>
      </c>
      <c r="D578">
        <f>HYPERLINK("https://www.youtube.com/watch?v=sAThp_11-Ek&amp;t=111s", "Go to time")</f>
        <v/>
      </c>
    </row>
    <row r="579">
      <c r="A579">
        <f>HYPERLINK("https://www.youtube.com/watch?v=KCAxZkXINKk", "Video")</f>
        <v/>
      </c>
      <c r="B579" t="inlineStr">
        <is>
          <t>0:48</t>
        </is>
      </c>
      <c r="C579" t="inlineStr">
        <is>
          <t>address for your parents</t>
        </is>
      </c>
      <c r="D579">
        <f>HYPERLINK("https://www.youtube.com/watch?v=KCAxZkXINKk&amp;t=48s", "Go to time")</f>
        <v/>
      </c>
    </row>
    <row r="580">
      <c r="A580">
        <f>HYPERLINK("https://www.youtube.com/watch?v=KB1niFhzH8U", "Video")</f>
        <v/>
      </c>
      <c r="B580" t="inlineStr">
        <is>
          <t>1:15</t>
        </is>
      </c>
      <c r="C580" t="inlineStr">
        <is>
          <t>you may address me as reard the fox</t>
        </is>
      </c>
      <c r="D580">
        <f>HYPERLINK("https://www.youtube.com/watch?v=KB1niFhzH8U&amp;t=75s", "Go to time")</f>
        <v/>
      </c>
    </row>
    <row r="581">
      <c r="A581">
        <f>HYPERLINK("https://www.youtube.com/watch?v=KB1niFhzH8U", "Video")</f>
        <v/>
      </c>
      <c r="B581" t="inlineStr">
        <is>
          <t>1:55</t>
        </is>
      </c>
      <c r="C581" t="inlineStr">
        <is>
          <t>address me a your gaze</t>
        </is>
      </c>
      <c r="D581">
        <f>HYPERLINK("https://www.youtube.com/watch?v=KB1niFhzH8U&amp;t=115s", "Go to time")</f>
        <v/>
      </c>
    </row>
    <row r="582">
      <c r="A582">
        <f>HYPERLINK("https://www.youtube.com/watch?v=HGvsPGn6jdE", "Video")</f>
        <v/>
      </c>
      <c r="B582" t="inlineStr">
        <is>
          <t>0:49</t>
        </is>
      </c>
      <c r="C582" t="inlineStr">
        <is>
          <t>okay do you need the address I know</t>
        </is>
      </c>
      <c r="D582">
        <f>HYPERLINK("https://www.youtube.com/watch?v=HGvsPGn6jdE&amp;t=49s", "Go to time")</f>
        <v/>
      </c>
    </row>
    <row r="583">
      <c r="A583">
        <f>HYPERLINK("https://www.youtube.com/watch?v=oM1tDh57OQ4", "Video")</f>
        <v/>
      </c>
      <c r="B583" t="inlineStr">
        <is>
          <t>0:40</t>
        </is>
      </c>
      <c r="C583" t="inlineStr">
        <is>
          <t>address your symptoms and manage your</t>
        </is>
      </c>
      <c r="D583">
        <f>HYPERLINK("https://www.youtube.com/watch?v=oM1tDh57OQ4&amp;t=40s", "Go to time")</f>
        <v/>
      </c>
    </row>
    <row r="584">
      <c r="A584">
        <f>HYPERLINK("https://www.youtube.com/watch?v=o2AojL7AM6U", "Video")</f>
        <v/>
      </c>
      <c r="B584" t="inlineStr">
        <is>
          <t>0:06</t>
        </is>
      </c>
      <c r="C584" t="inlineStr">
        <is>
          <t>I fear you have the wrong address when</t>
        </is>
      </c>
      <c r="D584">
        <f>HYPERLINK("https://www.youtube.com/watch?v=o2AojL7AM6U&amp;t=6s", "Go to time")</f>
        <v/>
      </c>
    </row>
    <row r="585">
      <c r="A585">
        <f>HYPERLINK("https://www.youtube.com/watch?v=PKQm956Sdn4", "Video")</f>
        <v/>
      </c>
      <c r="B585" t="inlineStr">
        <is>
          <t>0:07</t>
        </is>
      </c>
      <c r="C585" t="inlineStr">
        <is>
          <t>address she's in there somewhere Zoom</t>
        </is>
      </c>
      <c r="D585">
        <f>HYPERLINK("https://www.youtube.com/watch?v=PKQm956Sdn4&amp;t=7s", "Go to time")</f>
        <v/>
      </c>
    </row>
    <row r="586">
      <c r="A586">
        <f>HYPERLINK("https://www.youtube.com/watch?v=m00aa4_gtek", "Video")</f>
        <v/>
      </c>
      <c r="B586" t="inlineStr">
        <is>
          <t>1:38</t>
        </is>
      </c>
      <c r="C586" t="inlineStr">
        <is>
          <t>address</t>
        </is>
      </c>
      <c r="D586">
        <f>HYPERLINK("https://www.youtube.com/watch?v=m00aa4_gtek&amp;t=98s", "Go to time")</f>
        <v/>
      </c>
    </row>
    <row r="587">
      <c r="A587">
        <f>HYPERLINK("https://www.youtube.com/watch?v=BSfg1LAaI3o", "Video")</f>
        <v/>
      </c>
      <c r="B587" t="inlineStr">
        <is>
          <t>1:10</t>
        </is>
      </c>
      <c r="C587" t="inlineStr">
        <is>
          <t>should have let me address the crowd</t>
        </is>
      </c>
      <c r="D587">
        <f>HYPERLINK("https://www.youtube.com/watch?v=BSfg1LAaI3o&amp;t=70s", "Go to time")</f>
        <v/>
      </c>
    </row>
    <row r="588">
      <c r="A588">
        <f>HYPERLINK("https://www.youtube.com/watch?v=Zzh_6RVoEUE", "Video")</f>
        <v/>
      </c>
      <c r="B588" t="inlineStr">
        <is>
          <t>2:16</t>
        </is>
      </c>
      <c r="C588" t="inlineStr">
        <is>
          <t>how do we address it sir uh with</t>
        </is>
      </c>
      <c r="D588">
        <f>HYPERLINK("https://www.youtube.com/watch?v=Zzh_6RVoEUE&amp;t=136s", "Go to time")</f>
        <v/>
      </c>
    </row>
    <row r="589">
      <c r="A589">
        <f>HYPERLINK("https://www.youtube.com/watch?v=H3fGDhk4o2s", "Video")</f>
        <v/>
      </c>
      <c r="B589" t="inlineStr">
        <is>
          <t>15:29</t>
        </is>
      </c>
      <c r="C589" t="inlineStr">
        <is>
          <t>addressing the entire</t>
        </is>
      </c>
      <c r="D589">
        <f>HYPERLINK("https://www.youtube.com/watch?v=H3fGDhk4o2s&amp;t=929s", "Go to time")</f>
        <v/>
      </c>
    </row>
    <row r="590">
      <c r="A590">
        <f>HYPERLINK("https://www.youtube.com/watch?v=m6E1U3BkHXo", "Video")</f>
        <v/>
      </c>
      <c r="B590" t="inlineStr">
        <is>
          <t>24:08</t>
        </is>
      </c>
      <c r="C590" t="inlineStr">
        <is>
          <t>addressed in a well-rounded way would</t>
        </is>
      </c>
      <c r="D590">
        <f>HYPERLINK("https://www.youtube.com/watch?v=m6E1U3BkHXo&amp;t=1448s", "Go to time")</f>
        <v/>
      </c>
    </row>
    <row r="591">
      <c r="A591">
        <f>HYPERLINK("https://www.youtube.com/watch?v=4fwQKF64AWY", "Video")</f>
        <v/>
      </c>
      <c r="B591" t="inlineStr">
        <is>
          <t>0:25</t>
        </is>
      </c>
      <c r="C591" t="inlineStr">
        <is>
          <t>wouldn't give me a home address dr.</t>
        </is>
      </c>
      <c r="D591">
        <f>HYPERLINK("https://www.youtube.com/watch?v=4fwQKF64AWY&amp;t=25s", "Go to time")</f>
        <v/>
      </c>
    </row>
    <row r="592">
      <c r="A592">
        <f>HYPERLINK("https://www.youtube.com/watch?v=IhzwYXGqYXk", "Video")</f>
        <v/>
      </c>
      <c r="B592" t="inlineStr">
        <is>
          <t>2:24</t>
        </is>
      </c>
      <c r="C592" t="inlineStr">
        <is>
          <t>address oh cute elephants I like</t>
        </is>
      </c>
      <c r="D592">
        <f>HYPERLINK("https://www.youtube.com/watch?v=IhzwYXGqYXk&amp;t=144s", "Go to time")</f>
        <v/>
      </c>
    </row>
    <row r="593">
      <c r="A593">
        <f>HYPERLINK("https://www.youtube.com/watch?v=OrTZzJhVU68", "Video")</f>
        <v/>
      </c>
      <c r="B593" t="inlineStr">
        <is>
          <t>1:40</t>
        </is>
      </c>
      <c r="C593" t="inlineStr">
        <is>
          <t>addresses your spirit as if we'd pass</t>
        </is>
      </c>
      <c r="D593">
        <f>HYPERLINK("https://www.youtube.com/watch?v=OrTZzJhVU68&amp;t=100s", "Go to time")</f>
        <v/>
      </c>
    </row>
    <row r="594">
      <c r="A594">
        <f>HYPERLINK("https://www.youtube.com/watch?v=kO4XUhJKj8I", "Video")</f>
        <v/>
      </c>
      <c r="B594" t="inlineStr">
        <is>
          <t>2:07</t>
        </is>
      </c>
      <c r="C594" t="inlineStr">
        <is>
          <t>addressed better like with ourselves</t>
        </is>
      </c>
      <c r="D594">
        <f>HYPERLINK("https://www.youtube.com/watch?v=kO4XUhJKj8I&amp;t=127s", "Go to time")</f>
        <v/>
      </c>
    </row>
    <row r="595">
      <c r="A595">
        <f>HYPERLINK("https://www.youtube.com/watch?v=kO4XUhJKj8I", "Video")</f>
        <v/>
      </c>
      <c r="B595" t="inlineStr">
        <is>
          <t>2:19</t>
        </is>
      </c>
      <c r="C595" t="inlineStr">
        <is>
          <t>address it and you repair it or you</t>
        </is>
      </c>
      <c r="D595">
        <f>HYPERLINK("https://www.youtube.com/watch?v=kO4XUhJKj8I&amp;t=139s", "Go to time")</f>
        <v/>
      </c>
    </row>
    <row r="596">
      <c r="A596">
        <f>HYPERLINK("https://www.youtube.com/watch?v=wTH9sf-Di7E", "Video")</f>
        <v/>
      </c>
      <c r="B596" t="inlineStr">
        <is>
          <t>34:27</t>
        </is>
      </c>
      <c r="C596" t="inlineStr">
        <is>
          <t>very you're welcome how's addressing</t>
        </is>
      </c>
      <c r="D596">
        <f>HYPERLINK("https://www.youtube.com/watch?v=wTH9sf-Di7E&amp;t=2067s", "Go to time")</f>
        <v/>
      </c>
    </row>
    <row r="597">
      <c r="A597">
        <f>HYPERLINK("https://www.youtube.com/watch?v=UclEn-9wciI", "Video")</f>
        <v/>
      </c>
      <c r="B597" t="inlineStr">
        <is>
          <t>1:49</t>
        </is>
      </c>
      <c r="C597" t="inlineStr">
        <is>
          <t>I bet it's the address of his hideout.</t>
        </is>
      </c>
      <c r="D597">
        <f>HYPERLINK("https://www.youtube.com/watch?v=UclEn-9wciI&amp;t=109s", "Go to time")</f>
        <v/>
      </c>
    </row>
    <row r="598">
      <c r="A598">
        <f>HYPERLINK("https://www.youtube.com/watch?v=7mMcugQTjHs", "Video")</f>
        <v/>
      </c>
      <c r="B598" t="inlineStr">
        <is>
          <t>1:01</t>
        </is>
      </c>
      <c r="C598" t="inlineStr">
        <is>
          <t>and she had secret addresses.</t>
        </is>
      </c>
      <c r="D598">
        <f>HYPERLINK("https://www.youtube.com/watch?v=7mMcugQTjHs&amp;t=61s", "Go to time")</f>
        <v/>
      </c>
    </row>
    <row r="599">
      <c r="A599">
        <f>HYPERLINK("https://www.youtube.com/watch?v=-nw38T5_Pys", "Video")</f>
        <v/>
      </c>
      <c r="B599" t="inlineStr">
        <is>
          <t>3:28</t>
        </is>
      </c>
      <c r="C599" t="inlineStr">
        <is>
          <t>address her</t>
        </is>
      </c>
      <c r="D599">
        <f>HYPERLINK("https://www.youtube.com/watch?v=-nw38T5_Pys&amp;t=208s", "Go to time")</f>
        <v/>
      </c>
    </row>
    <row r="600">
      <c r="A600">
        <f>HYPERLINK("https://www.youtube.com/watch?v=CRgzZh4HbxM", "Video")</f>
        <v/>
      </c>
      <c r="B600" t="inlineStr">
        <is>
          <t>1:53</t>
        </is>
      </c>
      <c r="C600" t="inlineStr">
        <is>
          <t>got my address I don't have any of your</t>
        </is>
      </c>
      <c r="D600">
        <f>HYPERLINK("https://www.youtube.com/watch?v=CRgzZh4HbxM&amp;t=113s", "Go to time")</f>
        <v/>
      </c>
    </row>
    <row r="601">
      <c r="A601">
        <f>HYPERLINK("https://www.youtube.com/watch?v=CRgzZh4HbxM", "Video")</f>
        <v/>
      </c>
      <c r="B601" t="inlineStr">
        <is>
          <t>1:55</t>
        </is>
      </c>
      <c r="C601" t="inlineStr">
        <is>
          <t>addresses I never drove by your house if</t>
        </is>
      </c>
      <c r="D601">
        <f>HYPERLINK("https://www.youtube.com/watch?v=CRgzZh4HbxM&amp;t=115s", "Go to time")</f>
        <v/>
      </c>
    </row>
    <row r="602">
      <c r="A602">
        <f>HYPERLINK("https://www.youtube.com/watch?v=VcDGramKgO0", "Video")</f>
        <v/>
      </c>
      <c r="B602" t="inlineStr">
        <is>
          <t>0:19</t>
        </is>
      </c>
      <c r="C602" t="inlineStr">
        <is>
          <t>start to address real issues, real</t>
        </is>
      </c>
      <c r="D602">
        <f>HYPERLINK("https://www.youtube.com/watch?v=VcDGramKgO0&amp;t=19s", "Go to time")</f>
        <v/>
      </c>
    </row>
    <row r="603">
      <c r="A603">
        <f>HYPERLINK("https://www.youtube.com/watch?v=VcDGramKgO0", "Video")</f>
        <v/>
      </c>
      <c r="B603" t="inlineStr">
        <is>
          <t>0:28</t>
        </is>
      </c>
      <c r="C603" t="inlineStr">
        <is>
          <t>narrative and start to address my funny</t>
        </is>
      </c>
      <c r="D603">
        <f>HYPERLINK("https://www.youtube.com/watch?v=VcDGramKgO0&amp;t=28s", "Go to time")</f>
        <v/>
      </c>
    </row>
    <row r="604">
      <c r="A604">
        <f>HYPERLINK("https://www.youtube.com/watch?v=wH7fRFhABQI", "Video")</f>
        <v/>
      </c>
      <c r="B604" t="inlineStr">
        <is>
          <t>4:10</t>
        </is>
      </c>
      <c r="C604" t="inlineStr">
        <is>
          <t>clean it and when i tried to address the</t>
        </is>
      </c>
      <c r="D604">
        <f>HYPERLINK("https://www.youtube.com/watch?v=wH7fRFhABQI&amp;t=250s", "Go to time")</f>
        <v/>
      </c>
    </row>
    <row r="605">
      <c r="A605">
        <f>HYPERLINK("https://www.youtube.com/watch?v=ygWhjHpiwyM", "Video")</f>
        <v/>
      </c>
      <c r="B605" t="inlineStr">
        <is>
          <t>0:22</t>
        </is>
      </c>
      <c r="C605" t="inlineStr">
        <is>
          <t>How come the user had an LLC agreement
attached to this address?</t>
        </is>
      </c>
      <c r="D605">
        <f>HYPERLINK("https://www.youtube.com/watch?v=ygWhjHpiwyM&amp;t=22s", "Go to time")</f>
        <v/>
      </c>
    </row>
    <row r="606">
      <c r="A606">
        <f>HYPERLINK("https://www.youtube.com/watch?v=n6naKHbmwgE", "Video")</f>
        <v/>
      </c>
      <c r="B606" t="inlineStr">
        <is>
          <t>0:57</t>
        </is>
      </c>
      <c r="C606" t="inlineStr">
        <is>
          <t>i will not address my pace for you</t>
        </is>
      </c>
      <c r="D606">
        <f>HYPERLINK("https://www.youtube.com/watch?v=n6naKHbmwgE&amp;t=57s", "Go to time")</f>
        <v/>
      </c>
    </row>
    <row r="607">
      <c r="A607">
        <f>HYPERLINK("https://www.youtube.com/watch?v=UQNGiv37jl4", "Video")</f>
        <v/>
      </c>
      <c r="B607" t="inlineStr">
        <is>
          <t>8:09</t>
        </is>
      </c>
      <c r="C607" t="inlineStr">
        <is>
          <t>welcome. I was addressing your stinky butt.</t>
        </is>
      </c>
      <c r="D607">
        <f>HYPERLINK("https://www.youtube.com/watch?v=UQNGiv37jl4&amp;t=489s", "Go to time")</f>
        <v/>
      </c>
    </row>
    <row r="608">
      <c r="A608">
        <f>HYPERLINK("https://www.youtube.com/watch?v=Tu1ly-_6L0A", "Video")</f>
        <v/>
      </c>
      <c r="B608" t="inlineStr">
        <is>
          <t>0:57</t>
        </is>
      </c>
      <c r="C608" t="inlineStr">
        <is>
          <t>It's you! Who gave you this address?</t>
        </is>
      </c>
      <c r="D608">
        <f>HYPERLINK("https://www.youtube.com/watch?v=Tu1ly-_6L0A&amp;t=57s", "Go to time")</f>
        <v/>
      </c>
    </row>
    <row r="609">
      <c r="A609">
        <f>HYPERLINK("https://www.youtube.com/watch?v=oZapBdgvgy8", "Video")</f>
        <v/>
      </c>
      <c r="B609" t="inlineStr">
        <is>
          <t>0:31</t>
        </is>
      </c>
      <c r="C609" t="inlineStr">
        <is>
          <t>I'll do my best to address your concerns</t>
        </is>
      </c>
      <c r="D609">
        <f>HYPERLINK("https://www.youtube.com/watch?v=oZapBdgvgy8&amp;t=31s", "Go to time")</f>
        <v/>
      </c>
    </row>
    <row r="610">
      <c r="A610">
        <f>HYPERLINK("https://www.youtube.com/watch?v=uauhtCRa9Rg", "Video")</f>
        <v/>
      </c>
      <c r="B610" t="inlineStr">
        <is>
          <t>11:21</t>
        </is>
      </c>
      <c r="C610" t="inlineStr">
        <is>
          <t>like it was for real he was addressing</t>
        </is>
      </c>
      <c r="D610">
        <f>HYPERLINK("https://www.youtube.com/watch?v=uauhtCRa9Rg&amp;t=681s", "Go to time")</f>
        <v/>
      </c>
    </row>
    <row r="611">
      <c r="A611">
        <f>HYPERLINK("https://www.youtube.com/watch?v=WUlmqdN8qgc", "Video")</f>
        <v/>
      </c>
      <c r="B611" t="inlineStr">
        <is>
          <t>0:30</t>
        </is>
      </c>
      <c r="C611" t="inlineStr">
        <is>
          <t>paid, no record of a Boston address.</t>
        </is>
      </c>
      <c r="D611">
        <f>HYPERLINK("https://www.youtube.com/watch?v=WUlmqdN8qgc&amp;t=30s", "Go to time")</f>
        <v/>
      </c>
    </row>
    <row r="612">
      <c r="A612">
        <f>HYPERLINK("https://www.youtube.com/watch?v=WUlmqdN8qgc", "Video")</f>
        <v/>
      </c>
      <c r="B612" t="inlineStr">
        <is>
          <t>1:47</t>
        </is>
      </c>
      <c r="C612" t="inlineStr">
        <is>
          <t>a Boston address without it meaning</t>
        </is>
      </c>
      <c r="D612">
        <f>HYPERLINK("https://www.youtube.com/watch?v=WUlmqdN8qgc&amp;t=107s", "Go to time")</f>
        <v/>
      </c>
    </row>
    <row r="613">
      <c r="A613">
        <f>HYPERLINK("https://www.youtube.com/watch?v=WUlmqdN8qgc", "Video")</f>
        <v/>
      </c>
      <c r="B613" t="inlineStr">
        <is>
          <t>1:57</t>
        </is>
      </c>
      <c r="C613" t="inlineStr">
        <is>
          <t>having an address up there?</t>
        </is>
      </c>
      <c r="D613">
        <f>HYPERLINK("https://www.youtube.com/watch?v=WUlmqdN8qgc&amp;t=117s", "Go to time")</f>
        <v/>
      </c>
    </row>
    <row r="614">
      <c r="A614">
        <f>HYPERLINK("https://www.youtube.com/watch?v=1dCeXbQCLvA", "Video")</f>
        <v/>
      </c>
      <c r="B614" t="inlineStr">
        <is>
          <t>1:36</t>
        </is>
      </c>
      <c r="C614" t="inlineStr">
        <is>
          <t>I gotta weave down to my address.</t>
        </is>
      </c>
      <c r="D614">
        <f>HYPERLINK("https://www.youtube.com/watch?v=1dCeXbQCLvA&amp;t=96s", "Go to time")</f>
        <v/>
      </c>
    </row>
    <row r="615">
      <c r="A615">
        <f>HYPERLINK("https://www.youtube.com/watch?v=WqGjLUeEIls", "Video")</f>
        <v/>
      </c>
      <c r="B615" t="inlineStr">
        <is>
          <t>2:31</t>
        </is>
      </c>
      <c r="C615" t="inlineStr">
        <is>
          <t>just weren't really addressed</t>
        </is>
      </c>
      <c r="D615">
        <f>HYPERLINK("https://www.youtube.com/watch?v=WqGjLUeEIls&amp;t=151s", "Go to time")</f>
        <v/>
      </c>
    </row>
    <row r="616">
      <c r="A616">
        <f>HYPERLINK("https://www.youtube.com/watch?v=jmKNqv5s9xM", "Video")</f>
        <v/>
      </c>
      <c r="B616" t="inlineStr">
        <is>
          <t>5:07</t>
        </is>
      </c>
      <c r="C616" t="inlineStr">
        <is>
          <t>I just need to put my return address on it.</t>
        </is>
      </c>
      <c r="D616">
        <f>HYPERLINK("https://www.youtube.com/watch?v=jmKNqv5s9xM&amp;t=307s", "Go to time")</f>
        <v/>
      </c>
    </row>
    <row r="617">
      <c r="A617">
        <f>HYPERLINK("https://www.youtube.com/watch?v=sAQ4V0iEWHc", "Video")</f>
        <v/>
      </c>
      <c r="B617" t="inlineStr">
        <is>
          <t>1:20</t>
        </is>
      </c>
      <c r="C617" t="inlineStr">
        <is>
          <t>you left the address in the telephone</t>
        </is>
      </c>
      <c r="D617">
        <f>HYPERLINK("https://www.youtube.com/watch?v=sAQ4V0iEWHc&amp;t=80s", "Go to time")</f>
        <v/>
      </c>
    </row>
    <row r="618">
      <c r="A618">
        <f>HYPERLINK("https://www.youtube.com/watch?v=yMdh-k3Ysrk", "Video")</f>
        <v/>
      </c>
      <c r="B618" t="inlineStr">
        <is>
          <t>2:25</t>
        </is>
      </c>
      <c r="C618" t="inlineStr">
        <is>
          <t>your administration address the rise in</t>
        </is>
      </c>
      <c r="D618">
        <f>HYPERLINK("https://www.youtube.com/watch?v=yMdh-k3Ysrk&amp;t=145s", "Go to time")</f>
        <v/>
      </c>
    </row>
    <row r="619">
      <c r="A619">
        <f>HYPERLINK("https://www.youtube.com/watch?v=D6flAoMDAzs", "Video")</f>
        <v/>
      </c>
      <c r="B619" t="inlineStr">
        <is>
          <t>10:41</t>
        </is>
      </c>
      <c r="C619" t="inlineStr">
        <is>
          <t>We'll send someone over to her address, see
if she's got any next of kin.</t>
        </is>
      </c>
      <c r="D619">
        <f>HYPERLINK("https://www.youtube.com/watch?v=D6flAoMDAzs&amp;t=641s", "Go to time")</f>
        <v/>
      </c>
    </row>
    <row r="620">
      <c r="A620">
        <f>HYPERLINK("https://www.youtube.com/watch?v=WFTT4Zou-2Q", "Video")</f>
        <v/>
      </c>
      <c r="B620" t="inlineStr">
        <is>
          <t>2:09</t>
        </is>
      </c>
      <c r="C620" t="inlineStr">
        <is>
          <t>It was addressed to Captain Stottlemeyer.</t>
        </is>
      </c>
      <c r="D620">
        <f>HYPERLINK("https://www.youtube.com/watch?v=WFTT4Zou-2Q&amp;t=129s", "Go to time")</f>
        <v/>
      </c>
    </row>
    <row r="621">
      <c r="A621">
        <f>HYPERLINK("https://www.youtube.com/watch?v=NzRHGzfT3kU", "Video")</f>
        <v/>
      </c>
      <c r="B621" t="inlineStr">
        <is>
          <t>2:26</t>
        </is>
      </c>
      <c r="C621" t="inlineStr">
        <is>
          <t>and addressed it in a way that was bold</t>
        </is>
      </c>
      <c r="D621">
        <f>HYPERLINK("https://www.youtube.com/watch?v=NzRHGzfT3kU&amp;t=146s", "Go to time")</f>
        <v/>
      </c>
    </row>
    <row r="622">
      <c r="A622">
        <f>HYPERLINK("https://www.youtube.com/watch?v=EyQKGG7P700", "Video")</f>
        <v/>
      </c>
      <c r="B622" t="inlineStr">
        <is>
          <t>3:04</t>
        </is>
      </c>
      <c r="C622" t="inlineStr">
        <is>
          <t>computer and put an address at the top</t>
        </is>
      </c>
      <c r="D622">
        <f>HYPERLINK("https://www.youtube.com/watch?v=EyQKGG7P700&amp;t=184s", "Go to time")</f>
        <v/>
      </c>
    </row>
    <row r="623">
      <c r="A623">
        <f>HYPERLINK("https://www.youtube.com/watch?v=vw7gFIWspTQ", "Video")</f>
        <v/>
      </c>
      <c r="B623" t="inlineStr">
        <is>
          <t>1:20</t>
        </is>
      </c>
      <c r="C623" t="inlineStr">
        <is>
          <t>you left the address in the telephone</t>
        </is>
      </c>
      <c r="D623">
        <f>HYPERLINK("https://www.youtube.com/watch?v=vw7gFIWspTQ&amp;t=80s", "Go to time")</f>
        <v/>
      </c>
    </row>
    <row r="624">
      <c r="A624">
        <f>HYPERLINK("https://www.youtube.com/watch?v=b9xDqMxiPVU", "Video")</f>
        <v/>
      </c>
      <c r="B624" t="inlineStr">
        <is>
          <t>0:38</t>
        </is>
      </c>
      <c r="C624" t="inlineStr">
        <is>
          <t>lash out when they have unaddressed</t>
        </is>
      </c>
      <c r="D624">
        <f>HYPERLINK("https://www.youtube.com/watch?v=b9xDqMxiPVU&amp;t=38s", "Go to time")</f>
        <v/>
      </c>
    </row>
    <row r="625">
      <c r="A625">
        <f>HYPERLINK("https://www.youtube.com/watch?v=AoilL5tUUMo", "Video")</f>
        <v/>
      </c>
      <c r="B625" t="inlineStr">
        <is>
          <t>3:36</t>
        </is>
      </c>
      <c r="C625" t="inlineStr">
        <is>
          <t>text me his address.</t>
        </is>
      </c>
      <c r="D625">
        <f>HYPERLINK("https://www.youtube.com/watch?v=AoilL5tUUMo&amp;t=216s", "Go to time")</f>
        <v/>
      </c>
    </row>
    <row r="626">
      <c r="A626">
        <f>HYPERLINK("https://www.youtube.com/watch?v=oKBY8bJB3V4", "Video")</f>
        <v/>
      </c>
      <c r="B626" t="inlineStr">
        <is>
          <t>3:47</t>
        </is>
      </c>
      <c r="C626" t="inlineStr">
        <is>
          <t>address during his law school years was</t>
        </is>
      </c>
      <c r="D626">
        <f>HYPERLINK("https://www.youtube.com/watch?v=oKBY8bJB3V4&amp;t=227s", "Go to time")</f>
        <v/>
      </c>
    </row>
    <row r="627">
      <c r="A627">
        <f>HYPERLINK("https://www.youtube.com/watch?v=oKBY8bJB3V4", "Video")</f>
        <v/>
      </c>
      <c r="B627" t="inlineStr">
        <is>
          <t>5:23</t>
        </is>
      </c>
      <c r="C627" t="inlineStr">
        <is>
          <t>a Boston address without it meaning</t>
        </is>
      </c>
      <c r="D627">
        <f>HYPERLINK("https://www.youtube.com/watch?v=oKBY8bJB3V4&amp;t=323s", "Go to time")</f>
        <v/>
      </c>
    </row>
    <row r="628">
      <c r="A628">
        <f>HYPERLINK("https://www.youtube.com/watch?v=oKBY8bJB3V4", "Video")</f>
        <v/>
      </c>
      <c r="B628" t="inlineStr">
        <is>
          <t>5:33</t>
        </is>
      </c>
      <c r="C628" t="inlineStr">
        <is>
          <t>having an address up there?</t>
        </is>
      </c>
      <c r="D628">
        <f>HYPERLINK("https://www.youtube.com/watch?v=oKBY8bJB3V4&amp;t=333s", "Go to time")</f>
        <v/>
      </c>
    </row>
    <row r="629">
      <c r="A629">
        <f>HYPERLINK("https://www.youtube.com/watch?v=DpntvSNMURY", "Video")</f>
        <v/>
      </c>
      <c r="B629" t="inlineStr">
        <is>
          <t>11:53</t>
        </is>
      </c>
      <c r="C629" t="inlineStr">
        <is>
          <t>Boston address without it meaning that they</t>
        </is>
      </c>
      <c r="D629">
        <f>HYPERLINK("https://www.youtube.com/watch?v=DpntvSNMURY&amp;t=713s", "Go to time")</f>
        <v/>
      </c>
    </row>
    <row r="630">
      <c r="A630">
        <f>HYPERLINK("https://www.youtube.com/watch?v=DpntvSNMURY", "Video")</f>
        <v/>
      </c>
      <c r="B630" t="inlineStr">
        <is>
          <t>12:04</t>
        </is>
      </c>
      <c r="C630" t="inlineStr">
        <is>
          <t>address up there? Unless you're too afraid</t>
        </is>
      </c>
      <c r="D630">
        <f>HYPERLINK("https://www.youtube.com/watch?v=DpntvSNMURY&amp;t=724s", "Go to time")</f>
        <v/>
      </c>
    </row>
    <row r="631">
      <c r="A631">
        <f>HYPERLINK("https://www.youtube.com/watch?v=eEiMdw3eA-4", "Video")</f>
        <v/>
      </c>
      <c r="B631" t="inlineStr">
        <is>
          <t>9:10</t>
        </is>
      </c>
      <c r="C631" t="inlineStr">
        <is>
          <t>if somebody asks for an address what am</t>
        </is>
      </c>
      <c r="D631">
        <f>HYPERLINK("https://www.youtube.com/watch?v=eEiMdw3eA-4&amp;t=550s", "Go to time")</f>
        <v/>
      </c>
    </row>
    <row r="632">
      <c r="A632">
        <f>HYPERLINK("https://www.youtube.com/watch?v=88y_HARZERM", "Video")</f>
        <v/>
      </c>
      <c r="B632" t="inlineStr">
        <is>
          <t>10:49</t>
        </is>
      </c>
      <c r="C632" t="inlineStr">
        <is>
          <t>earth and type in your address</t>
        </is>
      </c>
      <c r="D632">
        <f>HYPERLINK("https://www.youtube.com/watch?v=88y_HARZERM&amp;t=649s", "Go to time")</f>
        <v/>
      </c>
    </row>
    <row r="633">
      <c r="A633">
        <f>HYPERLINK("https://www.youtube.com/watch?v=TRrh_8ZBYPA", "Video")</f>
        <v/>
      </c>
      <c r="B633" t="inlineStr">
        <is>
          <t>2:58</t>
        </is>
      </c>
      <c r="C633" t="inlineStr">
        <is>
          <t>bitch's name and last known address</t>
        </is>
      </c>
      <c r="D633">
        <f>HYPERLINK("https://www.youtube.com/watch?v=TRrh_8ZBYPA&amp;t=178s", "Go to time")</f>
        <v/>
      </c>
    </row>
    <row r="634">
      <c r="A634">
        <f>HYPERLINK("https://www.youtube.com/watch?v=EMM_k54Gt7A", "Video")</f>
        <v/>
      </c>
      <c r="B634" t="inlineStr">
        <is>
          <t>3:44</t>
        </is>
      </c>
      <c r="C634" t="inlineStr">
        <is>
          <t>address whether you felt that was a gold</t>
        </is>
      </c>
      <c r="D634">
        <f>HYPERLINK("https://www.youtube.com/watch?v=EMM_k54Gt7A&amp;t=224s", "Go to time")</f>
        <v/>
      </c>
    </row>
    <row r="635">
      <c r="A635">
        <f>HYPERLINK("https://www.youtube.com/watch?v=41OyVdi62-4", "Video")</f>
        <v/>
      </c>
      <c r="B635" t="inlineStr">
        <is>
          <t>15:43</t>
        </is>
      </c>
      <c r="C635" t="inlineStr">
        <is>
          <t>the the address if we're gonna be there</t>
        </is>
      </c>
      <c r="D635">
        <f>HYPERLINK("https://www.youtube.com/watch?v=41OyVdi62-4&amp;t=943s", "Go to time")</f>
        <v/>
      </c>
    </row>
    <row r="636">
      <c r="A636">
        <f>HYPERLINK("https://www.youtube.com/watch?v=Zh-E0qCgMzc", "Video")</f>
        <v/>
      </c>
      <c r="B636" t="inlineStr">
        <is>
          <t>1:45</t>
        </is>
      </c>
      <c r="C636" t="inlineStr">
        <is>
          <t>just seeing the show address certain</t>
        </is>
      </c>
      <c r="D636">
        <f>HYPERLINK("https://www.youtube.com/watch?v=Zh-E0qCgMzc&amp;t=105s", "Go to time")</f>
        <v/>
      </c>
    </row>
    <row r="637">
      <c r="A637">
        <f>HYPERLINK("https://www.youtube.com/watch?v=Br5LWd8s2YQ", "Video")</f>
        <v/>
      </c>
      <c r="B637" t="inlineStr">
        <is>
          <t>0:11</t>
        </is>
      </c>
      <c r="C637" t="inlineStr">
        <is>
          <t>kelly then give the keynote address at</t>
        </is>
      </c>
      <c r="D637">
        <f>HYPERLINK("https://www.youtube.com/watch?v=Br5LWd8s2YQ&amp;t=11s", "Go to time")</f>
        <v/>
      </c>
    </row>
    <row r="638">
      <c r="A638">
        <f>HYPERLINK("https://www.youtube.com/watch?v=M7xzDGp41l8", "Video")</f>
        <v/>
      </c>
      <c r="B638" t="inlineStr">
        <is>
          <t>0:00</t>
        </is>
      </c>
      <c r="C638" t="inlineStr">
        <is>
          <t>i could tell they were getting addressed</t>
        </is>
      </c>
      <c r="D638">
        <f>HYPERLINK("https://www.youtube.com/watch?v=M7xzDGp41l8&amp;t=0s", "Go to time")</f>
        <v/>
      </c>
    </row>
    <row r="639">
      <c r="A639">
        <f>HYPERLINK("https://www.youtube.com/watch?v=WHwGJWOqET0", "Video")</f>
        <v/>
      </c>
      <c r="B639" t="inlineStr">
        <is>
          <t>6:27</t>
        </is>
      </c>
      <c r="C639" t="inlineStr">
        <is>
          <t>live if somebody asked for an address</t>
        </is>
      </c>
      <c r="D639">
        <f>HYPERLINK("https://www.youtube.com/watch?v=WHwGJWOqET0&amp;t=387s", "Go to time")</f>
        <v/>
      </c>
    </row>
    <row r="640">
      <c r="A640">
        <f>HYPERLINK("https://www.youtube.com/watch?v=9RmuXOYRWsc", "Video")</f>
        <v/>
      </c>
      <c r="B640" t="inlineStr">
        <is>
          <t>0:02</t>
        </is>
      </c>
      <c r="C640" t="inlineStr">
        <is>
          <t>without addressing race</t>
        </is>
      </c>
      <c r="D640">
        <f>HYPERLINK("https://www.youtube.com/watch?v=9RmuXOYRWsc&amp;t=2s", "Go to time")</f>
        <v/>
      </c>
    </row>
    <row r="641">
      <c r="A641">
        <f>HYPERLINK("https://www.youtube.com/watch?v=9RmuXOYRWsc", "Video")</f>
        <v/>
      </c>
      <c r="B641" t="inlineStr">
        <is>
          <t>5:15</t>
        </is>
      </c>
      <c r="C641" t="inlineStr">
        <is>
          <t>actually trying to address the harm</t>
        </is>
      </c>
      <c r="D641">
        <f>HYPERLINK("https://www.youtube.com/watch?v=9RmuXOYRWsc&amp;t=315s", "Go to time")</f>
        <v/>
      </c>
    </row>
    <row r="642">
      <c r="A642">
        <f>HYPERLINK("https://www.youtube.com/watch?v=9RmuXOYRWsc", "Video")</f>
        <v/>
      </c>
      <c r="B642" t="inlineStr">
        <is>
          <t>8:52</t>
        </is>
      </c>
      <c r="C642" t="inlineStr">
        <is>
          <t>actually address those disparities</t>
        </is>
      </c>
      <c r="D642">
        <f>HYPERLINK("https://www.youtube.com/watch?v=9RmuXOYRWsc&amp;t=532s", "Go to time")</f>
        <v/>
      </c>
    </row>
    <row r="643">
      <c r="A643">
        <f>HYPERLINK("https://www.youtube.com/watch?v=ZULcbeLUREI", "Video")</f>
        <v/>
      </c>
      <c r="B643" t="inlineStr">
        <is>
          <t>1:11</t>
        </is>
      </c>
      <c r="C643" t="inlineStr">
        <is>
          <t>it light-hearted but we also address</t>
        </is>
      </c>
      <c r="D643">
        <f>HYPERLINK("https://www.youtube.com/watch?v=ZULcbeLUREI&amp;t=71s", "Go to time")</f>
        <v/>
      </c>
    </row>
    <row r="644">
      <c r="A644">
        <f>HYPERLINK("https://www.youtube.com/watch?v=ZULcbeLUREI", "Video")</f>
        <v/>
      </c>
      <c r="B644" t="inlineStr">
        <is>
          <t>1:12</t>
        </is>
      </c>
      <c r="C644" t="inlineStr">
        <is>
          <t>issues we address why we have filled up</t>
        </is>
      </c>
      <c r="D644">
        <f>HYPERLINK("https://www.youtube.com/watch?v=ZULcbeLUREI&amp;t=72s", "Go to time")</f>
        <v/>
      </c>
    </row>
    <row r="645">
      <c r="A645">
        <f>HYPERLINK("https://www.youtube.com/watch?v=qlgMZfTHMXk", "Video")</f>
        <v/>
      </c>
      <c r="B645" t="inlineStr">
        <is>
          <t>0:33</t>
        </is>
      </c>
      <c r="C645" t="inlineStr">
        <is>
          <t>I will find out his address,</t>
        </is>
      </c>
      <c r="D645">
        <f>HYPERLINK("https://www.youtube.com/watch?v=qlgMZfTHMXk&amp;t=33s", "Go to time")</f>
        <v/>
      </c>
    </row>
    <row r="646">
      <c r="A646">
        <f>HYPERLINK("https://www.youtube.com/watch?v=kyQ2oPvk1fs", "Video")</f>
        <v/>
      </c>
      <c r="B646" t="inlineStr">
        <is>
          <t>2:23</t>
        </is>
      </c>
      <c r="C646" t="inlineStr">
        <is>
          <t>in place let's address this issue</t>
        </is>
      </c>
      <c r="D646">
        <f>HYPERLINK("https://www.youtube.com/watch?v=kyQ2oPvk1fs&amp;t=143s", "Go to time")</f>
        <v/>
      </c>
    </row>
    <row r="647">
      <c r="A647">
        <f>HYPERLINK("https://www.youtube.com/watch?v=5dmaxXTBkCE", "Video")</f>
        <v/>
      </c>
      <c r="B647" t="inlineStr">
        <is>
          <t>1:30</t>
        </is>
      </c>
      <c r="C647" t="inlineStr">
        <is>
          <t>addresses street addresses in Tennessee</t>
        </is>
      </c>
      <c r="D647">
        <f>HYPERLINK("https://www.youtube.com/watch?v=5dmaxXTBkCE&amp;t=90s", "Go to time")</f>
        <v/>
      </c>
    </row>
    <row r="648">
      <c r="A648">
        <f>HYPERLINK("https://www.youtube.com/watch?v=JM5IQFSijK4", "Video")</f>
        <v/>
      </c>
      <c r="B648" t="inlineStr">
        <is>
          <t>0:25</t>
        </is>
      </c>
      <c r="C648" t="inlineStr">
        <is>
          <t>lassie and we wanted to address</t>
        </is>
      </c>
      <c r="D648">
        <f>HYPERLINK("https://www.youtube.com/watch?v=JM5IQFSijK4&amp;t=25s", "Go to time")</f>
        <v/>
      </c>
    </row>
    <row r="649">
      <c r="A649">
        <f>HYPERLINK("https://www.youtube.com/watch?v=qq88dbd073o", "Video")</f>
        <v/>
      </c>
      <c r="B649" t="inlineStr">
        <is>
          <t>2:39</t>
        </is>
      </c>
      <c r="C649" t="inlineStr">
        <is>
          <t>needs to be addressed you can set up a</t>
        </is>
      </c>
      <c r="D649">
        <f>HYPERLINK("https://www.youtube.com/watch?v=qq88dbd073o&amp;t=159s", "Go to time")</f>
        <v/>
      </c>
    </row>
    <row r="650">
      <c r="A650">
        <f>HYPERLINK("https://www.youtube.com/watch?v=zQA8-dUL0-k", "Video")</f>
        <v/>
      </c>
      <c r="B650" t="inlineStr">
        <is>
          <t>8:34</t>
        </is>
      </c>
      <c r="C650" t="inlineStr">
        <is>
          <t>need to be addressed and processed</t>
        </is>
      </c>
      <c r="D650">
        <f>HYPERLINK("https://www.youtube.com/watch?v=zQA8-dUL0-k&amp;t=514s", "Go to time")</f>
        <v/>
      </c>
    </row>
    <row r="651">
      <c r="A651">
        <f>HYPERLINK("https://www.youtube.com/watch?v=S3sTd6TUj54", "Video")</f>
        <v/>
      </c>
      <c r="B651" t="inlineStr">
        <is>
          <t>1:09</t>
        </is>
      </c>
      <c r="C651" t="inlineStr">
        <is>
          <t>but you're unable to properly address</t>
        </is>
      </c>
      <c r="D651">
        <f>HYPERLINK("https://www.youtube.com/watch?v=S3sTd6TUj54&amp;t=69s", "Go to time")</f>
        <v/>
      </c>
    </row>
    <row r="652">
      <c r="A652">
        <f>HYPERLINK("https://www.youtube.com/watch?v=S3sTd6TUj54", "Video")</f>
        <v/>
      </c>
      <c r="B652" t="inlineStr">
        <is>
          <t>1:26</t>
        </is>
      </c>
      <c r="C652" t="inlineStr">
        <is>
          <t>address it</t>
        </is>
      </c>
      <c r="D652">
        <f>HYPERLINK("https://www.youtube.com/watch?v=S3sTd6TUj54&amp;t=86s", "Go to time")</f>
        <v/>
      </c>
    </row>
    <row r="653">
      <c r="A653">
        <f>HYPERLINK("https://www.youtube.com/watch?v=S3sTd6TUj54", "Video")</f>
        <v/>
      </c>
      <c r="B653" t="inlineStr">
        <is>
          <t>3:53</t>
        </is>
      </c>
      <c r="C653" t="inlineStr">
        <is>
          <t>further hurt it rather than addressing</t>
        </is>
      </c>
      <c r="D653">
        <f>HYPERLINK("https://www.youtube.com/watch?v=S3sTd6TUj54&amp;t=233s", "Go to time")</f>
        <v/>
      </c>
    </row>
    <row r="654">
      <c r="A654">
        <f>HYPERLINK("https://www.youtube.com/watch?v=LzHmifZo5Jk", "Video")</f>
        <v/>
      </c>
      <c r="B654" t="inlineStr">
        <is>
          <t>1:23</t>
        </is>
      </c>
      <c r="C654" t="inlineStr">
        <is>
          <t>to address them and start building your</t>
        </is>
      </c>
      <c r="D654">
        <f>HYPERLINK("https://www.youtube.com/watch?v=LzHmifZo5Jk&amp;t=83s", "Go to time")</f>
        <v/>
      </c>
    </row>
    <row r="655">
      <c r="A655">
        <f>HYPERLINK("https://www.youtube.com/watch?v=SKfNvcxixO4", "Video")</f>
        <v/>
      </c>
      <c r="B655" t="inlineStr">
        <is>
          <t>4:39</t>
        </is>
      </c>
      <c r="C655" t="inlineStr">
        <is>
          <t>professional diagnosis and address</t>
        </is>
      </c>
      <c r="D655">
        <f>HYPERLINK("https://www.youtube.com/watch?v=SKfNvcxixO4&amp;t=279s", "Go to time")</f>
        <v/>
      </c>
    </row>
    <row r="656">
      <c r="A656">
        <f>HYPERLINK("https://www.youtube.com/watch?v=JJSTpPr9Bhg", "Video")</f>
        <v/>
      </c>
      <c r="B656" t="inlineStr">
        <is>
          <t>0:15</t>
        </is>
      </c>
      <c r="C656" t="inlineStr">
        <is>
          <t>do to identify and address these energy</t>
        </is>
      </c>
      <c r="D656">
        <f>HYPERLINK("https://www.youtube.com/watch?v=JJSTpPr9Bhg&amp;t=15s", "Go to time")</f>
        <v/>
      </c>
    </row>
    <row r="657">
      <c r="A657">
        <f>HYPERLINK("https://www.youtube.com/watch?v=JJSTpPr9Bhg", "Video")</f>
        <v/>
      </c>
      <c r="B657" t="inlineStr">
        <is>
          <t>0:32</t>
        </is>
      </c>
      <c r="C657" t="inlineStr">
        <is>
          <t>suggestions for how to address them</t>
        </is>
      </c>
      <c r="D657">
        <f>HYPERLINK("https://www.youtube.com/watch?v=JJSTpPr9Bhg&amp;t=32s", "Go to time")</f>
        <v/>
      </c>
    </row>
    <row r="658">
      <c r="A658">
        <f>HYPERLINK("https://www.youtube.com/watch?v=2MOxwhbmlCo", "Video")</f>
        <v/>
      </c>
      <c r="B658" t="inlineStr">
        <is>
          <t>5:40</t>
        </is>
      </c>
      <c r="C658" t="inlineStr">
        <is>
          <t>to recognize and address
this harmful behavior,</t>
        </is>
      </c>
      <c r="D658">
        <f>HYPERLINK("https://www.youtube.com/watch?v=2MOxwhbmlCo&amp;t=340s", "Go to time")</f>
        <v/>
      </c>
    </row>
    <row r="659">
      <c r="A659">
        <f>HYPERLINK("https://www.youtube.com/watch?v=McyV3TwdpWE", "Video")</f>
        <v/>
      </c>
      <c r="B659" t="inlineStr">
        <is>
          <t>2:27</t>
        </is>
      </c>
      <c r="C659" t="inlineStr">
        <is>
          <t>love it when other people address you by</t>
        </is>
      </c>
      <c r="D659">
        <f>HYPERLINK("https://www.youtube.com/watch?v=McyV3TwdpWE&amp;t=147s", "Go to time")</f>
        <v/>
      </c>
    </row>
    <row r="660">
      <c r="A660">
        <f>HYPERLINK("https://www.youtube.com/watch?v=McyV3TwdpWE", "Video")</f>
        <v/>
      </c>
      <c r="B660" t="inlineStr">
        <is>
          <t>3:05</t>
        </is>
      </c>
      <c r="C660" t="inlineStr">
        <is>
          <t>addressing that person by their name</t>
        </is>
      </c>
      <c r="D660">
        <f>HYPERLINK("https://www.youtube.com/watch?v=McyV3TwdpWE&amp;t=185s", "Go to time")</f>
        <v/>
      </c>
    </row>
    <row r="661">
      <c r="A661">
        <f>HYPERLINK("https://www.youtube.com/watch?v=v1kw5Il1FFM", "Video")</f>
        <v/>
      </c>
      <c r="B661" t="inlineStr">
        <is>
          <t>1:28</t>
        </is>
      </c>
      <c r="C661" t="inlineStr">
        <is>
          <t>healing addressing betrayal or broken</t>
        </is>
      </c>
      <c r="D661">
        <f>HYPERLINK("https://www.youtube.com/watch?v=v1kw5Il1FFM&amp;t=88s", "Go to time")</f>
        <v/>
      </c>
    </row>
    <row r="662">
      <c r="A662">
        <f>HYPERLINK("https://www.youtube.com/watch?v=v1kw5Il1FFM", "Video")</f>
        <v/>
      </c>
      <c r="B662" t="inlineStr">
        <is>
          <t>2:46</t>
        </is>
      </c>
      <c r="C662" t="inlineStr">
        <is>
          <t>feelings and try to address the</t>
        </is>
      </c>
      <c r="D662">
        <f>HYPERLINK("https://www.youtube.com/watch?v=v1kw5Il1FFM&amp;t=166s", "Go to time")</f>
        <v/>
      </c>
    </row>
    <row r="663">
      <c r="A663">
        <f>HYPERLINK("https://www.youtube.com/watch?v=QHq_MEfl3IM", "Video")</f>
        <v/>
      </c>
      <c r="B663" t="inlineStr">
        <is>
          <t>3:08</t>
        </is>
      </c>
      <c r="C663" t="inlineStr">
        <is>
          <t>development and address their own</t>
        </is>
      </c>
      <c r="D663">
        <f>HYPERLINK("https://www.youtube.com/watch?v=QHq_MEfl3IM&amp;t=188s", "Go to time")</f>
        <v/>
      </c>
    </row>
    <row r="664">
      <c r="A664">
        <f>HYPERLINK("https://www.youtube.com/watch?v=QHq_MEfl3IM", "Video")</f>
        <v/>
      </c>
      <c r="B664" t="inlineStr">
        <is>
          <t>5:27</t>
        </is>
      </c>
      <c r="C664" t="inlineStr">
        <is>
          <t>tragedies or not realize how unaddressed</t>
        </is>
      </c>
      <c r="D664">
        <f>HYPERLINK("https://www.youtube.com/watch?v=QHq_MEfl3IM&amp;t=327s", "Go to time")</f>
        <v/>
      </c>
    </row>
    <row r="665">
      <c r="A665">
        <f>HYPERLINK("https://www.youtube.com/watch?v=F0K8Vc-rvXo", "Video")</f>
        <v/>
      </c>
      <c r="B665" t="inlineStr">
        <is>
          <t>17:06</t>
        </is>
      </c>
      <c r="C665" t="inlineStr">
        <is>
          <t>are ruled out we can address the mental</t>
        </is>
      </c>
      <c r="D665">
        <f>HYPERLINK("https://www.youtube.com/watch?v=F0K8Vc-rvXo&amp;t=1026s", "Go to time")</f>
        <v/>
      </c>
    </row>
    <row r="666">
      <c r="A666">
        <f>HYPERLINK("https://www.youtube.com/watch?v=F0K8Vc-rvXo", "Video")</f>
        <v/>
      </c>
      <c r="B666" t="inlineStr">
        <is>
          <t>17:11</t>
        </is>
      </c>
      <c r="C666" t="inlineStr">
        <is>
          <t>also address the mental health stuff</t>
        </is>
      </c>
      <c r="D666">
        <f>HYPERLINK("https://www.youtube.com/watch?v=F0K8Vc-rvXo&amp;t=1031s", "Go to time")</f>
        <v/>
      </c>
    </row>
    <row r="667">
      <c r="A667">
        <f>HYPERLINK("https://www.youtube.com/watch?v=KmXfKX9e4Q4", "Video")</f>
        <v/>
      </c>
      <c r="B667" t="inlineStr">
        <is>
          <t>4:16</t>
        </is>
      </c>
      <c r="C667" t="inlineStr">
        <is>
          <t>address it or talk about it so try to</t>
        </is>
      </c>
      <c r="D667">
        <f>HYPERLINK("https://www.youtube.com/watch?v=KmXfKX9e4Q4&amp;t=256s", "Go to time")</f>
        <v/>
      </c>
    </row>
    <row r="668">
      <c r="A668">
        <f>HYPERLINK("https://www.youtube.com/watch?v=jtkJoapTA4Y", "Video")</f>
        <v/>
      </c>
      <c r="B668" t="inlineStr">
        <is>
          <t>1:34</t>
        </is>
      </c>
      <c r="C668" t="inlineStr">
        <is>
          <t>need to address the issue fostering</t>
        </is>
      </c>
      <c r="D668">
        <f>HYPERLINK("https://www.youtube.com/watch?v=jtkJoapTA4Y&amp;t=94s", "Go to time")</f>
        <v/>
      </c>
    </row>
    <row r="669">
      <c r="A669">
        <f>HYPERLINK("https://www.youtube.com/watch?v=KP5nsgKHmQE", "Video")</f>
        <v/>
      </c>
      <c r="B669" t="inlineStr">
        <is>
          <t>1:07</t>
        </is>
      </c>
      <c r="C669" t="inlineStr">
        <is>
          <t>addressing the underlying fears building</t>
        </is>
      </c>
      <c r="D669">
        <f>HYPERLINK("https://www.youtube.com/watch?v=KP5nsgKHmQE&amp;t=67s", "Go to time")</f>
        <v/>
      </c>
    </row>
    <row r="670">
      <c r="A670">
        <f>HYPERLINK("https://www.youtube.com/watch?v=KP5nsgKHmQE", "Video")</f>
        <v/>
      </c>
      <c r="B670" t="inlineStr">
        <is>
          <t>3:49</t>
        </is>
      </c>
      <c r="C670" t="inlineStr">
        <is>
          <t>by identifying and addressing these</t>
        </is>
      </c>
      <c r="D670">
        <f>HYPERLINK("https://www.youtube.com/watch?v=KP5nsgKHmQE&amp;t=229s", "Go to time")</f>
        <v/>
      </c>
    </row>
    <row r="671">
      <c r="A671">
        <f>HYPERLINK("https://www.youtube.com/watch?v=5jR6oIewZjo", "Video")</f>
        <v/>
      </c>
      <c r="B671" t="inlineStr">
        <is>
          <t>5:00</t>
        </is>
      </c>
      <c r="C671" t="inlineStr">
        <is>
          <t>forums and communities that address</t>
        </is>
      </c>
      <c r="D671">
        <f>HYPERLINK("https://www.youtube.com/watch?v=5jR6oIewZjo&amp;t=300s", "Go to time")</f>
        <v/>
      </c>
    </row>
    <row r="672">
      <c r="A672">
        <f>HYPERLINK("https://www.youtube.com/watch?v=pK0YsCpAO98", "Video")</f>
        <v/>
      </c>
      <c r="B672" t="inlineStr">
        <is>
          <t>2:48</t>
        </is>
      </c>
      <c r="C672" t="inlineStr">
        <is>
          <t>you're not addressing the root cause in</t>
        </is>
      </c>
      <c r="D672">
        <f>HYPERLINK("https://www.youtube.com/watch?v=pK0YsCpAO98&amp;t=168s", "Go to time")</f>
        <v/>
      </c>
    </row>
    <row r="673">
      <c r="A673">
        <f>HYPERLINK("https://www.youtube.com/watch?v=pK0YsCpAO98", "Video")</f>
        <v/>
      </c>
      <c r="B673" t="inlineStr">
        <is>
          <t>3:06</t>
        </is>
      </c>
      <c r="C673" t="inlineStr">
        <is>
          <t>solution but if you've addressed the</t>
        </is>
      </c>
      <c r="D673">
        <f>HYPERLINK("https://www.youtube.com/watch?v=pK0YsCpAO98&amp;t=186s", "Go to time")</f>
        <v/>
      </c>
    </row>
    <row r="674">
      <c r="A674">
        <f>HYPERLINK("https://www.youtube.com/watch?v=pK0YsCpAO98", "Video")</f>
        <v/>
      </c>
      <c r="B674" t="inlineStr">
        <is>
          <t>4:21</t>
        </is>
      </c>
      <c r="C674" t="inlineStr">
        <is>
          <t>this you can effectively address the</t>
        </is>
      </c>
      <c r="D674">
        <f>HYPERLINK("https://www.youtube.com/watch?v=pK0YsCpAO98&amp;t=261s", "Go to time")</f>
        <v/>
      </c>
    </row>
    <row r="675">
      <c r="A675">
        <f>HYPERLINK("https://www.youtube.com/watch?v=F8ZAVLcdkAc", "Video")</f>
        <v/>
      </c>
      <c r="B675" t="inlineStr">
        <is>
          <t>0:30</t>
        </is>
      </c>
      <c r="C675" t="inlineStr">
        <is>
          <t>the first thing we need to address is</t>
        </is>
      </c>
      <c r="D675">
        <f>HYPERLINK("https://www.youtube.com/watch?v=F8ZAVLcdkAc&amp;t=30s", "Go to time")</f>
        <v/>
      </c>
    </row>
    <row r="676">
      <c r="A676">
        <f>HYPERLINK("https://www.youtube.com/watch?v=1_RW96MBGME", "Video")</f>
        <v/>
      </c>
      <c r="B676" t="inlineStr">
        <is>
          <t>3:41</t>
        </is>
      </c>
      <c r="C676" t="inlineStr">
        <is>
          <t>we address it an article by Frontiers in</t>
        </is>
      </c>
      <c r="D676">
        <f>HYPERLINK("https://www.youtube.com/watch?v=1_RW96MBGME&amp;t=221s", "Go to time")</f>
        <v/>
      </c>
    </row>
    <row r="677">
      <c r="A677">
        <f>HYPERLINK("https://www.youtube.com/watch?v=1_RW96MBGME", "Video")</f>
        <v/>
      </c>
      <c r="B677" t="inlineStr">
        <is>
          <t>3:53</t>
        </is>
      </c>
      <c r="C677" t="inlineStr">
        <is>
          <t>the therapy should directly address</t>
        </is>
      </c>
      <c r="D677">
        <f>HYPERLINK("https://www.youtube.com/watch?v=1_RW96MBGME&amp;t=233s", "Go to time")</f>
        <v/>
      </c>
    </row>
    <row r="678">
      <c r="A678">
        <f>HYPERLINK("https://www.youtube.com/watch?v=FJfrQl7zSrE", "Video")</f>
        <v/>
      </c>
      <c r="B678" t="inlineStr">
        <is>
          <t>7:54</t>
        </is>
      </c>
      <c r="C678" t="inlineStr">
        <is>
          <t>very important but addressing your own</t>
        </is>
      </c>
      <c r="D678">
        <f>HYPERLINK("https://www.youtube.com/watch?v=FJfrQl7zSrE&amp;t=474s", "Go to time")</f>
        <v/>
      </c>
    </row>
    <row r="679">
      <c r="A679">
        <f>HYPERLINK("https://www.youtube.com/watch?v=0w1XnCh5H0k", "Video")</f>
        <v/>
      </c>
      <c r="B679" t="inlineStr">
        <is>
          <t>5:37</t>
        </is>
      </c>
      <c r="C679" t="inlineStr">
        <is>
          <t>unaddressed or worsens in time leads to</t>
        </is>
      </c>
      <c r="D679">
        <f>HYPERLINK("https://www.youtube.com/watch?v=0w1XnCh5H0k&amp;t=337s", "Go to time")</f>
        <v/>
      </c>
    </row>
    <row r="680">
      <c r="A680">
        <f>HYPERLINK("https://www.youtube.com/watch?v=PnvDnfJAteg", "Video")</f>
        <v/>
      </c>
      <c r="B680" t="inlineStr">
        <is>
          <t>0:34</t>
        </is>
      </c>
      <c r="C680" t="inlineStr">
        <is>
          <t>that you can address them and have</t>
        </is>
      </c>
      <c r="D680">
        <f>HYPERLINK("https://www.youtube.com/watch?v=PnvDnfJAteg&amp;t=34s", "Go to time")</f>
        <v/>
      </c>
    </row>
    <row r="681">
      <c r="A681">
        <f>HYPERLINK("https://www.youtube.com/watch?v=3msOsG-PMaE", "Video")</f>
        <v/>
      </c>
      <c r="B681" t="inlineStr">
        <is>
          <t>1:26</t>
        </is>
      </c>
      <c r="C681" t="inlineStr">
        <is>
          <t>you can address these needs in healthier</t>
        </is>
      </c>
      <c r="D681">
        <f>HYPERLINK("https://www.youtube.com/watch?v=3msOsG-PMaE&amp;t=86s", "Go to time")</f>
        <v/>
      </c>
    </row>
    <row r="682">
      <c r="A682">
        <f>HYPERLINK("https://www.youtube.com/watch?v=TvceM986s0k", "Video")</f>
        <v/>
      </c>
      <c r="B682" t="inlineStr">
        <is>
          <t>1:45</t>
        </is>
      </c>
      <c r="C682" t="inlineStr">
        <is>
          <t>those departments address them but not</t>
        </is>
      </c>
      <c r="D682">
        <f>HYPERLINK("https://www.youtube.com/watch?v=TvceM986s0k&amp;t=105s", "Go to time")</f>
        <v/>
      </c>
    </row>
    <row r="683">
      <c r="A683">
        <f>HYPERLINK("https://www.youtube.com/watch?v=TvceM986s0k", "Video")</f>
        <v/>
      </c>
      <c r="B683" t="inlineStr">
        <is>
          <t>4:07</t>
        </is>
      </c>
      <c r="C683" t="inlineStr">
        <is>
          <t>only address the problems you struggle</t>
        </is>
      </c>
      <c r="D683">
        <f>HYPERLINK("https://www.youtube.com/watch?v=TvceM986s0k&amp;t=247s", "Go to time")</f>
        <v/>
      </c>
    </row>
    <row r="684">
      <c r="A684">
        <f>HYPERLINK("https://www.youtube.com/watch?v=K5ZMkcjdQWQ", "Video")</f>
        <v/>
      </c>
      <c r="B684" t="inlineStr">
        <is>
          <t>0:27</t>
        </is>
      </c>
      <c r="C684" t="inlineStr">
        <is>
          <t>steps to address your need for touch</t>
        </is>
      </c>
      <c r="D684">
        <f>HYPERLINK("https://www.youtube.com/watch?v=K5ZMkcjdQWQ&amp;t=27s", "Go to time")</f>
        <v/>
      </c>
    </row>
    <row r="685">
      <c r="A685">
        <f>HYPERLINK("https://www.youtube.com/watch?v=K5ZMkcjdQWQ", "Video")</f>
        <v/>
      </c>
      <c r="B685" t="inlineStr">
        <is>
          <t>2:31</t>
        </is>
      </c>
      <c r="C685" t="inlineStr">
        <is>
          <t>addressing your touch starvation can</t>
        </is>
      </c>
      <c r="D685">
        <f>HYPERLINK("https://www.youtube.com/watch?v=K5ZMkcjdQWQ&amp;t=151s", "Go to time")</f>
        <v/>
      </c>
    </row>
    <row r="686">
      <c r="A686">
        <f>HYPERLINK("https://www.youtube.com/watch?v=K5ZMkcjdQWQ", "Video")</f>
        <v/>
      </c>
      <c r="B686" t="inlineStr">
        <is>
          <t>3:58</t>
        </is>
      </c>
      <c r="C686" t="inlineStr">
        <is>
          <t>connections rest assured addressing</t>
        </is>
      </c>
      <c r="D686">
        <f>HYPERLINK("https://www.youtube.com/watch?v=K5ZMkcjdQWQ&amp;t=238s", "Go to time")</f>
        <v/>
      </c>
    </row>
    <row r="687">
      <c r="A687">
        <f>HYPERLINK("https://www.youtube.com/watch?v=NBjyMqBJafU", "Video")</f>
        <v/>
      </c>
      <c r="B687" t="inlineStr">
        <is>
          <t>3:39</t>
        </is>
      </c>
      <c r="C687" t="inlineStr">
        <is>
          <t>to address it understand that obsessions</t>
        </is>
      </c>
      <c r="D687">
        <f>HYPERLINK("https://www.youtube.com/watch?v=NBjyMqBJafU&amp;t=219s", "Go to time")</f>
        <v/>
      </c>
    </row>
    <row r="688">
      <c r="A688">
        <f>HYPERLINK("https://www.youtube.com/watch?v=7KNM5SYDQ9Q", "Video")</f>
        <v/>
      </c>
      <c r="B688" t="inlineStr">
        <is>
          <t>3:33</t>
        </is>
      </c>
      <c r="C688" t="inlineStr">
        <is>
          <t>overpopulation must be addressed.</t>
        </is>
      </c>
      <c r="D688">
        <f>HYPERLINK("https://www.youtube.com/watch?v=7KNM5SYDQ9Q&amp;t=213s", "Go to time")</f>
        <v/>
      </c>
    </row>
    <row r="689">
      <c r="A689">
        <f>HYPERLINK("https://www.youtube.com/watch?v=y4s1IxLWjTM", "Video")</f>
        <v/>
      </c>
      <c r="B689" t="inlineStr">
        <is>
          <t>5:13</t>
        </is>
      </c>
      <c r="C689" t="inlineStr">
        <is>
          <t>become overly dependent addressing the</t>
        </is>
      </c>
      <c r="D689">
        <f>HYPERLINK("https://www.youtube.com/watch?v=y4s1IxLWjTM&amp;t=313s", "Go to time")</f>
        <v/>
      </c>
    </row>
    <row r="690">
      <c r="A690">
        <f>HYPERLINK("https://www.youtube.com/watch?v=mPu3EXP7LO4", "Video")</f>
        <v/>
      </c>
      <c r="B690" t="inlineStr">
        <is>
          <t>1:28</t>
        </is>
      </c>
      <c r="C690" t="inlineStr">
        <is>
          <t>interventions such as therapy to address</t>
        </is>
      </c>
      <c r="D690">
        <f>HYPERLINK("https://www.youtube.com/watch?v=mPu3EXP7LO4&amp;t=88s", "Go to time")</f>
        <v/>
      </c>
    </row>
    <row r="691">
      <c r="A691">
        <f>HYPERLINK("https://www.youtube.com/watch?v=mPu3EXP7LO4", "Video")</f>
        <v/>
      </c>
      <c r="B691" t="inlineStr">
        <is>
          <t>4:22</t>
        </is>
      </c>
      <c r="C691" t="inlineStr">
        <is>
          <t>addressing and healing from these</t>
        </is>
      </c>
      <c r="D691">
        <f>HYPERLINK("https://www.youtube.com/watch?v=mPu3EXP7LO4&amp;t=262s", "Go to time")</f>
        <v/>
      </c>
    </row>
    <row r="692">
      <c r="A692">
        <f>HYPERLINK("https://www.youtube.com/watch?v=308bosLrtsY", "Video")</f>
        <v/>
      </c>
      <c r="B692" t="inlineStr">
        <is>
          <t>2:51</t>
        </is>
      </c>
      <c r="C692" t="inlineStr">
        <is>
          <t>still addressing the health benefits</t>
        </is>
      </c>
      <c r="D692">
        <f>HYPERLINK("https://www.youtube.com/watch?v=308bosLrtsY&amp;t=171s", "Go to time")</f>
        <v/>
      </c>
    </row>
    <row r="693">
      <c r="A693">
        <f>HYPERLINK("https://www.youtube.com/watch?v=vC_eN771isk", "Video")</f>
        <v/>
      </c>
      <c r="B693" t="inlineStr">
        <is>
          <t>5:35</t>
        </is>
      </c>
      <c r="C693" t="inlineStr">
        <is>
          <t>addressed according to author Greg Lavoy</t>
        </is>
      </c>
      <c r="D693">
        <f>HYPERLINK("https://www.youtube.com/watch?v=vC_eN771isk&amp;t=335s", "Go to time")</f>
        <v/>
      </c>
    </row>
    <row r="694">
      <c r="A694">
        <f>HYPERLINK("https://www.youtube.com/watch?v=pYnBECqI__w", "Video")</f>
        <v/>
      </c>
      <c r="B694" t="inlineStr">
        <is>
          <t>1:26</t>
        </is>
      </c>
      <c r="C694" t="inlineStr">
        <is>
          <t>you can address these needs in healthier</t>
        </is>
      </c>
      <c r="D694">
        <f>HYPERLINK("https://www.youtube.com/watch?v=pYnBECqI__w&amp;t=86s", "Go to time")</f>
        <v/>
      </c>
    </row>
    <row r="695">
      <c r="A695">
        <f>HYPERLINK("https://www.youtube.com/watch?v=Iz_uA9Mo0y8", "Video")</f>
        <v/>
      </c>
      <c r="B695" t="inlineStr">
        <is>
          <t>0:02</t>
        </is>
      </c>
      <c r="C695" t="inlineStr">
        <is>
          <t>have been able to address it more openly</t>
        </is>
      </c>
      <c r="D695">
        <f>HYPERLINK("https://www.youtube.com/watch?v=Iz_uA9Mo0y8&amp;t=2s", "Go to time")</f>
        <v/>
      </c>
    </row>
    <row r="696">
      <c r="A696">
        <f>HYPERLINK("https://www.youtube.com/watch?v=Iz_uA9Mo0y8", "Video")</f>
        <v/>
      </c>
      <c r="B696" t="inlineStr">
        <is>
          <t>3:54</t>
        </is>
      </c>
      <c r="C696" t="inlineStr">
        <is>
          <t>be unaddressed psychological needs or</t>
        </is>
      </c>
      <c r="D696">
        <f>HYPERLINK("https://www.youtube.com/watch?v=Iz_uA9Mo0y8&amp;t=234s", "Go to time")</f>
        <v/>
      </c>
    </row>
    <row r="697">
      <c r="A697">
        <f>HYPERLINK("https://www.youtube.com/watch?v=ceM2JjpKW-A", "Video")</f>
        <v/>
      </c>
      <c r="B697" t="inlineStr">
        <is>
          <t>4:40</t>
        </is>
      </c>
      <c r="C697" t="inlineStr">
        <is>
          <t>person chooses to not address any</t>
        </is>
      </c>
      <c r="D697">
        <f>HYPERLINK("https://www.youtube.com/watch?v=ceM2JjpKW-A&amp;t=280s", "Go to time")</f>
        <v/>
      </c>
    </row>
    <row r="698">
      <c r="A698">
        <f>HYPERLINK("https://www.youtube.com/watch?v=ceM2JjpKW-A", "Video")</f>
        <v/>
      </c>
      <c r="B698" t="inlineStr">
        <is>
          <t>7:09</t>
        </is>
      </c>
      <c r="C698" t="inlineStr">
        <is>
          <t>for how you will address a situation</t>
        </is>
      </c>
      <c r="D698">
        <f>HYPERLINK("https://www.youtube.com/watch?v=ceM2JjpKW-A&amp;t=429s", "Go to time")</f>
        <v/>
      </c>
    </row>
    <row r="699">
      <c r="A699">
        <f>HYPERLINK("https://www.youtube.com/watch?v=gFwvzS0H-8Q", "Video")</f>
        <v/>
      </c>
      <c r="B699" t="inlineStr">
        <is>
          <t>4:32</t>
        </is>
      </c>
      <c r="C699" t="inlineStr">
        <is>
          <t>unaddressed job burnout can have</t>
        </is>
      </c>
      <c r="D699">
        <f>HYPERLINK("https://www.youtube.com/watch?v=gFwvzS0H-8Q&amp;t=272s", "Go to time")</f>
        <v/>
      </c>
    </row>
    <row r="700">
      <c r="A700">
        <f>HYPERLINK("https://www.youtube.com/watch?v=AppeOVZwAjU", "Video")</f>
        <v/>
      </c>
      <c r="B700" t="inlineStr">
        <is>
          <t>4:22</t>
        </is>
      </c>
      <c r="C700" t="inlineStr">
        <is>
          <t>turn into problems if not addressed when</t>
        </is>
      </c>
      <c r="D700">
        <f>HYPERLINK("https://www.youtube.com/watch?v=AppeOVZwAjU&amp;t=262s", "Go to time")</f>
        <v/>
      </c>
    </row>
    <row r="701">
      <c r="A701">
        <f>HYPERLINK("https://www.youtube.com/watch?v=AppeOVZwAjU", "Video")</f>
        <v/>
      </c>
      <c r="B701" t="inlineStr">
        <is>
          <t>4:24</t>
        </is>
      </c>
      <c r="C701" t="inlineStr">
        <is>
          <t>you address any issues and set healthy</t>
        </is>
      </c>
      <c r="D701">
        <f>HYPERLINK("https://www.youtube.com/watch?v=AppeOVZwAjU&amp;t=264s", "Go to time")</f>
        <v/>
      </c>
    </row>
    <row r="702">
      <c r="A702">
        <f>HYPERLINK("https://www.youtube.com/watch?v=kF5R_a_e1Hc", "Video")</f>
        <v/>
      </c>
      <c r="B702" t="inlineStr">
        <is>
          <t>4:53</t>
        </is>
      </c>
      <c r="C702" t="inlineStr">
        <is>
          <t>address them as soon as they arise</t>
        </is>
      </c>
      <c r="D702">
        <f>HYPERLINK("https://www.youtube.com/watch?v=kF5R_a_e1Hc&amp;t=293s", "Go to time")</f>
        <v/>
      </c>
    </row>
    <row r="703">
      <c r="A703">
        <f>HYPERLINK("https://www.youtube.com/watch?v=WlZn8vKDFHk", "Video")</f>
        <v/>
      </c>
      <c r="B703" t="inlineStr">
        <is>
          <t>5:03</t>
        </is>
      </c>
      <c r="C703" t="inlineStr">
        <is>
          <t>to address this stigma behind addiction</t>
        </is>
      </c>
      <c r="D703">
        <f>HYPERLINK("https://www.youtube.com/watch?v=WlZn8vKDFHk&amp;t=303s", "Go to time")</f>
        <v/>
      </c>
    </row>
    <row r="704">
      <c r="A704">
        <f>HYPERLINK("https://www.youtube.com/watch?v=LNQrW1wHgII", "Video")</f>
        <v/>
      </c>
      <c r="B704" t="inlineStr">
        <is>
          <t>4:28</t>
        </is>
      </c>
      <c r="C704" t="inlineStr">
        <is>
          <t>addressed and instead of openly</t>
        </is>
      </c>
      <c r="D704">
        <f>HYPERLINK("https://www.youtube.com/watch?v=LNQrW1wHgII&amp;t=268s", "Go to time")</f>
        <v/>
      </c>
    </row>
    <row r="705">
      <c r="A705">
        <f>HYPERLINK("https://www.youtube.com/watch?v=iL7EkUJ92UA", "Video")</f>
        <v/>
      </c>
      <c r="B705" t="inlineStr">
        <is>
          <t>3:34</t>
        </is>
      </c>
      <c r="C705" t="inlineStr">
        <is>
          <t>address the root cause and move towards</t>
        </is>
      </c>
      <c r="D705">
        <f>HYPERLINK("https://www.youtube.com/watch?v=iL7EkUJ92UA&amp;t=214s", "Go to time")</f>
        <v/>
      </c>
    </row>
    <row r="706">
      <c r="A706">
        <f>HYPERLINK("https://www.youtube.com/watch?v=vPlE4w-_5Qw", "Video")</f>
        <v/>
      </c>
      <c r="B706" t="inlineStr">
        <is>
          <t>2:11</t>
        </is>
      </c>
      <c r="C706" t="inlineStr">
        <is>
          <t>to address all of our
problems and concerns,</t>
        </is>
      </c>
      <c r="D706">
        <f>HYPERLINK("https://www.youtube.com/watch?v=vPlE4w-_5Qw&amp;t=131s", "Go to time")</f>
        <v/>
      </c>
    </row>
    <row r="707">
      <c r="A707">
        <f>HYPERLINK("https://www.youtube.com/watch?v=OjcAzxtyRbw", "Video")</f>
        <v/>
      </c>
      <c r="B707" t="inlineStr">
        <is>
          <t>3:08</t>
        </is>
      </c>
      <c r="C707" t="inlineStr">
        <is>
          <t>address some tough underlying</t>
        </is>
      </c>
      <c r="D707">
        <f>HYPERLINK("https://www.youtube.com/watch?v=OjcAzxtyRbw&amp;t=188s", "Go to time")</f>
        <v/>
      </c>
    </row>
    <row r="708">
      <c r="A708">
        <f>HYPERLINK("https://www.youtube.com/watch?v=TRHdyruiPoo", "Video")</f>
        <v/>
      </c>
      <c r="B708" t="inlineStr">
        <is>
          <t>6:22</t>
        </is>
      </c>
      <c r="C708" t="inlineStr">
        <is>
          <t>self-improvement addressing unresolved</t>
        </is>
      </c>
      <c r="D708">
        <f>HYPERLINK("https://www.youtube.com/watch?v=TRHdyruiPoo&amp;t=382s", "Go to time")</f>
        <v/>
      </c>
    </row>
    <row r="709">
      <c r="A709">
        <f>HYPERLINK("https://www.youtube.com/watch?v=7O4YduIhro8", "Video")</f>
        <v/>
      </c>
      <c r="B709" t="inlineStr">
        <is>
          <t>3:33</t>
        </is>
      </c>
      <c r="C709" t="inlineStr">
        <is>
          <t>on reality and address it for what it is</t>
        </is>
      </c>
      <c r="D709">
        <f>HYPERLINK("https://www.youtube.com/watch?v=7O4YduIhro8&amp;t=213s", "Go to time")</f>
        <v/>
      </c>
    </row>
    <row r="710">
      <c r="A710">
        <f>HYPERLINK("https://www.youtube.com/watch?v=z-bWCklLVXk", "Video")</f>
        <v/>
      </c>
      <c r="B710" t="inlineStr">
        <is>
          <t>3:34</t>
        </is>
      </c>
      <c r="C710" t="inlineStr">
        <is>
          <t>addresses a problem directly as a means</t>
        </is>
      </c>
      <c r="D710">
        <f>HYPERLINK("https://www.youtube.com/watch?v=z-bWCklLVXk&amp;t=214s", "Go to time")</f>
        <v/>
      </c>
    </row>
    <row r="711">
      <c r="A711">
        <f>HYPERLINK("https://www.youtube.com/watch?v=mEeYgTpHG8E", "Video")</f>
        <v/>
      </c>
      <c r="B711" t="inlineStr">
        <is>
          <t>1:31</t>
        </is>
      </c>
      <c r="C711" t="inlineStr">
        <is>
          <t>encounters might not address the root of</t>
        </is>
      </c>
      <c r="D711">
        <f>HYPERLINK("https://www.youtube.com/watch?v=mEeYgTpHG8E&amp;t=91s", "Go to time")</f>
        <v/>
      </c>
    </row>
    <row r="712">
      <c r="A712">
        <f>HYPERLINK("https://www.youtube.com/watch?v=mEeYgTpHG8E", "Video")</f>
        <v/>
      </c>
      <c r="B712" t="inlineStr">
        <is>
          <t>3:48</t>
        </is>
      </c>
      <c r="C712" t="inlineStr">
        <is>
          <t>key is finding healthy ways to address</t>
        </is>
      </c>
      <c r="D712">
        <f>HYPERLINK("https://www.youtube.com/watch?v=mEeYgTpHG8E&amp;t=228s", "Go to time")</f>
        <v/>
      </c>
    </row>
    <row r="713">
      <c r="A713">
        <f>HYPERLINK("https://www.youtube.com/watch?v=FRMivKX6NOw", "Video")</f>
        <v/>
      </c>
      <c r="B713" t="inlineStr">
        <is>
          <t>1:13</t>
        </is>
      </c>
      <c r="C713" t="inlineStr">
        <is>
          <t>address or treat if you weren't aware of</t>
        </is>
      </c>
      <c r="D713">
        <f>HYPERLINK("https://www.youtube.com/watch?v=FRMivKX6NOw&amp;t=73s", "Go to time")</f>
        <v/>
      </c>
    </row>
    <row r="714">
      <c r="A714">
        <f>HYPERLINK("https://www.youtube.com/watch?v=aZ_Hep7t49s", "Video")</f>
        <v/>
      </c>
      <c r="B714" t="inlineStr">
        <is>
          <t>1:18</t>
        </is>
      </c>
      <c r="C714" t="inlineStr">
        <is>
          <t>recognize and address these subtle hurts</t>
        </is>
      </c>
      <c r="D714">
        <f>HYPERLINK("https://www.youtube.com/watch?v=aZ_Hep7t49s&amp;t=78s", "Go to time")</f>
        <v/>
      </c>
    </row>
    <row r="715">
      <c r="A715">
        <f>HYPERLINK("https://www.youtube.com/watch?v=aZ_Hep7t49s", "Video")</f>
        <v/>
      </c>
      <c r="B715" t="inlineStr">
        <is>
          <t>4:47</t>
        </is>
      </c>
      <c r="C715" t="inlineStr">
        <is>
          <t>address your microt traumas such as</t>
        </is>
      </c>
      <c r="D715">
        <f>HYPERLINK("https://www.youtube.com/watch?v=aZ_Hep7t49s&amp;t=287s", "Go to time")</f>
        <v/>
      </c>
    </row>
    <row r="716">
      <c r="A716">
        <f>HYPERLINK("https://www.youtube.com/watch?v=aZ_Hep7t49s", "Video")</f>
        <v/>
      </c>
      <c r="B716" t="inlineStr">
        <is>
          <t>6:05</t>
        </is>
      </c>
      <c r="C716" t="inlineStr">
        <is>
          <t>you're addressing any minor emotional</t>
        </is>
      </c>
      <c r="D716">
        <f>HYPERLINK("https://www.youtube.com/watch?v=aZ_Hep7t49s&amp;t=365s", "Go to time")</f>
        <v/>
      </c>
    </row>
    <row r="717">
      <c r="A717">
        <f>HYPERLINK("https://www.youtube.com/watch?v=aZ_Hep7t49s", "Video")</f>
        <v/>
      </c>
      <c r="B717" t="inlineStr">
        <is>
          <t>6:35</t>
        </is>
      </c>
      <c r="C717" t="inlineStr">
        <is>
          <t>recognizing and addressing their own</t>
        </is>
      </c>
      <c r="D717">
        <f>HYPERLINK("https://www.youtube.com/watch?v=aZ_Hep7t49s&amp;t=395s", "Go to time")</f>
        <v/>
      </c>
    </row>
    <row r="718">
      <c r="A718">
        <f>HYPERLINK("https://www.youtube.com/watch?v=aZ_Hep7t49s", "Video")</f>
        <v/>
      </c>
      <c r="B718" t="inlineStr">
        <is>
          <t>6:48</t>
        </is>
      </c>
      <c r="C718" t="inlineStr">
        <is>
          <t>addressing these small wounds you</t>
        </is>
      </c>
      <c r="D718">
        <f>HYPERLINK("https://www.youtube.com/watch?v=aZ_Hep7t49s&amp;t=408s", "Go to time")</f>
        <v/>
      </c>
    </row>
    <row r="719">
      <c r="A719">
        <f>HYPERLINK("https://www.youtube.com/watch?v=gKHnpiTWx78", "Video")</f>
        <v/>
      </c>
      <c r="B719" t="inlineStr">
        <is>
          <t>0:46</t>
        </is>
      </c>
      <c r="C719" t="inlineStr">
        <is>
          <t>venting behind someone's back address</t>
        </is>
      </c>
      <c r="D719">
        <f>HYPERLINK("https://www.youtube.com/watch?v=gKHnpiTWx78&amp;t=46s", "Go to time")</f>
        <v/>
      </c>
    </row>
    <row r="720">
      <c r="A720">
        <f>HYPERLINK("https://www.youtube.com/watch?v=gKHnpiTWx78", "Video")</f>
        <v/>
      </c>
      <c r="B720" t="inlineStr">
        <is>
          <t>9:06</t>
        </is>
      </c>
      <c r="C720" t="inlineStr">
        <is>
          <t>fulfill a promise address it promptly</t>
        </is>
      </c>
      <c r="D720">
        <f>HYPERLINK("https://www.youtube.com/watch?v=gKHnpiTWx78&amp;t=546s", "Go to time")</f>
        <v/>
      </c>
    </row>
    <row r="721">
      <c r="A721">
        <f>HYPERLINK("https://www.youtube.com/watch?v=QrnqDWLmHSA", "Video")</f>
        <v/>
      </c>
      <c r="B721" t="inlineStr">
        <is>
          <t>5:52</t>
        </is>
      </c>
      <c r="C721" t="inlineStr">
        <is>
          <t>approaches focus on addressing the first</t>
        </is>
      </c>
      <c r="D721">
        <f>HYPERLINK("https://www.youtube.com/watch?v=QrnqDWLmHSA&amp;t=352s", "Go to time")</f>
        <v/>
      </c>
    </row>
    <row r="722">
      <c r="A722">
        <f>HYPERLINK("https://www.youtube.com/watch?v=m9JFeA3_Psg", "Video")</f>
        <v/>
      </c>
      <c r="B722" t="inlineStr">
        <is>
          <t>4:26</t>
        </is>
      </c>
      <c r="C722" t="inlineStr">
        <is>
          <t>aims to help someone address negative</t>
        </is>
      </c>
      <c r="D722">
        <f>HYPERLINK("https://www.youtube.com/watch?v=m9JFeA3_Psg&amp;t=266s", "Go to time")</f>
        <v/>
      </c>
    </row>
    <row r="723">
      <c r="A723">
        <f>HYPERLINK("https://www.youtube.com/watch?v=chfn56MtFOc", "Video")</f>
        <v/>
      </c>
      <c r="B723" t="inlineStr">
        <is>
          <t>0:16</t>
        </is>
      </c>
      <c r="C723" t="inlineStr">
        <is>
          <t>first step to addressing a lack of</t>
        </is>
      </c>
      <c r="D723">
        <f>HYPERLINK("https://www.youtube.com/watch?v=chfn56MtFOc&amp;t=16s", "Go to time")</f>
        <v/>
      </c>
    </row>
    <row r="724">
      <c r="A724">
        <f>HYPERLINK("https://www.youtube.com/watch?v=t8WLMeYPSBA", "Video")</f>
        <v/>
      </c>
      <c r="B724" t="inlineStr">
        <is>
          <t>5:27</t>
        </is>
      </c>
      <c r="C724" t="inlineStr">
        <is>
          <t>request when it was directly addressed</t>
        </is>
      </c>
      <c r="D724">
        <f>HYPERLINK("https://www.youtube.com/watch?v=t8WLMeYPSBA&amp;t=327s", "Go to time")</f>
        <v/>
      </c>
    </row>
    <row r="725">
      <c r="A725">
        <f>HYPERLINK("https://www.youtube.com/watch?v=CCo47zEONP8", "Video")</f>
        <v/>
      </c>
      <c r="B725" t="inlineStr">
        <is>
          <t>5:38</t>
        </is>
      </c>
      <c r="C725" t="inlineStr">
        <is>
          <t>allows you to address it with compassion</t>
        </is>
      </c>
      <c r="D725">
        <f>HYPERLINK("https://www.youtube.com/watch?v=CCo47zEONP8&amp;t=338s", "Go to time")</f>
        <v/>
      </c>
    </row>
    <row r="726">
      <c r="A726">
        <f>HYPERLINK("https://www.youtube.com/watch?v=VO09IbFjm6U", "Video")</f>
        <v/>
      </c>
      <c r="B726" t="inlineStr">
        <is>
          <t>1:55</t>
        </is>
      </c>
      <c r="C726" t="inlineStr">
        <is>
          <t>solving if left unaddressed</t>
        </is>
      </c>
      <c r="D726">
        <f>HYPERLINK("https://www.youtube.com/watch?v=VO09IbFjm6U&amp;t=115s", "Go to time")</f>
        <v/>
      </c>
    </row>
    <row r="727">
      <c r="A727">
        <f>HYPERLINK("https://www.youtube.com/watch?v=p3GJTlr-j0U", "Video")</f>
        <v/>
      </c>
      <c r="B727" t="inlineStr">
        <is>
          <t>0:19</t>
        </is>
      </c>
      <c r="C727" t="inlineStr">
        <is>
          <t>you do a address the issue directly and</t>
        </is>
      </c>
      <c r="D727">
        <f>HYPERLINK("https://www.youtube.com/watch?v=p3GJTlr-j0U&amp;t=19s", "Go to time")</f>
        <v/>
      </c>
    </row>
    <row r="728">
      <c r="A728">
        <f>HYPERLINK("https://www.youtube.com/watch?v=ufFViR_zCuI", "Video")</f>
        <v/>
      </c>
      <c r="B728" t="inlineStr">
        <is>
          <t>5:41</t>
        </is>
      </c>
      <c r="C728" t="inlineStr">
        <is>
          <t>unaddressed or worsens in time leads to</t>
        </is>
      </c>
      <c r="D728">
        <f>HYPERLINK("https://www.youtube.com/watch?v=ufFViR_zCuI&amp;t=341s", "Go to time")</f>
        <v/>
      </c>
    </row>
    <row r="729">
      <c r="A729">
        <f>HYPERLINK("https://www.youtube.com/watch?v=ROK_7zDkQeg", "Video")</f>
        <v/>
      </c>
      <c r="B729" t="inlineStr">
        <is>
          <t>2:40</t>
        </is>
      </c>
      <c r="C729" t="inlineStr">
        <is>
          <t>responsibilities and finally address</t>
        </is>
      </c>
      <c r="D729">
        <f>HYPERLINK("https://www.youtube.com/watch?v=ROK_7zDkQeg&amp;t=160s", "Go to time")</f>
        <v/>
      </c>
    </row>
    <row r="730">
      <c r="A730">
        <f>HYPERLINK("https://www.youtube.com/watch?v=qCKfepEzryI", "Video")</f>
        <v/>
      </c>
      <c r="B730" t="inlineStr">
        <is>
          <t>4:03</t>
        </is>
      </c>
      <c r="C730" t="inlineStr">
        <is>
          <t>and addressing the underlying causes if</t>
        </is>
      </c>
      <c r="D730">
        <f>HYPERLINK("https://www.youtube.com/watch?v=qCKfepEzryI&amp;t=243s", "Go to time")</f>
        <v/>
      </c>
    </row>
    <row r="731">
      <c r="A731">
        <f>HYPERLINK("https://www.youtube.com/watch?v=uenBrbnOm5E", "Video")</f>
        <v/>
      </c>
      <c r="B731" t="inlineStr">
        <is>
          <t>6:42</t>
        </is>
      </c>
      <c r="C731" t="inlineStr">
        <is>
          <t>recognizing and addressing your</t>
        </is>
      </c>
      <c r="D731">
        <f>HYPERLINK("https://www.youtube.com/watch?v=uenBrbnOm5E&amp;t=402s", "Go to time")</f>
        <v/>
      </c>
    </row>
    <row r="732">
      <c r="A732">
        <f>HYPERLINK("https://www.youtube.com/watch?v=dBG-JEDkl5c", "Video")</f>
        <v/>
      </c>
      <c r="B732" t="inlineStr">
        <is>
          <t>4:53</t>
        </is>
      </c>
      <c r="C732" t="inlineStr">
        <is>
          <t>address them as soon as they arise it</t>
        </is>
      </c>
      <c r="D732">
        <f>HYPERLINK("https://www.youtube.com/watch?v=dBG-JEDkl5c&amp;t=293s", "Go to time")</f>
        <v/>
      </c>
    </row>
    <row r="733">
      <c r="A733">
        <f>HYPERLINK("https://www.youtube.com/watch?v=wbroM1Di-bI", "Video")</f>
        <v/>
      </c>
      <c r="B733" t="inlineStr">
        <is>
          <t>1:53</t>
        </is>
      </c>
      <c r="C733" t="inlineStr">
        <is>
          <t>lot Freer and less worried address the</t>
        </is>
      </c>
      <c r="D733">
        <f>HYPERLINK("https://www.youtube.com/watch?v=wbroM1Di-bI&amp;t=113s", "Go to time")</f>
        <v/>
      </c>
    </row>
    <row r="734">
      <c r="A734">
        <f>HYPERLINK("https://www.youtube.com/watch?v=wbroM1Di-bI", "Video")</f>
        <v/>
      </c>
      <c r="B734" t="inlineStr">
        <is>
          <t>2:49</t>
        </is>
      </c>
      <c r="C734" t="inlineStr">
        <is>
          <t>talk you can learn how to address it and</t>
        </is>
      </c>
      <c r="D734">
        <f>HYPERLINK("https://www.youtube.com/watch?v=wbroM1Di-bI&amp;t=169s", "Go to time")</f>
        <v/>
      </c>
    </row>
    <row r="735">
      <c r="A735">
        <f>HYPERLINK("https://www.youtube.com/watch?v=vklH1IKRusA", "Video")</f>
        <v/>
      </c>
      <c r="B735" t="inlineStr">
        <is>
          <t>4:58</t>
        </is>
      </c>
      <c r="C735" t="inlineStr">
        <is>
          <t>difficult to spot and to address but</t>
        </is>
      </c>
      <c r="D735">
        <f>HYPERLINK("https://www.youtube.com/watch?v=vklH1IKRusA&amp;t=298s", "Go to time")</f>
        <v/>
      </c>
    </row>
    <row r="736">
      <c r="A736">
        <f>HYPERLINK("https://www.youtube.com/watch?v=ycmr9D5YVz8", "Video")</f>
        <v/>
      </c>
      <c r="B736" t="inlineStr">
        <is>
          <t>4:38</t>
        </is>
      </c>
      <c r="C736" t="inlineStr">
        <is>
          <t>address your fears for example if you</t>
        </is>
      </c>
      <c r="D736">
        <f>HYPERLINK("https://www.youtube.com/watch?v=ycmr9D5YVz8&amp;t=278s", "Go to time")</f>
        <v/>
      </c>
    </row>
    <row r="737">
      <c r="A737">
        <f>HYPERLINK("https://www.youtube.com/watch?v=ycmr9D5YVz8", "Video")</f>
        <v/>
      </c>
      <c r="B737" t="inlineStr">
        <is>
          <t>4:56</t>
        </is>
      </c>
      <c r="C737" t="inlineStr">
        <is>
          <t>understand and address your fears handle</t>
        </is>
      </c>
      <c r="D737">
        <f>HYPERLINK("https://www.youtube.com/watch?v=ycmr9D5YVz8&amp;t=296s", "Go to time")</f>
        <v/>
      </c>
    </row>
    <row r="738">
      <c r="A738">
        <f>HYPERLINK("https://www.youtube.com/watch?v=w_eG8ulIYug", "Video")</f>
        <v/>
      </c>
      <c r="B738" t="inlineStr">
        <is>
          <t>6:32</t>
        </is>
      </c>
      <c r="C738" t="inlineStr">
        <is>
          <t>you address it the sooner you can start</t>
        </is>
      </c>
      <c r="D738">
        <f>HYPERLINK("https://www.youtube.com/watch?v=w_eG8ulIYug&amp;t=392s", "Go to time")</f>
        <v/>
      </c>
    </row>
    <row r="739">
      <c r="A739">
        <f>HYPERLINK("https://www.youtube.com/watch?v=xO8n_cPCliE", "Video")</f>
        <v/>
      </c>
      <c r="B739" t="inlineStr">
        <is>
          <t>4:38</t>
        </is>
      </c>
      <c r="C739" t="inlineStr">
        <is>
          <t>it's crucial to address both the</t>
        </is>
      </c>
      <c r="D739">
        <f>HYPERLINK("https://www.youtube.com/watch?v=xO8n_cPCliE&amp;t=278s", "Go to time")</f>
        <v/>
      </c>
    </row>
    <row r="740">
      <c r="A740">
        <f>HYPERLINK("https://www.youtube.com/watch?v=xO8n_cPCliE", "Video")</f>
        <v/>
      </c>
      <c r="B740" t="inlineStr">
        <is>
          <t>5:28</t>
        </is>
      </c>
      <c r="C740" t="inlineStr">
        <is>
          <t>addressing both can help you feel more</t>
        </is>
      </c>
      <c r="D740">
        <f>HYPERLINK("https://www.youtube.com/watch?v=xO8n_cPCliE&amp;t=328s", "Go to time")</f>
        <v/>
      </c>
    </row>
    <row r="741">
      <c r="A741">
        <f>HYPERLINK("https://www.youtube.com/watch?v=VBJ1NfxJV2c", "Video")</f>
        <v/>
      </c>
      <c r="B741" t="inlineStr">
        <is>
          <t>1:32</t>
        </is>
      </c>
      <c r="C741" t="inlineStr">
        <is>
          <t>address the issue if all else fails give</t>
        </is>
      </c>
      <c r="D741">
        <f>HYPERLINK("https://www.youtube.com/watch?v=VBJ1NfxJV2c&amp;t=92s", "Go to time")</f>
        <v/>
      </c>
    </row>
    <row r="742">
      <c r="A742">
        <f>HYPERLINK("https://www.youtube.com/watch?v=2qO5A4SC6JI", "Video")</f>
        <v/>
      </c>
      <c r="B742" t="inlineStr">
        <is>
          <t>2:05</t>
        </is>
      </c>
      <c r="C742" t="inlineStr">
        <is>
          <t>failure to prevent or address a</t>
        </is>
      </c>
      <c r="D742">
        <f>HYPERLINK("https://www.youtube.com/watch?v=2qO5A4SC6JI&amp;t=125s", "Go to time")</f>
        <v/>
      </c>
    </row>
    <row r="743">
      <c r="A743">
        <f>HYPERLINK("https://www.youtube.com/watch?v=h1wmL_VOH6Y", "Video")</f>
        <v/>
      </c>
      <c r="B743" t="inlineStr">
        <is>
          <t>0:08</t>
        </is>
      </c>
      <c r="C743" t="inlineStr">
        <is>
          <t>can be picked up on and addressed by a</t>
        </is>
      </c>
      <c r="D743">
        <f>HYPERLINK("https://www.youtube.com/watch?v=h1wmL_VOH6Y&amp;t=8s", "Go to time")</f>
        <v/>
      </c>
    </row>
    <row r="744">
      <c r="A744">
        <f>HYPERLINK("https://www.youtube.com/watch?v=rWtCx2LoERY", "Video")</f>
        <v/>
      </c>
      <c r="B744" t="inlineStr">
        <is>
          <t>3:42</t>
        </is>
      </c>
      <c r="C744" t="inlineStr">
        <is>
          <t>addressed but instead used against you a</t>
        </is>
      </c>
      <c r="D744">
        <f>HYPERLINK("https://www.youtube.com/watch?v=rWtCx2LoERY&amp;t=222s", "Go to time")</f>
        <v/>
      </c>
    </row>
    <row r="745">
      <c r="A745">
        <f>HYPERLINK("https://www.youtube.com/watch?v=rWtCx2LoERY", "Video")</f>
        <v/>
      </c>
      <c r="B745" t="inlineStr">
        <is>
          <t>4:09</t>
        </is>
      </c>
      <c r="C745" t="inlineStr">
        <is>
          <t>address your jealousy you may become</t>
        </is>
      </c>
      <c r="D745">
        <f>HYPERLINK("https://www.youtube.com/watch?v=rWtCx2LoERY&amp;t=249s", "Go to time")</f>
        <v/>
      </c>
    </row>
    <row r="746">
      <c r="A746">
        <f>HYPERLINK("https://www.youtube.com/watch?v=rWtCx2LoERY", "Video")</f>
        <v/>
      </c>
      <c r="B746" t="inlineStr">
        <is>
          <t>4:28</t>
        </is>
      </c>
      <c r="C746" t="inlineStr">
        <is>
          <t>to address low self self esteem she</t>
        </is>
      </c>
      <c r="D746">
        <f>HYPERLINK("https://www.youtube.com/watch?v=rWtCx2LoERY&amp;t=268s", "Go to time")</f>
        <v/>
      </c>
    </row>
    <row r="747">
      <c r="A747">
        <f>HYPERLINK("https://www.youtube.com/watch?v=rWtCx2LoERY", "Video")</f>
        <v/>
      </c>
      <c r="B747" t="inlineStr">
        <is>
          <t>6:00</t>
        </is>
      </c>
      <c r="C747" t="inlineStr">
        <is>
          <t>and how do you plan to address it share</t>
        </is>
      </c>
      <c r="D747">
        <f>HYPERLINK("https://www.youtube.com/watch?v=rWtCx2LoERY&amp;t=360s", "Go to time")</f>
        <v/>
      </c>
    </row>
    <row r="748">
      <c r="A748">
        <f>HYPERLINK("https://www.youtube.com/watch?v=emCubQ-Y6j8", "Video")</f>
        <v/>
      </c>
      <c r="B748" t="inlineStr">
        <is>
          <t>2:53</t>
        </is>
      </c>
      <c r="C748" t="inlineStr">
        <is>
          <t>let's address your</t>
        </is>
      </c>
      <c r="D748">
        <f>HYPERLINK("https://www.youtube.com/watch?v=emCubQ-Y6j8&amp;t=173s", "Go to time")</f>
        <v/>
      </c>
    </row>
    <row r="749">
      <c r="A749">
        <f>HYPERLINK("https://www.youtube.com/watch?v=0Xdh25cmsS0", "Video")</f>
        <v/>
      </c>
      <c r="B749" t="inlineStr">
        <is>
          <t>1:08</t>
        </is>
      </c>
      <c r="C749" t="inlineStr">
        <is>
          <t>addressed this question by highlighting</t>
        </is>
      </c>
      <c r="D749">
        <f>HYPERLINK("https://www.youtube.com/watch?v=0Xdh25cmsS0&amp;t=68s", "Go to time")</f>
        <v/>
      </c>
    </row>
    <row r="750">
      <c r="A750">
        <f>HYPERLINK("https://www.youtube.com/watch?v=F9TaSF2-oP8", "Video")</f>
        <v/>
      </c>
      <c r="B750" t="inlineStr">
        <is>
          <t>5:39</t>
        </is>
      </c>
      <c r="C750" t="inlineStr">
        <is>
          <t>often need to address in order to stay</t>
        </is>
      </c>
      <c r="D750">
        <f>HYPERLINK("https://www.youtube.com/watch?v=F9TaSF2-oP8&amp;t=339s", "Go to time")</f>
        <v/>
      </c>
    </row>
    <row r="751">
      <c r="A751">
        <f>HYPERLINK("https://www.youtube.com/watch?v=EdgnSNxs7V0", "Video")</f>
        <v/>
      </c>
      <c r="B751" t="inlineStr">
        <is>
          <t>0:31</t>
        </is>
      </c>
      <c r="C751" t="inlineStr">
        <is>
          <t>here are five ways to address poor</t>
        </is>
      </c>
      <c r="D751">
        <f>HYPERLINK("https://www.youtube.com/watch?v=EdgnSNxs7V0&amp;t=31s", "Go to time")</f>
        <v/>
      </c>
    </row>
    <row r="752">
      <c r="A752">
        <f>HYPERLINK("https://www.youtube.com/watch?v=EdgnSNxs7V0", "Video")</f>
        <v/>
      </c>
      <c r="B752" t="inlineStr">
        <is>
          <t>1:19</t>
        </is>
      </c>
      <c r="C752" t="inlineStr">
        <is>
          <t>acknowledging and addressing these</t>
        </is>
      </c>
      <c r="D752">
        <f>HYPERLINK("https://www.youtube.com/watch?v=EdgnSNxs7V0&amp;t=79s", "Go to time")</f>
        <v/>
      </c>
    </row>
    <row r="753">
      <c r="A753">
        <f>HYPERLINK("https://www.youtube.com/watch?v=QKnRZy6MX8k", "Video")</f>
        <v/>
      </c>
      <c r="B753" t="inlineStr">
        <is>
          <t>3:47</t>
        </is>
      </c>
      <c r="C753" t="inlineStr">
        <is>
          <t>pushing you apart this means addressing</t>
        </is>
      </c>
      <c r="D753">
        <f>HYPERLINK("https://www.youtube.com/watch?v=QKnRZy6MX8k&amp;t=227s", "Go to time")</f>
        <v/>
      </c>
    </row>
    <row r="754">
      <c r="A754">
        <f>HYPERLINK("https://www.youtube.com/watch?v=xC__WfUs1iU", "Video")</f>
        <v/>
      </c>
      <c r="B754" t="inlineStr">
        <is>
          <t>4:11</t>
        </is>
      </c>
      <c r="C754" t="inlineStr">
        <is>
          <t>addressing them reach out to friends or</t>
        </is>
      </c>
      <c r="D754">
        <f>HYPERLINK("https://www.youtube.com/watch?v=xC__WfUs1iU&amp;t=251s", "Go to time")</f>
        <v/>
      </c>
    </row>
    <row r="755">
      <c r="A755">
        <f>HYPERLINK("https://www.youtube.com/watch?v=tISTqmuIMO8", "Video")</f>
        <v/>
      </c>
      <c r="B755" t="inlineStr">
        <is>
          <t>3:13</t>
        </is>
      </c>
      <c r="C755" t="inlineStr">
        <is>
          <t>your life it's important to address them</t>
        </is>
      </c>
      <c r="D755">
        <f>HYPERLINK("https://www.youtube.com/watch?v=tISTqmuIMO8&amp;t=193s", "Go to time")</f>
        <v/>
      </c>
    </row>
    <row r="756">
      <c r="A756">
        <f>HYPERLINK("https://www.youtube.com/watch?v=lUEoLcRkOq0", "Video")</f>
        <v/>
      </c>
      <c r="B756" t="inlineStr">
        <is>
          <t>1:12</t>
        </is>
      </c>
      <c r="C756" t="inlineStr">
        <is>
          <t>mentally while also addressing any</t>
        </is>
      </c>
      <c r="D756">
        <f>HYPERLINK("https://www.youtube.com/watch?v=lUEoLcRkOq0&amp;t=72s", "Go to time")</f>
        <v/>
      </c>
    </row>
    <row r="757">
      <c r="A757">
        <f>HYPERLINK("https://www.youtube.com/watch?v=lUEoLcRkOq0", "Video")</f>
        <v/>
      </c>
      <c r="B757" t="inlineStr">
        <is>
          <t>4:20</t>
        </is>
      </c>
      <c r="C757" t="inlineStr">
        <is>
          <t>addressing these challenges openly and</t>
        </is>
      </c>
      <c r="D757">
        <f>HYPERLINK("https://www.youtube.com/watch?v=lUEoLcRkOq0&amp;t=260s", "Go to time")</f>
        <v/>
      </c>
    </row>
    <row r="758">
      <c r="A758">
        <f>HYPERLINK("https://www.youtube.com/watch?v=u6pZeTdFctI", "Video")</f>
        <v/>
      </c>
      <c r="B758" t="inlineStr">
        <is>
          <t>3:12</t>
        </is>
      </c>
      <c r="C758" t="inlineStr">
        <is>
          <t>up to address the audience be aware of</t>
        </is>
      </c>
      <c r="D758">
        <f>HYPERLINK("https://www.youtube.com/watch?v=u6pZeTdFctI&amp;t=192s", "Go to time")</f>
        <v/>
      </c>
    </row>
    <row r="759">
      <c r="A759">
        <f>HYPERLINK("https://www.youtube.com/watch?v=saEErVMirqc", "Video")</f>
        <v/>
      </c>
      <c r="B759" t="inlineStr">
        <is>
          <t>2:44</t>
        </is>
      </c>
      <c r="C759" t="inlineStr">
        <is>
          <t>assuming someone else will address the</t>
        </is>
      </c>
      <c r="D759">
        <f>HYPERLINK("https://www.youtube.com/watch?v=saEErVMirqc&amp;t=164s", "Go to time")</f>
        <v/>
      </c>
    </row>
    <row r="760">
      <c r="A760">
        <f>HYPERLINK("https://www.youtube.com/watch?v=8xdFQLo8tjc", "Video")</f>
        <v/>
      </c>
      <c r="B760" t="inlineStr">
        <is>
          <t>3:46</t>
        </is>
      </c>
      <c r="C760" t="inlineStr">
        <is>
          <t>addressed with a close friend or</t>
        </is>
      </c>
      <c r="D760">
        <f>HYPERLINK("https://www.youtube.com/watch?v=8xdFQLo8tjc&amp;t=226s", "Go to time")</f>
        <v/>
      </c>
    </row>
    <row r="761">
      <c r="A761">
        <f>HYPERLINK("https://www.youtube.com/watch?v=LOZE1L8hl-k", "Video")</f>
        <v/>
      </c>
      <c r="B761" t="inlineStr">
        <is>
          <t>2:26</t>
        </is>
      </c>
      <c r="C761" t="inlineStr">
        <is>
          <t>you've not fully addressed your personal</t>
        </is>
      </c>
      <c r="D761">
        <f>HYPERLINK("https://www.youtube.com/watch?v=LOZE1L8hl-k&amp;t=146s", "Go to time")</f>
        <v/>
      </c>
    </row>
    <row r="762">
      <c r="A762">
        <f>HYPERLINK("https://www.youtube.com/watch?v=LOZE1L8hl-k", "Video")</f>
        <v/>
      </c>
      <c r="B762" t="inlineStr">
        <is>
          <t>2:36</t>
        </is>
      </c>
      <c r="C762" t="inlineStr">
        <is>
          <t>address these issues before jumping into</t>
        </is>
      </c>
      <c r="D762">
        <f>HYPERLINK("https://www.youtube.com/watch?v=LOZE1L8hl-k&amp;t=156s", "Go to time")</f>
        <v/>
      </c>
    </row>
    <row r="763">
      <c r="A763">
        <f>HYPERLINK("https://www.youtube.com/watch?v=BzWD3YI79ZI", "Video")</f>
        <v/>
      </c>
      <c r="B763" t="inlineStr">
        <is>
          <t>0:27</t>
        </is>
      </c>
      <c r="C763" t="inlineStr">
        <is>
          <t>or autobiographical memories
left unaddressed this trauma</t>
        </is>
      </c>
      <c r="D763">
        <f>HYPERLINK("https://www.youtube.com/watch?v=BzWD3YI79ZI&amp;t=27s", "Go to time")</f>
        <v/>
      </c>
    </row>
    <row r="764">
      <c r="A764">
        <f>HYPERLINK("https://www.youtube.com/watch?v=BzWD3YI79ZI", "Video")</f>
        <v/>
      </c>
      <c r="B764" t="inlineStr">
        <is>
          <t>4:12</t>
        </is>
      </c>
      <c r="C764" t="inlineStr">
        <is>
          <t>emotional wounds by taking
the steps to address</t>
        </is>
      </c>
      <c r="D764">
        <f>HYPERLINK("https://www.youtube.com/watch?v=BzWD3YI79ZI&amp;t=252s", "Go to time")</f>
        <v/>
      </c>
    </row>
    <row r="765">
      <c r="A765">
        <f>HYPERLINK("https://www.youtube.com/watch?v=hZ0Wos8zusU", "Video")</f>
        <v/>
      </c>
      <c r="B765" t="inlineStr">
        <is>
          <t>0:24</t>
        </is>
      </c>
      <c r="C765" t="inlineStr">
        <is>
          <t>acknowledging and addressing past wounds</t>
        </is>
      </c>
      <c r="D765">
        <f>HYPERLINK("https://www.youtube.com/watch?v=hZ0Wos8zusU&amp;t=24s", "Go to time")</f>
        <v/>
      </c>
    </row>
    <row r="766">
      <c r="A766">
        <f>HYPERLINK("https://www.youtube.com/watch?v=hZ0Wos8zusU", "Video")</f>
        <v/>
      </c>
      <c r="B766" t="inlineStr">
        <is>
          <t>1:37</t>
        </is>
      </c>
      <c r="C766" t="inlineStr">
        <is>
          <t>addressing and releasing repressed</t>
        </is>
      </c>
      <c r="D766">
        <f>HYPERLINK("https://www.youtube.com/watch?v=hZ0Wos8zusU&amp;t=97s", "Go to time")</f>
        <v/>
      </c>
    </row>
    <row r="767">
      <c r="A767">
        <f>HYPERLINK("https://www.youtube.com/watch?v=ebIgDuABVxw", "Video")</f>
        <v/>
      </c>
      <c r="B767" t="inlineStr">
        <is>
          <t>3:00</t>
        </is>
      </c>
      <c r="C767" t="inlineStr">
        <is>
          <t>address phone number email and other</t>
        </is>
      </c>
      <c r="D767">
        <f>HYPERLINK("https://www.youtube.com/watch?v=ebIgDuABVxw&amp;t=180s", "Go to time")</f>
        <v/>
      </c>
    </row>
    <row r="768">
      <c r="A768">
        <f>HYPERLINK("https://www.youtube.com/watch?v=-6JJQSEBIn0", "Video")</f>
        <v/>
      </c>
      <c r="B768" t="inlineStr">
        <is>
          <t>4:13</t>
        </is>
      </c>
      <c r="C768" t="inlineStr">
        <is>
          <t>realize number five addressing your</t>
        </is>
      </c>
      <c r="D768">
        <f>HYPERLINK("https://www.youtube.com/watch?v=-6JJQSEBIn0&amp;t=253s", "Go to time")</f>
        <v/>
      </c>
    </row>
    <row r="769">
      <c r="A769">
        <f>HYPERLINK("https://www.youtube.com/watch?v=4HTKzQm67mw", "Video")</f>
        <v/>
      </c>
      <c r="B769" t="inlineStr">
        <is>
          <t>5:15</t>
        </is>
      </c>
      <c r="C769" t="inlineStr">
        <is>
          <t>accountability means addressing it</t>
        </is>
      </c>
      <c r="D769">
        <f>HYPERLINK("https://www.youtube.com/watch?v=4HTKzQm67mw&amp;t=315s", "Go to time")</f>
        <v/>
      </c>
    </row>
    <row r="770">
      <c r="A770">
        <f>HYPERLINK("https://www.youtube.com/watch?v=NagKB897EAY", "Video")</f>
        <v/>
      </c>
      <c r="B770" t="inlineStr">
        <is>
          <t>3:37</t>
        </is>
      </c>
      <c r="C770" t="inlineStr">
        <is>
          <t>in exploring and addressing our own</t>
        </is>
      </c>
      <c r="D770">
        <f>HYPERLINK("https://www.youtube.com/watch?v=NagKB897EAY&amp;t=217s", "Go to time")</f>
        <v/>
      </c>
    </row>
    <row r="771">
      <c r="A771">
        <f>HYPERLINK("https://www.youtube.com/watch?v=YBx7ZT6FIrU", "Video")</f>
        <v/>
      </c>
      <c r="B771" t="inlineStr">
        <is>
          <t>3:35</t>
        </is>
      </c>
      <c r="C771" t="inlineStr">
        <is>
          <t>and address factors that
contribute to low self-esteem.</t>
        </is>
      </c>
      <c r="D771">
        <f>HYPERLINK("https://www.youtube.com/watch?v=YBx7ZT6FIrU&amp;t=215s", "Go to time")</f>
        <v/>
      </c>
    </row>
    <row r="772">
      <c r="A772">
        <f>HYPERLINK("https://www.youtube.com/watch?v=lbJxOIs_1vE", "Video")</f>
        <v/>
      </c>
      <c r="B772" t="inlineStr">
        <is>
          <t>3:36</t>
        </is>
      </c>
      <c r="C772" t="inlineStr">
        <is>
          <t>Lifestyles addressing the issue</t>
        </is>
      </c>
      <c r="D772">
        <f>HYPERLINK("https://www.youtube.com/watch?v=lbJxOIs_1vE&amp;t=216s", "Go to time")</f>
        <v/>
      </c>
    </row>
    <row r="773">
      <c r="A773">
        <f>HYPERLINK("https://www.youtube.com/watch?v=lbJxOIs_1vE", "Video")</f>
        <v/>
      </c>
      <c r="B773" t="inlineStr">
        <is>
          <t>3:39</t>
        </is>
      </c>
      <c r="C773" t="inlineStr">
        <is>
          <t>addressing silent abuse requires</t>
        </is>
      </c>
      <c r="D773">
        <f>HYPERLINK("https://www.youtube.com/watch?v=lbJxOIs_1vE&amp;t=219s", "Go to time")</f>
        <v/>
      </c>
    </row>
    <row r="774">
      <c r="A774">
        <f>HYPERLINK("https://www.youtube.com/watch?v=lbJxOIs_1vE", "Video")</f>
        <v/>
      </c>
      <c r="B774" t="inlineStr">
        <is>
          <t>3:58</t>
        </is>
      </c>
      <c r="C774" t="inlineStr">
        <is>
          <t>other hand addressing in compatibility</t>
        </is>
      </c>
      <c r="D774">
        <f>HYPERLINK("https://www.youtube.com/watch?v=lbJxOIs_1vE&amp;t=238s", "Go to time")</f>
        <v/>
      </c>
    </row>
    <row r="775">
      <c r="A775">
        <f>HYPERLINK("https://www.youtube.com/watch?v=lbJxOIs_1vE", "Video")</f>
        <v/>
      </c>
      <c r="B775" t="inlineStr">
        <is>
          <t>4:33</t>
        </is>
      </c>
      <c r="C775" t="inlineStr">
        <is>
          <t>and addressing issues early on is</t>
        </is>
      </c>
      <c r="D775">
        <f>HYPERLINK("https://www.youtube.com/watch?v=lbJxOIs_1vE&amp;t=273s", "Go to time")</f>
        <v/>
      </c>
    </row>
    <row r="776">
      <c r="A776">
        <f>HYPERLINK("https://www.youtube.com/watch?v=ajjKYniFoPw", "Video")</f>
        <v/>
      </c>
      <c r="B776" t="inlineStr">
        <is>
          <t>0:08</t>
        </is>
      </c>
      <c r="C776" t="inlineStr">
        <is>
          <t>can be picked up on and addressed by a</t>
        </is>
      </c>
      <c r="D776">
        <f>HYPERLINK("https://www.youtube.com/watch?v=ajjKYniFoPw&amp;t=8s", "Go to time")</f>
        <v/>
      </c>
    </row>
    <row r="777">
      <c r="A777">
        <f>HYPERLINK("https://www.youtube.com/watch?v=drGszzn8tXs", "Video")</f>
        <v/>
      </c>
      <c r="B777" t="inlineStr">
        <is>
          <t>0:45</t>
        </is>
      </c>
      <c r="C777" t="inlineStr">
        <is>
          <t>to acknowledge and address your fear</t>
        </is>
      </c>
      <c r="D777">
        <f>HYPERLINK("https://www.youtube.com/watch?v=drGszzn8tXs&amp;t=45s", "Go to time")</f>
        <v/>
      </c>
    </row>
    <row r="778">
      <c r="A778">
        <f>HYPERLINK("https://www.youtube.com/watch?v=drGszzn8tXs", "Video")</f>
        <v/>
      </c>
      <c r="B778" t="inlineStr">
        <is>
          <t>2:50</t>
        </is>
      </c>
      <c r="C778" t="inlineStr">
        <is>
          <t>address this fear and lead to deeper</t>
        </is>
      </c>
      <c r="D778">
        <f>HYPERLINK("https://www.youtube.com/watch?v=drGszzn8tXs&amp;t=170s", "Go to time")</f>
        <v/>
      </c>
    </row>
    <row r="779">
      <c r="A779">
        <f>HYPERLINK("https://www.youtube.com/watch?v=iVKl6Y3kw2E", "Video")</f>
        <v/>
      </c>
      <c r="B779" t="inlineStr">
        <is>
          <t>3:10</t>
        </is>
      </c>
      <c r="C779" t="inlineStr">
        <is>
          <t>unaddressed your needs in the</t>
        </is>
      </c>
      <c r="D779">
        <f>HYPERLINK("https://www.youtube.com/watch?v=iVKl6Y3kw2E&amp;t=190s", "Go to time")</f>
        <v/>
      </c>
    </row>
    <row r="780">
      <c r="A780">
        <f>HYPERLINK("https://www.youtube.com/watch?v=fvijtN7mN4o", "Video")</f>
        <v/>
      </c>
      <c r="B780" t="inlineStr">
        <is>
          <t>3:09</t>
        </is>
      </c>
      <c r="C780" t="inlineStr">
        <is>
          <t>addressed to Sir Walter Scott</t>
        </is>
      </c>
      <c r="D780">
        <f>HYPERLINK("https://www.youtube.com/watch?v=fvijtN7mN4o&amp;t=189s", "Go to time")</f>
        <v/>
      </c>
    </row>
    <row r="781">
      <c r="A781">
        <f>HYPERLINK("https://www.youtube.com/watch?v=5LOQxug_XeA", "Video")</f>
        <v/>
      </c>
      <c r="B781" t="inlineStr">
        <is>
          <t>30:28</t>
        </is>
      </c>
      <c r="C781" t="inlineStr">
        <is>
          <t>These slashers address the
PTSD the final person faces</t>
        </is>
      </c>
      <c r="D781">
        <f>HYPERLINK("https://www.youtube.com/watch?v=5LOQxug_XeA&amp;t=1828s", "Go to time")</f>
        <v/>
      </c>
    </row>
    <row r="782">
      <c r="A782">
        <f>HYPERLINK("https://www.youtube.com/watch?v=JqFNjFakpDc", "Video")</f>
        <v/>
      </c>
      <c r="B782" t="inlineStr">
        <is>
          <t>3:13</t>
        </is>
      </c>
      <c r="C782" t="inlineStr">
        <is>
          <t>It would be one of the many times Butler would
address the legacy of slavery in the science fiction element.</t>
        </is>
      </c>
      <c r="D782">
        <f>HYPERLINK("https://www.youtube.com/watch?v=JqFNjFakpDc&amp;t=193s", "Go to time")</f>
        <v/>
      </c>
    </row>
    <row r="783">
      <c r="A783">
        <f>HYPERLINK("https://www.youtube.com/watch?v=JqFNjFakpDc", "Video")</f>
        <v/>
      </c>
      <c r="B783" t="inlineStr">
        <is>
          <t>11:38</t>
        </is>
      </c>
      <c r="C783" t="inlineStr">
        <is>
          <t>addressing that nothing can truly detach
humanity from that sin, especially when tied to the United States.</t>
        </is>
      </c>
      <c r="D783">
        <f>HYPERLINK("https://www.youtube.com/watch?v=JqFNjFakpDc&amp;t=698s", "Go to time")</f>
        <v/>
      </c>
    </row>
    <row r="784">
      <c r="A784">
        <f>HYPERLINK("https://www.youtube.com/watch?v=aff9ZQLClcU", "Video")</f>
        <v/>
      </c>
      <c r="B784" t="inlineStr">
        <is>
          <t>20:53</t>
        </is>
      </c>
      <c r="C784" t="inlineStr">
        <is>
          <t>cycle.The film addresses teenage self-mutilation,
suicidal thoughts, and violence at school—a</t>
        </is>
      </c>
      <c r="D784">
        <f>HYPERLINK("https://www.youtube.com/watch?v=aff9ZQLClcU&amp;t=1253s", "Go to time")</f>
        <v/>
      </c>
    </row>
    <row r="785">
      <c r="A785">
        <f>HYPERLINK("https://www.youtube.com/watch?v=aff9ZQLClcU", "Video")</f>
        <v/>
      </c>
      <c r="B785" t="inlineStr">
        <is>
          <t>21:07</t>
        </is>
      </c>
      <c r="C785" t="inlineStr">
        <is>
          <t>The movie also addresses mental illness in
young adults—which came front and center</t>
        </is>
      </c>
      <c r="D785">
        <f>HYPERLINK("https://www.youtube.com/watch?v=aff9ZQLClcU&amp;t=1267s", "Go to time")</f>
        <v/>
      </c>
    </row>
    <row r="786">
      <c r="A786">
        <f>HYPERLINK("https://www.youtube.com/watch?v=aff9ZQLClcU", "Video")</f>
        <v/>
      </c>
      <c r="B786" t="inlineStr">
        <is>
          <t>21:16</t>
        </is>
      </c>
      <c r="C786" t="inlineStr">
        <is>
          <t>The film’s 2004 sequel would go on to address
drug addiction through the werewolf’s dependence</t>
        </is>
      </c>
      <c r="D786">
        <f>HYPERLINK("https://www.youtube.com/watch?v=aff9ZQLClcU&amp;t=1276s", "Go to time")</f>
        <v/>
      </c>
    </row>
    <row r="787">
      <c r="A787">
        <f>HYPERLINK("https://www.youtube.com/watch?v=rtqRaKhu1VY", "Video")</f>
        <v/>
      </c>
      <c r="B787" t="inlineStr">
        <is>
          <t>15:54</t>
        </is>
      </c>
      <c r="C787" t="inlineStr">
        <is>
          <t>my spirit that addresses your spirit; just
as if both had passed through the grave, and</t>
        </is>
      </c>
      <c r="D787">
        <f>HYPERLINK("https://www.youtube.com/watch?v=rtqRaKhu1VY&amp;t=954s", "Go to time")</f>
        <v/>
      </c>
    </row>
    <row r="788">
      <c r="A788">
        <f>HYPERLINK("https://www.youtube.com/watch?v=3qZxD0wfH-M", "Video")</f>
        <v/>
      </c>
      <c r="B788" t="inlineStr">
        <is>
          <t>4:30</t>
        </is>
      </c>
      <c r="C788" t="inlineStr">
        <is>
          <t>It seemed to me a great task to 
which we had addressed ourselves.</t>
        </is>
      </c>
      <c r="D788">
        <f>HYPERLINK("https://www.youtube.com/watch?v=3qZxD0wfH-M&amp;t=270s", "Go to time")</f>
        <v/>
      </c>
    </row>
    <row r="789">
      <c r="A789">
        <f>HYPERLINK("https://www.youtube.com/watch?v=3qZxD0wfH-M", "Video")</f>
        <v/>
      </c>
      <c r="B789" t="inlineStr">
        <is>
          <t>10:35</t>
        </is>
      </c>
      <c r="C789" t="inlineStr">
        <is>
          <t>an imperfect coming to terms with 
three matters Twain addresses--Huck</t>
        </is>
      </c>
      <c r="D789">
        <f>HYPERLINK("https://www.youtube.com/watch?v=3qZxD0wfH-M&amp;t=635s", "Go to time")</f>
        <v/>
      </c>
    </row>
    <row r="790">
      <c r="A790">
        <f>HYPERLINK("https://www.youtube.com/watch?v=08ASjs_qt70", "Video")</f>
        <v/>
      </c>
      <c r="B790" t="inlineStr">
        <is>
          <t>6:17</t>
        </is>
      </c>
      <c r="C790" t="inlineStr">
        <is>
          <t>Trying to address
these concerns,</t>
        </is>
      </c>
      <c r="D790">
        <f>HYPERLINK("https://www.youtube.com/watch?v=08ASjs_qt70&amp;t=377s", "Go to time")</f>
        <v/>
      </c>
    </row>
    <row r="791">
      <c r="A791">
        <f>HYPERLINK("https://www.youtube.com/watch?v=SzJvpmoWQrI", "Video")</f>
        <v/>
      </c>
      <c r="B791" t="inlineStr">
        <is>
          <t>10:16</t>
        </is>
      </c>
      <c r="C791" t="inlineStr">
        <is>
          <t>Herbert is both addressing this imperialistic
mindset, but also using it as the basis of</t>
        </is>
      </c>
      <c r="D791">
        <f>HYPERLINK("https://www.youtube.com/watch?v=SzJvpmoWQrI&amp;t=616s", "Go to time")</f>
        <v/>
      </c>
    </row>
    <row r="792">
      <c r="A792">
        <f>HYPERLINK("https://www.youtube.com/watch?v=c_ywuNEEiVE", "Video")</f>
        <v/>
      </c>
      <c r="B792" t="inlineStr">
        <is>
          <t>5:07</t>
        </is>
      </c>
      <c r="C792" t="inlineStr">
        <is>
          <t>I have some theories, but first we need to
address the element of the story that starts</t>
        </is>
      </c>
      <c r="D792">
        <f>HYPERLINK("https://www.youtube.com/watch?v=c_ywuNEEiVE&amp;t=307s", "Go to time")</f>
        <v/>
      </c>
    </row>
    <row r="793">
      <c r="A793">
        <f>HYPERLINK("https://www.youtube.com/watch?v=A3cQYGuuzVg", "Video")</f>
        <v/>
      </c>
      <c r="B793" t="inlineStr">
        <is>
          <t>4:51</t>
        </is>
      </c>
      <c r="C793" t="inlineStr">
        <is>
          <t>addresses of all the people who took</t>
        </is>
      </c>
      <c r="D793">
        <f>HYPERLINK("https://www.youtube.com/watch?v=A3cQYGuuzVg&amp;t=291s", "Go to time")</f>
        <v/>
      </c>
    </row>
    <row r="794">
      <c r="A794">
        <f>HYPERLINK("https://www.youtube.com/watch?v=R2DzhjKeL2U", "Video")</f>
        <v/>
      </c>
      <c r="B794" t="inlineStr">
        <is>
          <t>3:40</t>
        </is>
      </c>
      <c r="C794" t="inlineStr">
        <is>
          <t>the address of my tailor donna said you</t>
        </is>
      </c>
      <c r="D794">
        <f>HYPERLINK("https://www.youtube.com/watch?v=R2DzhjKeL2U&amp;t=220s", "Go to time")</f>
        <v/>
      </c>
    </row>
    <row r="795">
      <c r="A795">
        <f>HYPERLINK("https://www.youtube.com/watch?v=R2DzhjKeL2U", "Video")</f>
        <v/>
      </c>
      <c r="B795" t="inlineStr">
        <is>
          <t>3:47</t>
        </is>
      </c>
      <c r="C795" t="inlineStr">
        <is>
          <t>show up at that address you get a nice</t>
        </is>
      </c>
      <c r="D795">
        <f>HYPERLINK("https://www.youtube.com/watch?v=R2DzhjKeL2U&amp;t=227s", "Go to time")</f>
        <v/>
      </c>
    </row>
    <row r="796">
      <c r="A796">
        <f>HYPERLINK("https://www.youtube.com/watch?v=xJ1vraNqeGE", "Video")</f>
        <v/>
      </c>
      <c r="B796" t="inlineStr">
        <is>
          <t>8:27</t>
        </is>
      </c>
      <c r="C796" t="inlineStr">
        <is>
          <t>address but it is a crime to lie about</t>
        </is>
      </c>
      <c r="D796">
        <f>HYPERLINK("https://www.youtube.com/watch?v=xJ1vraNqeGE&amp;t=507s", "Go to time")</f>
        <v/>
      </c>
    </row>
    <row r="797">
      <c r="A797">
        <f>HYPERLINK("https://www.youtube.com/watch?v=uYi1bonHkb0", "Video")</f>
        <v/>
      </c>
      <c r="B797" t="inlineStr">
        <is>
          <t>0:58</t>
        </is>
      </c>
      <c r="C797" t="inlineStr">
        <is>
          <t>up at that address you get a nice suit</t>
        </is>
      </c>
      <c r="D797">
        <f>HYPERLINK("https://www.youtube.com/watch?v=uYi1bonHkb0&amp;t=58s", "Go to time")</f>
        <v/>
      </c>
    </row>
    <row r="798">
      <c r="A798">
        <f>HYPERLINK("https://www.youtube.com/watch?v=53zbRhagDZc", "Video")</f>
        <v/>
      </c>
      <c r="B798" t="inlineStr">
        <is>
          <t>8:10</t>
        </is>
      </c>
      <c r="C798" t="inlineStr">
        <is>
          <t>address me as harvey in open court</t>
        </is>
      </c>
      <c r="D798">
        <f>HYPERLINK("https://www.youtube.com/watch?v=53zbRhagDZc&amp;t=490s", "Go to time")</f>
        <v/>
      </c>
    </row>
    <row r="799">
      <c r="A799">
        <f>HYPERLINK("https://www.youtube.com/watch?v=S4kPAoqIrdc", "Video")</f>
        <v/>
      </c>
      <c r="B799" t="inlineStr">
        <is>
          <t>5:58</t>
        </is>
      </c>
      <c r="C799" t="inlineStr">
        <is>
          <t>drop it off at an address but it is a</t>
        </is>
      </c>
      <c r="D799">
        <f>HYPERLINK("https://www.youtube.com/watch?v=S4kPAoqIrdc&amp;t=358s", "Go to time")</f>
        <v/>
      </c>
    </row>
    <row r="800">
      <c r="A800">
        <f>HYPERLINK("https://www.youtube.com/watch?v=66QdlDz-COY", "Video")</f>
        <v/>
      </c>
      <c r="B800" t="inlineStr">
        <is>
          <t>0:46</t>
        </is>
      </c>
      <c r="C800" t="inlineStr">
        <is>
          <t>person not have a boston address without</t>
        </is>
      </c>
      <c r="D800">
        <f>HYPERLINK("https://www.youtube.com/watch?v=66QdlDz-COY&amp;t=46s", "Go to time")</f>
        <v/>
      </c>
    </row>
    <row r="801">
      <c r="A801">
        <f>HYPERLINK("https://www.youtube.com/watch?v=66QdlDz-COY", "Video")</f>
        <v/>
      </c>
      <c r="B801" t="inlineStr">
        <is>
          <t>0:57</t>
        </is>
      </c>
      <c r="C801" t="inlineStr">
        <is>
          <t>having an address up there</t>
        </is>
      </c>
      <c r="D801">
        <f>HYPERLINK("https://www.youtube.com/watch?v=66QdlDz-COY&amp;t=57s", "Go to time")</f>
        <v/>
      </c>
    </row>
    <row r="802">
      <c r="A802">
        <f>HYPERLINK("https://www.youtube.com/watch?v=r1Xk2y4MLaM", "Video")</f>
        <v/>
      </c>
      <c r="B802" t="inlineStr">
        <is>
          <t>3:55</t>
        </is>
      </c>
      <c r="C802" t="inlineStr">
        <is>
          <t>address there isn't even a simple</t>
        </is>
      </c>
      <c r="D802">
        <f>HYPERLINK("https://www.youtube.com/watch?v=r1Xk2y4MLaM&amp;t=235s", "Go to time")</f>
        <v/>
      </c>
    </row>
    <row r="803">
      <c r="A803">
        <f>HYPERLINK("https://www.youtube.com/watch?v=r1Xk2y4MLaM", "Video")</f>
        <v/>
      </c>
      <c r="B803" t="inlineStr">
        <is>
          <t>5:10</t>
        </is>
      </c>
      <c r="C803" t="inlineStr">
        <is>
          <t>address without it meaning that they</t>
        </is>
      </c>
      <c r="D803">
        <f>HYPERLINK("https://www.youtube.com/watch?v=r1Xk2y4MLaM&amp;t=310s", "Go to time")</f>
        <v/>
      </c>
    </row>
    <row r="804">
      <c r="A804">
        <f>HYPERLINK("https://www.youtube.com/watch?v=r1Xk2y4MLaM", "Video")</f>
        <v/>
      </c>
      <c r="B804" t="inlineStr">
        <is>
          <t>5:20</t>
        </is>
      </c>
      <c r="C804" t="inlineStr">
        <is>
          <t>not having an address up there unless</t>
        </is>
      </c>
      <c r="D804">
        <f>HYPERLINK("https://www.youtube.com/watch?v=r1Xk2y4MLaM&amp;t=320s", "Go to time")</f>
        <v/>
      </c>
    </row>
    <row r="805">
      <c r="A805">
        <f>HYPERLINK("https://www.youtube.com/watch?v=7bulE7AmGRE", "Video")</f>
        <v/>
      </c>
      <c r="B805" t="inlineStr">
        <is>
          <t>1:41</t>
        </is>
      </c>
      <c r="C805" t="inlineStr">
        <is>
          <t>no record of a Boston address there</t>
        </is>
      </c>
      <c r="D805">
        <f>HYPERLINK("https://www.youtube.com/watch?v=7bulE7AmGRE&amp;t=101s", "Go to time")</f>
        <v/>
      </c>
    </row>
    <row r="806">
      <c r="A806">
        <f>HYPERLINK("https://www.youtube.com/watch?v=7bulE7AmGRE", "Video")</f>
        <v/>
      </c>
      <c r="B806" t="inlineStr">
        <is>
          <t>2:58</t>
        </is>
      </c>
      <c r="C806" t="inlineStr">
        <is>
          <t>have a Boston address without it meaning</t>
        </is>
      </c>
      <c r="D806">
        <f>HYPERLINK("https://www.youtube.com/watch?v=7bulE7AmGRE&amp;t=178s", "Go to time")</f>
        <v/>
      </c>
    </row>
    <row r="807">
      <c r="A807">
        <f>HYPERLINK("https://www.youtube.com/watch?v=7bulE7AmGRE", "Video")</f>
        <v/>
      </c>
      <c r="B807" t="inlineStr">
        <is>
          <t>3:08</t>
        </is>
      </c>
      <c r="C807" t="inlineStr">
        <is>
          <t>having an address up there unless you're</t>
        </is>
      </c>
      <c r="D807">
        <f>HYPERLINK("https://www.youtube.com/watch?v=7bulE7AmGRE&amp;t=188s", "Go to time")</f>
        <v/>
      </c>
    </row>
    <row r="808">
      <c r="A808">
        <f>HYPERLINK("https://www.youtube.com/watch?v=6lQ8-jrRx_M", "Video")</f>
        <v/>
      </c>
      <c r="B808" t="inlineStr">
        <is>
          <t>6:14</t>
        </is>
      </c>
      <c r="C808" t="inlineStr">
        <is>
          <t>addresses of all the people who took</t>
        </is>
      </c>
      <c r="D808">
        <f>HYPERLINK("https://www.youtube.com/watch?v=6lQ8-jrRx_M&amp;t=374s", "Go to time")</f>
        <v/>
      </c>
    </row>
    <row r="809">
      <c r="A809">
        <f>HYPERLINK("https://www.youtube.com/watch?v=se_psO-B7W0", "Video")</f>
        <v/>
      </c>
      <c r="B809" t="inlineStr">
        <is>
          <t>0:03</t>
        </is>
      </c>
      <c r="C809" t="inlineStr">
        <is>
          <t>please address me not my client Mr</t>
        </is>
      </c>
      <c r="D809">
        <f>HYPERLINK("https://www.youtube.com/watch?v=se_psO-B7W0&amp;t=3s", "Go to time")</f>
        <v/>
      </c>
    </row>
    <row r="810">
      <c r="A810">
        <f>HYPERLINK("https://www.youtube.com/watch?v=mh4uoICQSsI", "Video")</f>
        <v/>
      </c>
      <c r="B810" t="inlineStr">
        <is>
          <t>1:47</t>
        </is>
      </c>
      <c r="C810" t="inlineStr">
        <is>
          <t>no record of a boston address there</t>
        </is>
      </c>
      <c r="D810">
        <f>HYPERLINK("https://www.youtube.com/watch?v=mh4uoICQSsI&amp;t=107s", "Go to time")</f>
        <v/>
      </c>
    </row>
    <row r="811">
      <c r="A811">
        <f>HYPERLINK("https://www.youtube.com/watch?v=mh4uoICQSsI", "Video")</f>
        <v/>
      </c>
      <c r="B811" t="inlineStr">
        <is>
          <t>3:03</t>
        </is>
      </c>
      <c r="C811" t="inlineStr">
        <is>
          <t>person not have a boston address without</t>
        </is>
      </c>
      <c r="D811">
        <f>HYPERLINK("https://www.youtube.com/watch?v=mh4uoICQSsI&amp;t=183s", "Go to time")</f>
        <v/>
      </c>
    </row>
    <row r="812">
      <c r="A812">
        <f>HYPERLINK("https://www.youtube.com/watch?v=mh4uoICQSsI", "Video")</f>
        <v/>
      </c>
      <c r="B812" t="inlineStr">
        <is>
          <t>3:14</t>
        </is>
      </c>
      <c r="C812" t="inlineStr">
        <is>
          <t>having an address up there unless you're</t>
        </is>
      </c>
      <c r="D812">
        <f>HYPERLINK("https://www.youtube.com/watch?v=mh4uoICQSsI&amp;t=194s", "Go to time")</f>
        <v/>
      </c>
    </row>
    <row r="813">
      <c r="A813">
        <f>HYPERLINK("https://www.youtube.com/watch?v=7MRQ4faIRYs", "Video")</f>
        <v/>
      </c>
      <c r="B813" t="inlineStr">
        <is>
          <t>0:32</t>
        </is>
      </c>
      <c r="C813" t="inlineStr">
        <is>
          <t>address it is we are working on tracking</t>
        </is>
      </c>
      <c r="D813">
        <f>HYPERLINK("https://www.youtube.com/watch?v=7MRQ4faIRYs&amp;t=32s", "Go to time")</f>
        <v/>
      </c>
    </row>
    <row r="814">
      <c r="A814">
        <f>HYPERLINK("https://www.youtube.com/watch?v=4JszJvcQd1Q", "Video")</f>
        <v/>
      </c>
      <c r="B814" t="inlineStr">
        <is>
          <t>3:40</t>
        </is>
      </c>
      <c r="C814" t="inlineStr">
        <is>
          <t>Louis I need you to be at this address</t>
        </is>
      </c>
      <c r="D814">
        <f>HYPERLINK("https://www.youtube.com/watch?v=4JszJvcQd1Q&amp;t=220s", "Go to time")</f>
        <v/>
      </c>
    </row>
    <row r="815">
      <c r="A815">
        <f>HYPERLINK("https://www.youtube.com/watch?v=eTDNv3yKWns", "Video")</f>
        <v/>
      </c>
      <c r="B815" t="inlineStr">
        <is>
          <t>2:44</t>
        </is>
      </c>
      <c r="C815" t="inlineStr">
        <is>
          <t>i got the address</t>
        </is>
      </c>
      <c r="D815">
        <f>HYPERLINK("https://www.youtube.com/watch?v=eTDNv3yKWns&amp;t=164s", "Go to time")</f>
        <v/>
      </c>
    </row>
    <row r="816">
      <c r="A816">
        <f>HYPERLINK("https://www.youtube.com/watch?v=jEGASy9Lyiw", "Video")</f>
        <v/>
      </c>
      <c r="B816" t="inlineStr">
        <is>
          <t>9:17</t>
        </is>
      </c>
      <c r="C816" t="inlineStr">
        <is>
          <t>address me and not my client Mr Spector</t>
        </is>
      </c>
      <c r="D816">
        <f>HYPERLINK("https://www.youtube.com/watch?v=jEGASy9Lyiw&amp;t=557s", "Go to time")</f>
        <v/>
      </c>
    </row>
    <row r="817">
      <c r="A817">
        <f>HYPERLINK("https://www.youtube.com/watch?v=5etGt8IkiXY", "Video")</f>
        <v/>
      </c>
      <c r="B817" t="inlineStr">
        <is>
          <t>12:17</t>
        </is>
      </c>
      <c r="C817" t="inlineStr">
        <is>
          <t>address there isn't even a simple</t>
        </is>
      </c>
      <c r="D817">
        <f>HYPERLINK("https://www.youtube.com/watch?v=5etGt8IkiXY&amp;t=737s", "Go to time")</f>
        <v/>
      </c>
    </row>
    <row r="818">
      <c r="A818">
        <f>HYPERLINK("https://www.youtube.com/watch?v=5etGt8IkiXY", "Video")</f>
        <v/>
      </c>
      <c r="B818" t="inlineStr">
        <is>
          <t>13:33</t>
        </is>
      </c>
      <c r="C818" t="inlineStr">
        <is>
          <t>address without it meaning that they</t>
        </is>
      </c>
      <c r="D818">
        <f>HYPERLINK("https://www.youtube.com/watch?v=5etGt8IkiXY&amp;t=813s", "Go to time")</f>
        <v/>
      </c>
    </row>
    <row r="819">
      <c r="A819">
        <f>HYPERLINK("https://www.youtube.com/watch?v=5etGt8IkiXY", "Video")</f>
        <v/>
      </c>
      <c r="B819" t="inlineStr">
        <is>
          <t>13:42</t>
        </is>
      </c>
      <c r="C819" t="inlineStr">
        <is>
          <t>not having an address up there unless</t>
        </is>
      </c>
      <c r="D819">
        <f>HYPERLINK("https://www.youtube.com/watch?v=5etGt8IkiXY&amp;t=822s", "Go to time")</f>
        <v/>
      </c>
    </row>
    <row r="820">
      <c r="A820">
        <f>HYPERLINK("https://www.youtube.com/watch?v=kgw7v1rRlIc", "Video")</f>
        <v/>
      </c>
      <c r="B820" t="inlineStr">
        <is>
          <t>5:42</t>
        </is>
      </c>
      <c r="C820" t="inlineStr">
        <is>
          <t>ask you not to address the defendant</t>
        </is>
      </c>
      <c r="D820">
        <f>HYPERLINK("https://www.youtube.com/watch?v=kgw7v1rRlIc&amp;t=342s", "Go to time")</f>
        <v/>
      </c>
    </row>
    <row r="821">
      <c r="A821">
        <f>HYPERLINK("https://www.youtube.com/watch?v=_C1HlBoJpsY", "Video")</f>
        <v/>
      </c>
      <c r="B821" t="inlineStr">
        <is>
          <t>3:46</t>
        </is>
      </c>
      <c r="C821" t="inlineStr">
        <is>
          <t>names and addresses of all the people</t>
        </is>
      </c>
      <c r="D821">
        <f>HYPERLINK("https://www.youtube.com/watch?v=_C1HlBoJpsY&amp;t=226s", "Go to time")</f>
        <v/>
      </c>
    </row>
    <row r="822">
      <c r="A822">
        <f>HYPERLINK("https://www.youtube.com/watch?v=XRJYlluzJv4", "Video")</f>
        <v/>
      </c>
      <c r="B822" t="inlineStr">
        <is>
          <t>5:33</t>
        </is>
      </c>
      <c r="C822" t="inlineStr">
        <is>
          <t>address during his law school years was</t>
        </is>
      </c>
      <c r="D822">
        <f>HYPERLINK("https://www.youtube.com/watch?v=XRJYlluzJv4&amp;t=333s", "Go to time")</f>
        <v/>
      </c>
    </row>
    <row r="823">
      <c r="A823">
        <f>HYPERLINK("https://www.youtube.com/watch?v=-z-B3j8kmdI", "Video")</f>
        <v/>
      </c>
      <c r="B823" t="inlineStr">
        <is>
          <t>1:50</t>
        </is>
      </c>
      <c r="C823" t="inlineStr">
        <is>
          <t>addressed during his law school years</t>
        </is>
      </c>
      <c r="D823">
        <f>HYPERLINK("https://www.youtube.com/watch?v=-z-B3j8kmdI&amp;t=110s", "Go to time")</f>
        <v/>
      </c>
    </row>
    <row r="824">
      <c r="A824">
        <f>HYPERLINK("https://www.youtube.com/watch?v=xxjFLzOZk30", "Video")</f>
        <v/>
      </c>
      <c r="B824" t="inlineStr">
        <is>
          <t>0:23</t>
        </is>
      </c>
      <c r="C824" t="inlineStr">
        <is>
          <t>like and the names and addresses of all</t>
        </is>
      </c>
      <c r="D824">
        <f>HYPERLINK("https://www.youtube.com/watch?v=xxjFLzOZk30&amp;t=23s", "Go to time")</f>
        <v/>
      </c>
    </row>
    <row r="825">
      <c r="A825">
        <f>HYPERLINK("https://www.youtube.com/watch?v=xxjFLzOZk30", "Video")</f>
        <v/>
      </c>
      <c r="B825" t="inlineStr">
        <is>
          <t>12:15</t>
        </is>
      </c>
      <c r="C825" t="inlineStr">
        <is>
          <t>address during his law school years was</t>
        </is>
      </c>
      <c r="D825">
        <f>HYPERLINK("https://www.youtube.com/watch?v=xxjFLzOZk30&amp;t=735s", "Go to time")</f>
        <v/>
      </c>
    </row>
    <row r="826">
      <c r="A826">
        <f>HYPERLINK("https://www.youtube.com/watch?v=48iYgNODG6A", "Video")</f>
        <v/>
      </c>
      <c r="B826" t="inlineStr">
        <is>
          <t>5:45</t>
        </is>
      </c>
      <c r="C826" t="inlineStr">
        <is>
          <t>a large downtown address well now that</t>
        </is>
      </c>
      <c r="D826">
        <f>HYPERLINK("https://www.youtube.com/watch?v=48iYgNODG6A&amp;t=345s", "Go to time")</f>
        <v/>
      </c>
    </row>
    <row r="827">
      <c r="A827">
        <f>HYPERLINK("https://www.youtube.com/watch?v=R6FHs4bsbJc", "Video")</f>
        <v/>
      </c>
      <c r="B827" t="inlineStr">
        <is>
          <t>5:01</t>
        </is>
      </c>
      <c r="C827" t="inlineStr">
        <is>
          <t>address there isn't even a simple</t>
        </is>
      </c>
      <c r="D827">
        <f>HYPERLINK("https://www.youtube.com/watch?v=R6FHs4bsbJc&amp;t=301s", "Go to time")</f>
        <v/>
      </c>
    </row>
    <row r="828">
      <c r="A828">
        <f>HYPERLINK("https://www.youtube.com/watch?v=R6FHs4bsbJc", "Video")</f>
        <v/>
      </c>
      <c r="B828" t="inlineStr">
        <is>
          <t>6:17</t>
        </is>
      </c>
      <c r="C828" t="inlineStr">
        <is>
          <t>address without it meaning that they</t>
        </is>
      </c>
      <c r="D828">
        <f>HYPERLINK("https://www.youtube.com/watch?v=R6FHs4bsbJc&amp;t=377s", "Go to time")</f>
        <v/>
      </c>
    </row>
    <row r="829">
      <c r="A829">
        <f>HYPERLINK("https://www.youtube.com/watch?v=R6FHs4bsbJc", "Video")</f>
        <v/>
      </c>
      <c r="B829" t="inlineStr">
        <is>
          <t>6:26</t>
        </is>
      </c>
      <c r="C829" t="inlineStr">
        <is>
          <t>not having an address up there unless</t>
        </is>
      </c>
      <c r="D829">
        <f>HYPERLINK("https://www.youtube.com/watch?v=R6FHs4bsbJc&amp;t=386s", "Go to time")</f>
        <v/>
      </c>
    </row>
    <row r="830">
      <c r="A830">
        <f>HYPERLINK("https://www.youtube.com/watch?v=d87nn72JtjA", "Video")</f>
        <v/>
      </c>
      <c r="B830" t="inlineStr">
        <is>
          <t>0:15</t>
        </is>
      </c>
      <c r="C830" t="inlineStr">
        <is>
          <t>no record of a Boston address there</t>
        </is>
      </c>
      <c r="D830">
        <f>HYPERLINK("https://www.youtube.com/watch?v=d87nn72JtjA&amp;t=15s", "Go to time")</f>
        <v/>
      </c>
    </row>
    <row r="831">
      <c r="A831">
        <f>HYPERLINK("https://www.youtube.com/watch?v=d87nn72JtjA", "Video")</f>
        <v/>
      </c>
      <c r="B831" t="inlineStr">
        <is>
          <t>1:30</t>
        </is>
      </c>
      <c r="C831" t="inlineStr">
        <is>
          <t>that a person not have a Boston address</t>
        </is>
      </c>
      <c r="D831">
        <f>HYPERLINK("https://www.youtube.com/watch?v=d87nn72JtjA&amp;t=90s", "Go to time")</f>
        <v/>
      </c>
    </row>
    <row r="832">
      <c r="A832">
        <f>HYPERLINK("https://www.youtube.com/watch?v=d87nn72JtjA", "Video")</f>
        <v/>
      </c>
      <c r="B832" t="inlineStr">
        <is>
          <t>1:41</t>
        </is>
      </c>
      <c r="C832" t="inlineStr">
        <is>
          <t>not having an address up there unless</t>
        </is>
      </c>
      <c r="D832">
        <f>HYPERLINK("https://www.youtube.com/watch?v=d87nn72JtjA&amp;t=101s", "Go to time")</f>
        <v/>
      </c>
    </row>
    <row r="833">
      <c r="A833">
        <f>HYPERLINK("https://www.youtube.com/watch?v=JdR9Fw5sE44", "Video")</f>
        <v/>
      </c>
      <c r="B833" t="inlineStr">
        <is>
          <t>1:01</t>
        </is>
      </c>
      <c r="C833" t="inlineStr">
        <is>
          <t>address it is we are working on tracking</t>
        </is>
      </c>
      <c r="D833">
        <f>HYPERLINK("https://www.youtube.com/watch?v=JdR9Fw5sE44&amp;t=61s", "Go to time")</f>
        <v/>
      </c>
    </row>
    <row r="834">
      <c r="A834">
        <f>HYPERLINK("https://www.youtube.com/watch?v=eULsY6798So", "Video")</f>
        <v/>
      </c>
      <c r="B834" t="inlineStr">
        <is>
          <t>17:21</t>
        </is>
      </c>
      <c r="C834" t="inlineStr">
        <is>
          <t>congratulations what's this the address</t>
        </is>
      </c>
      <c r="D834">
        <f>HYPERLINK("https://www.youtube.com/watch?v=eULsY6798So&amp;t=1041s", "Go to time")</f>
        <v/>
      </c>
    </row>
    <row r="835">
      <c r="A835">
        <f>HYPERLINK("https://www.youtube.com/watch?v=eULsY6798So", "Video")</f>
        <v/>
      </c>
      <c r="B835" t="inlineStr">
        <is>
          <t>17:30</t>
        </is>
      </c>
      <c r="C835" t="inlineStr">
        <is>
          <t>me if I show up with that address you</t>
        </is>
      </c>
      <c r="D835">
        <f>HYPERLINK("https://www.youtube.com/watch?v=eULsY6798So&amp;t=1050s", "Go to time")</f>
        <v/>
      </c>
    </row>
    <row r="836">
      <c r="A836">
        <f>HYPERLINK("https://www.youtube.com/watch?v=6F7IaNjpIlg", "Video")</f>
        <v/>
      </c>
      <c r="B836" t="inlineStr">
        <is>
          <t>1:01</t>
        </is>
      </c>
      <c r="C836" t="inlineStr">
        <is>
          <t>address it is</t>
        </is>
      </c>
      <c r="D836">
        <f>HYPERLINK("https://www.youtube.com/watch?v=6F7IaNjpIlg&amp;t=61s", "Go to time")</f>
        <v/>
      </c>
    </row>
    <row r="837">
      <c r="A837">
        <f>HYPERLINK("https://www.youtube.com/watch?v=LtMT868s6UY", "Video")</f>
        <v/>
      </c>
      <c r="B837" t="inlineStr">
        <is>
          <t>20:52</t>
        </is>
      </c>
      <c r="C837" t="inlineStr">
        <is>
          <t>addressed during his law school years</t>
        </is>
      </c>
      <c r="D837">
        <f>HYPERLINK("https://www.youtube.com/watch?v=LtMT868s6UY&amp;t=1252s", "Go to time")</f>
        <v/>
      </c>
    </row>
    <row r="838">
      <c r="A838">
        <f>HYPERLINK("https://www.youtube.com/watch?v=2rELWjL6J4M", "Video")</f>
        <v/>
      </c>
      <c r="B838" t="inlineStr">
        <is>
          <t>20:17</t>
        </is>
      </c>
      <c r="C838" t="inlineStr">
        <is>
          <t>addressed during his law school years</t>
        </is>
      </c>
      <c r="D838">
        <f>HYPERLINK("https://www.youtube.com/watch?v=2rELWjL6J4M&amp;t=1217s", "Go to time")</f>
        <v/>
      </c>
    </row>
    <row r="839">
      <c r="A839">
        <f>HYPERLINK("https://www.youtube.com/watch?v=Il5anJqVVmo", "Video")</f>
        <v/>
      </c>
      <c r="B839" t="inlineStr">
        <is>
          <t>0:17</t>
        </is>
      </c>
      <c r="C839" t="inlineStr">
        <is>
          <t>this is the address for your car club oh</t>
        </is>
      </c>
      <c r="D839">
        <f>HYPERLINK("https://www.youtube.com/watch?v=Il5anJqVVmo&amp;t=17s", "Go to time")</f>
        <v/>
      </c>
    </row>
    <row r="840">
      <c r="A840">
        <f>HYPERLINK("https://www.youtube.com/watch?v=SNwN7RTF6w8", "Video")</f>
        <v/>
      </c>
      <c r="B840" t="inlineStr">
        <is>
          <t>5:34</t>
        </is>
      </c>
      <c r="C840" t="inlineStr">
        <is>
          <t>can't legally address my clients hey I</t>
        </is>
      </c>
      <c r="D840">
        <f>HYPERLINK("https://www.youtube.com/watch?v=SNwN7RTF6w8&amp;t=334s", "Go to time")</f>
        <v/>
      </c>
    </row>
    <row r="841">
      <c r="A841">
        <f>HYPERLINK("https://www.youtube.com/watch?v=SNwN7RTF6w8", "Video")</f>
        <v/>
      </c>
      <c r="B841" t="inlineStr">
        <is>
          <t>6:32</t>
        </is>
      </c>
      <c r="C841" t="inlineStr">
        <is>
          <t>what I just addressed you with a raised</t>
        </is>
      </c>
      <c r="D841">
        <f>HYPERLINK("https://www.youtube.com/watch?v=SNwN7RTF6w8&amp;t=392s", "Go to time")</f>
        <v/>
      </c>
    </row>
    <row r="842">
      <c r="A842">
        <f>HYPERLINK("https://www.youtube.com/watch?v=6faCRC6Zksc", "Video")</f>
        <v/>
      </c>
      <c r="B842" t="inlineStr">
        <is>
          <t>1:01</t>
        </is>
      </c>
      <c r="C842" t="inlineStr">
        <is>
          <t>address you have an appointment</t>
        </is>
      </c>
      <c r="D842">
        <f>HYPERLINK("https://www.youtube.com/watch?v=6faCRC6Zksc&amp;t=61s", "Go to time")</f>
        <v/>
      </c>
    </row>
    <row r="843">
      <c r="A843">
        <f>HYPERLINK("https://www.youtube.com/watch?v=ij2q9RJ8n4M", "Video")</f>
        <v/>
      </c>
      <c r="B843" t="inlineStr">
        <is>
          <t>5:27</t>
        </is>
      </c>
      <c r="C843" t="inlineStr">
        <is>
          <t>addressed during his law school years</t>
        </is>
      </c>
      <c r="D843">
        <f>HYPERLINK("https://www.youtube.com/watch?v=ij2q9RJ8n4M&amp;t=327s", "Go to time")</f>
        <v/>
      </c>
    </row>
    <row r="844">
      <c r="A844">
        <f>HYPERLINK("https://www.youtube.com/watch?v=Ca0zQJ6JtMY", "Video")</f>
        <v/>
      </c>
      <c r="B844" t="inlineStr">
        <is>
          <t>6:38</t>
        </is>
      </c>
      <c r="C844" t="inlineStr">
        <is>
          <t>lit I'll ask you not to address the</t>
        </is>
      </c>
      <c r="D844">
        <f>HYPERLINK("https://www.youtube.com/watch?v=Ca0zQJ6JtMY&amp;t=398s", "Go to time")</f>
        <v/>
      </c>
    </row>
    <row r="845">
      <c r="A845">
        <f>HYPERLINK("https://www.youtube.com/watch?v=8cr81HTMs_w", "Video")</f>
        <v/>
      </c>
      <c r="B845" t="inlineStr">
        <is>
          <t>1:18</t>
        </is>
      </c>
      <c r="C845" t="inlineStr">
        <is>
          <t>a large downtown address well now that</t>
        </is>
      </c>
      <c r="D845">
        <f>HYPERLINK("https://www.youtube.com/watch?v=8cr81HTMs_w&amp;t=78s", "Go to time")</f>
        <v/>
      </c>
    </row>
    <row r="846">
      <c r="A846">
        <f>HYPERLINK("https://www.youtube.com/watch?v=8cr81HTMs_w", "Video")</f>
        <v/>
      </c>
      <c r="B846" t="inlineStr">
        <is>
          <t>7:56</t>
        </is>
      </c>
      <c r="C846" t="inlineStr">
        <is>
          <t>addresses of all the people who took</t>
        </is>
      </c>
      <c r="D846">
        <f>HYPERLINK("https://www.youtube.com/watch?v=8cr81HTMs_w&amp;t=476s", "Go to time")</f>
        <v/>
      </c>
    </row>
    <row r="847">
      <c r="A847">
        <f>HYPERLINK("https://www.youtube.com/watch?v=CJtu_4CpRvM", "Video")</f>
        <v/>
      </c>
      <c r="B847" t="inlineStr">
        <is>
          <t>18:20</t>
        </is>
      </c>
      <c r="C847" t="inlineStr">
        <is>
          <t>address there isn't even a simple</t>
        </is>
      </c>
      <c r="D847">
        <f>HYPERLINK("https://www.youtube.com/watch?v=CJtu_4CpRvM&amp;t=1100s", "Go to time")</f>
        <v/>
      </c>
    </row>
    <row r="848">
      <c r="A848">
        <f>HYPERLINK("https://www.youtube.com/watch?v=CJtu_4CpRvM", "Video")</f>
        <v/>
      </c>
      <c r="B848" t="inlineStr">
        <is>
          <t>19:36</t>
        </is>
      </c>
      <c r="C848" t="inlineStr">
        <is>
          <t>address without it meaning that they</t>
        </is>
      </c>
      <c r="D848">
        <f>HYPERLINK("https://www.youtube.com/watch?v=CJtu_4CpRvM&amp;t=1176s", "Go to time")</f>
        <v/>
      </c>
    </row>
    <row r="849">
      <c r="A849">
        <f>HYPERLINK("https://www.youtube.com/watch?v=CJtu_4CpRvM", "Video")</f>
        <v/>
      </c>
      <c r="B849" t="inlineStr">
        <is>
          <t>19:45</t>
        </is>
      </c>
      <c r="C849" t="inlineStr">
        <is>
          <t>not having an address up there unless</t>
        </is>
      </c>
      <c r="D849">
        <f>HYPERLINK("https://www.youtube.com/watch?v=CJtu_4CpRvM&amp;t=1185s", "Go to time")</f>
        <v/>
      </c>
    </row>
    <row r="850">
      <c r="A850">
        <f>HYPERLINK("https://www.youtube.com/watch?v=YOw-CnGnw3o", "Video")</f>
        <v/>
      </c>
      <c r="B850" t="inlineStr">
        <is>
          <t>6:37</t>
        </is>
      </c>
      <c r="C850" t="inlineStr">
        <is>
          <t>the address of my tailor Donna said you</t>
        </is>
      </c>
      <c r="D850">
        <f>HYPERLINK("https://www.youtube.com/watch?v=YOw-CnGnw3o&amp;t=397s", "Go to time")</f>
        <v/>
      </c>
    </row>
    <row r="851">
      <c r="A851">
        <f>HYPERLINK("https://www.youtube.com/watch?v=YOw-CnGnw3o", "Video")</f>
        <v/>
      </c>
      <c r="B851" t="inlineStr">
        <is>
          <t>6:44</t>
        </is>
      </c>
      <c r="C851" t="inlineStr">
        <is>
          <t>show up at that address you get a nice</t>
        </is>
      </c>
      <c r="D851">
        <f>HYPERLINK("https://www.youtube.com/watch?v=YOw-CnGnw3o&amp;t=404s", "Go to time")</f>
        <v/>
      </c>
    </row>
    <row r="852">
      <c r="A852">
        <f>HYPERLINK("https://www.youtube.com/watch?v=ayF0xMAdkOw", "Video")</f>
        <v/>
      </c>
      <c r="B852" t="inlineStr">
        <is>
          <t>4:36</t>
        </is>
      </c>
      <c r="C852" t="inlineStr">
        <is>
          <t>having an address up there unless you're</t>
        </is>
      </c>
      <c r="D852">
        <f>HYPERLINK("https://www.youtube.com/watch?v=ayF0xMAdkOw&amp;t=276s", "Go to time")</f>
        <v/>
      </c>
    </row>
    <row r="853">
      <c r="A853">
        <f>HYPERLINK("https://www.youtube.com/watch?v=f8e42B8biAw", "Video")</f>
        <v/>
      </c>
      <c r="B853" t="inlineStr">
        <is>
          <t>2:48</t>
        </is>
      </c>
      <c r="C853" t="inlineStr">
        <is>
          <t>an address i answered a harvey and lewis</t>
        </is>
      </c>
      <c r="D853">
        <f>HYPERLINK("https://www.youtube.com/watch?v=f8e42B8biAw&amp;t=168s", "Go to time")</f>
        <v/>
      </c>
    </row>
    <row r="854">
      <c r="A854">
        <f>HYPERLINK("https://www.youtube.com/watch?v=IcKTqqErh9w", "Video")</f>
        <v/>
      </c>
      <c r="B854" t="inlineStr">
        <is>
          <t>6:14</t>
        </is>
      </c>
      <c r="C854" t="inlineStr">
        <is>
          <t>addresses of all the people who took</t>
        </is>
      </c>
      <c r="D854">
        <f>HYPERLINK("https://www.youtube.com/watch?v=IcKTqqErh9w&amp;t=374s", "Go to time")</f>
        <v/>
      </c>
    </row>
    <row r="855">
      <c r="A855">
        <f>HYPERLINK("https://www.youtube.com/watch?v=Lvti3A51I18", "Video")</f>
        <v/>
      </c>
      <c r="B855" t="inlineStr">
        <is>
          <t>0:37</t>
        </is>
      </c>
      <c r="C855" t="inlineStr">
        <is>
          <t>their official business addresses i can</t>
        </is>
      </c>
      <c r="D855">
        <f>HYPERLINK("https://www.youtube.com/watch?v=Lvti3A51I18&amp;t=37s", "Go to time")</f>
        <v/>
      </c>
    </row>
    <row r="856">
      <c r="A856">
        <f>HYPERLINK("https://www.youtube.com/watch?v=VLi2JdFEKJY", "Video")</f>
        <v/>
      </c>
      <c r="B856" t="inlineStr">
        <is>
          <t>22:39</t>
        </is>
      </c>
      <c r="C856" t="inlineStr">
        <is>
          <t>addressed during his law school years</t>
        </is>
      </c>
      <c r="D856">
        <f>HYPERLINK("https://www.youtube.com/watch?v=VLi2JdFEKJY&amp;t=1359s", "Go to time")</f>
        <v/>
      </c>
    </row>
    <row r="857">
      <c r="A857">
        <f>HYPERLINK("https://www.youtube.com/watch?v=PhEsRiTKd04", "Video")</f>
        <v/>
      </c>
      <c r="B857" t="inlineStr">
        <is>
          <t>18:56</t>
        </is>
      </c>
      <c r="C857" t="inlineStr">
        <is>
          <t>addressed during his law school years</t>
        </is>
      </c>
      <c r="D857">
        <f>HYPERLINK("https://www.youtube.com/watch?v=PhEsRiTKd04&amp;t=1136s", "Go to time")</f>
        <v/>
      </c>
    </row>
    <row r="858">
      <c r="A858">
        <f>HYPERLINK("https://www.youtube.com/watch?v=rZ-_JtcHMLU", "Video")</f>
        <v/>
      </c>
      <c r="B858" t="inlineStr">
        <is>
          <t>1:52</t>
        </is>
      </c>
      <c r="C858" t="inlineStr">
        <is>
          <t>no what's this you addressed my tailor</t>
        </is>
      </c>
      <c r="D858">
        <f>HYPERLINK("https://www.youtube.com/watch?v=rZ-_JtcHMLU&amp;t=112s", "Go to time")</f>
        <v/>
      </c>
    </row>
    <row r="859">
      <c r="A859">
        <f>HYPERLINK("https://www.youtube.com/watch?v=rZ-_JtcHMLU", "Video")</f>
        <v/>
      </c>
      <c r="B859" t="inlineStr">
        <is>
          <t>2:02</t>
        </is>
      </c>
      <c r="C859" t="inlineStr">
        <is>
          <t>up at that address you get a nice suit</t>
        </is>
      </c>
      <c r="D859">
        <f>HYPERLINK("https://www.youtube.com/watch?v=rZ-_JtcHMLU&amp;t=122s", "Go to time")</f>
        <v/>
      </c>
    </row>
    <row r="860">
      <c r="A860">
        <f>HYPERLINK("https://www.youtube.com/watch?v=dFBUUyP8bgE", "Video")</f>
        <v/>
      </c>
      <c r="B860" t="inlineStr">
        <is>
          <t>2:41</t>
        </is>
      </c>
      <c r="C860" t="inlineStr">
        <is>
          <t>maybe at this address</t>
        </is>
      </c>
      <c r="D860">
        <f>HYPERLINK("https://www.youtube.com/watch?v=dFBUUyP8bgE&amp;t=161s", "Go to time")</f>
        <v/>
      </c>
    </row>
    <row r="861">
      <c r="A861">
        <f>HYPERLINK("https://www.youtube.com/watch?v=jE_BGPs_sKg", "Video")</f>
        <v/>
      </c>
      <c r="B861" t="inlineStr">
        <is>
          <t>0:03</t>
        </is>
      </c>
      <c r="C861" t="inlineStr">
        <is>
          <t>please address me not my client Mr</t>
        </is>
      </c>
      <c r="D861">
        <f>HYPERLINK("https://www.youtube.com/watch?v=jE_BGPs_sKg&amp;t=3s", "Go to time")</f>
        <v/>
      </c>
    </row>
    <row r="862">
      <c r="A862">
        <f>HYPERLINK("https://www.youtube.com/watch?v=ioR6XupkDjg", "Video")</f>
        <v/>
      </c>
      <c r="B862" t="inlineStr">
        <is>
          <t>1:25</t>
        </is>
      </c>
      <c r="C862" t="inlineStr">
        <is>
          <t>remind me to move no forwarding address</t>
        </is>
      </c>
      <c r="D862">
        <f>HYPERLINK("https://www.youtube.com/watch?v=ioR6XupkDjg&amp;t=85s", "Go to time")</f>
        <v/>
      </c>
    </row>
    <row r="863">
      <c r="A863">
        <f>HYPERLINK("https://www.youtube.com/watch?v=ioR6XupkDjg", "Video")</f>
        <v/>
      </c>
      <c r="B863" t="inlineStr">
        <is>
          <t>1:30</t>
        </is>
      </c>
      <c r="C863" t="inlineStr">
        <is>
          <t>address in the first place nice tux</t>
        </is>
      </c>
      <c r="D863">
        <f>HYPERLINK("https://www.youtube.com/watch?v=ioR6XupkDjg&amp;t=90s", "Go to time")</f>
        <v/>
      </c>
    </row>
    <row r="864">
      <c r="A864">
        <f>HYPERLINK("https://www.youtube.com/watch?v=-7ORAKULel4", "Video")</f>
        <v/>
      </c>
      <c r="B864" t="inlineStr">
        <is>
          <t>10:06</t>
        </is>
      </c>
      <c r="C864" t="inlineStr">
        <is>
          <t>to try and address some
of these very difficult problems today.</t>
        </is>
      </c>
      <c r="D864">
        <f>HYPERLINK("https://www.youtube.com/watch?v=-7ORAKULel4&amp;t=606s", "Go to time")</f>
        <v/>
      </c>
    </row>
    <row r="865">
      <c r="A865">
        <f>HYPERLINK("https://www.youtube.com/watch?v=xgBnYr0_FRk", "Video")</f>
        <v/>
      </c>
      <c r="B865" t="inlineStr">
        <is>
          <t>3:44</t>
        </is>
      </c>
      <c r="C865" t="inlineStr">
        <is>
          <t>Without an effective way
to address these issues,</t>
        </is>
      </c>
      <c r="D865">
        <f>HYPERLINK("https://www.youtube.com/watch?v=xgBnYr0_FRk&amp;t=224s", "Go to time")</f>
        <v/>
      </c>
    </row>
    <row r="866">
      <c r="A866">
        <f>HYPERLINK("https://www.youtube.com/watch?v=xgBnYr0_FRk", "Video")</f>
        <v/>
      </c>
      <c r="B866" t="inlineStr">
        <is>
          <t>10:55</t>
        </is>
      </c>
      <c r="C866" t="inlineStr">
        <is>
          <t>because there are more issues
to be addressed,</t>
        </is>
      </c>
      <c r="D866">
        <f>HYPERLINK("https://www.youtube.com/watch?v=xgBnYr0_FRk&amp;t=655s", "Go to time")</f>
        <v/>
      </c>
    </row>
    <row r="867">
      <c r="A867">
        <f>HYPERLINK("https://www.youtube.com/watch?v=xgBnYr0_FRk", "Video")</f>
        <v/>
      </c>
      <c r="B867" t="inlineStr">
        <is>
          <t>13:21</t>
        </is>
      </c>
      <c r="C867" t="inlineStr">
        <is>
          <t>but I think our goal is just to address
the unmet medical need</t>
        </is>
      </c>
      <c r="D867">
        <f>HYPERLINK("https://www.youtube.com/watch?v=xgBnYr0_FRk&amp;t=801s", "Go to time")</f>
        <v/>
      </c>
    </row>
    <row r="868">
      <c r="A868">
        <f>HYPERLINK("https://www.youtube.com/watch?v=jmQWOPDqxWA", "Video")</f>
        <v/>
      </c>
      <c r="B868" t="inlineStr">
        <is>
          <t>21:03</t>
        </is>
      </c>
      <c r="C868" t="inlineStr">
        <is>
          <t>addressing the ethical questions about
which countries get the vaccine first,</t>
        </is>
      </c>
      <c r="D868">
        <f>HYPERLINK("https://www.youtube.com/watch?v=jmQWOPDqxWA&amp;t=1263s", "Go to time")</f>
        <v/>
      </c>
    </row>
    <row r="869">
      <c r="A869">
        <f>HYPERLINK("https://www.youtube.com/watch?v=lR_WNPGVENU", "Video")</f>
        <v/>
      </c>
      <c r="B869" t="inlineStr">
        <is>
          <t>9:32</t>
        </is>
      </c>
      <c r="C869" t="inlineStr">
        <is>
          <t>Addressing these emissions
could be a huge step forward</t>
        </is>
      </c>
      <c r="D869">
        <f>HYPERLINK("https://www.youtube.com/watch?v=lR_WNPGVENU&amp;t=572s", "Go to time")</f>
        <v/>
      </c>
    </row>
    <row r="870">
      <c r="A870">
        <f>HYPERLINK("https://www.youtube.com/watch?v=lR_WNPGVENU", "Video")</f>
        <v/>
      </c>
      <c r="B870" t="inlineStr">
        <is>
          <t>9:43</t>
        </is>
      </c>
      <c r="C870" t="inlineStr">
        <is>
          <t>to address a multiple
of their direct emissions footprints.</t>
        </is>
      </c>
      <c r="D870">
        <f>HYPERLINK("https://www.youtube.com/watch?v=lR_WNPGVENU&amp;t=583s", "Go to time")</f>
        <v/>
      </c>
    </row>
    <row r="871">
      <c r="A871">
        <f>HYPERLINK("https://www.youtube.com/watch?v=lR_WNPGVENU", "Video")</f>
        <v/>
      </c>
      <c r="B871" t="inlineStr">
        <is>
          <t>10:33</t>
        </is>
      </c>
      <c r="C871" t="inlineStr">
        <is>
          <t>Engaging with suppliers to address them
takes a lot of effort.</t>
        </is>
      </c>
      <c r="D871">
        <f>HYPERLINK("https://www.youtube.com/watch?v=lR_WNPGVENU&amp;t=633s", "Go to time")</f>
        <v/>
      </c>
    </row>
    <row r="872">
      <c r="A872">
        <f>HYPERLINK("https://www.youtube.com/watch?v=P_Z5MhlprRE", "Video")</f>
        <v/>
      </c>
      <c r="B872" t="inlineStr">
        <is>
          <t>4:40</t>
        </is>
      </c>
      <c r="C872" t="inlineStr">
        <is>
          <t>United States government does
to address the underlying,</t>
        </is>
      </c>
      <c r="D872">
        <f>HYPERLINK("https://www.youtube.com/watch?v=P_Z5MhlprRE&amp;t=280s", "Go to time")</f>
        <v/>
      </c>
    </row>
    <row r="873">
      <c r="A873">
        <f>HYPERLINK("https://www.youtube.com/watch?v=P_Z5MhlprRE", "Video")</f>
        <v/>
      </c>
      <c r="B873" t="inlineStr">
        <is>
          <t>5:05</t>
        </is>
      </c>
      <c r="C873" t="inlineStr">
        <is>
          <t>that USAID and the State Department
is doing to address this violence issue.</t>
        </is>
      </c>
      <c r="D873">
        <f>HYPERLINK("https://www.youtube.com/watch?v=P_Z5MhlprRE&amp;t=305s", "Go to time")</f>
        <v/>
      </c>
    </row>
    <row r="874">
      <c r="A874">
        <f>HYPERLINK("https://www.youtube.com/watch?v=P_Z5MhlprRE", "Video")</f>
        <v/>
      </c>
      <c r="B874" t="inlineStr">
        <is>
          <t>6:44</t>
        </is>
      </c>
      <c r="C874" t="inlineStr">
        <is>
          <t>We should be having a collective plan
to address these root causes.</t>
        </is>
      </c>
      <c r="D874">
        <f>HYPERLINK("https://www.youtube.com/watch?v=P_Z5MhlprRE&amp;t=404s", "Go to time")</f>
        <v/>
      </c>
    </row>
    <row r="875">
      <c r="A875">
        <f>HYPERLINK("https://www.youtube.com/watch?v=P_Z5MhlprRE", "Video")</f>
        <v/>
      </c>
      <c r="B875" t="inlineStr">
        <is>
          <t>7:44</t>
        </is>
      </c>
      <c r="C875" t="inlineStr">
        <is>
          <t>Now, I want to address this with you,</t>
        </is>
      </c>
      <c r="D875">
        <f>HYPERLINK("https://www.youtube.com/watch?v=P_Z5MhlprRE&amp;t=464s", "Go to time")</f>
        <v/>
      </c>
    </row>
    <row r="876">
      <c r="A876">
        <f>HYPERLINK("https://www.youtube.com/watch?v=zihlv2nHEAw", "Video")</f>
        <v/>
      </c>
      <c r="B876" t="inlineStr">
        <is>
          <t>1:06</t>
        </is>
      </c>
      <c r="C876" t="inlineStr">
        <is>
          <t>which will address the outcome
of the midterm elections.</t>
        </is>
      </c>
      <c r="D876">
        <f>HYPERLINK("https://www.youtube.com/watch?v=zihlv2nHEAw&amp;t=66s", "Go to time")</f>
        <v/>
      </c>
    </row>
    <row r="877">
      <c r="A877">
        <f>HYPERLINK("https://www.youtube.com/watch?v=zihlv2nHEAw", "Video")</f>
        <v/>
      </c>
      <c r="B877" t="inlineStr">
        <is>
          <t>5:31</t>
        </is>
      </c>
      <c r="C877" t="inlineStr">
        <is>
          <t>on addressing this urgent global crisis?</t>
        </is>
      </c>
      <c r="D877">
        <f>HYPERLINK("https://www.youtube.com/watch?v=zihlv2nHEAw&amp;t=331s", "Go to time")</f>
        <v/>
      </c>
    </row>
    <row r="878">
      <c r="A878">
        <f>HYPERLINK("https://www.youtube.com/watch?v=pVZzgzYZdCA", "Video")</f>
        <v/>
      </c>
      <c r="B878" t="inlineStr">
        <is>
          <t>12:04</t>
        </is>
      </c>
      <c r="C878" t="inlineStr">
        <is>
          <t>one address to another it won't go back</t>
        </is>
      </c>
      <c r="D878">
        <f>HYPERLINK("https://www.youtube.com/watch?v=pVZzgzYZdCA&amp;t=724s", "Go to time")</f>
        <v/>
      </c>
    </row>
    <row r="879">
      <c r="A879">
        <f>HYPERLINK("https://www.youtube.com/watch?v=d0a0eXJ5TJM", "Video")</f>
        <v/>
      </c>
      <c r="B879" t="inlineStr">
        <is>
          <t>5:23</t>
        </is>
      </c>
      <c r="C879" t="inlineStr">
        <is>
          <t>her tree doesn't have
a forwarding address.</t>
        </is>
      </c>
      <c r="D879">
        <f>HYPERLINK("https://www.youtube.com/watch?v=d0a0eXJ5TJM&amp;t=323s", "Go to time")</f>
        <v/>
      </c>
    </row>
    <row r="880">
      <c r="A880">
        <f>HYPERLINK("https://www.youtube.com/watch?v=P5Tq1MK0ad8", "Video")</f>
        <v/>
      </c>
      <c r="B880" t="inlineStr">
        <is>
          <t>4:36</t>
        </is>
      </c>
      <c r="C880" t="inlineStr">
        <is>
          <t>or asks a question that we're not prepared
to address or answer,</t>
        </is>
      </c>
      <c r="D880">
        <f>HYPERLINK("https://www.youtube.com/watch?v=P5Tq1MK0ad8&amp;t=276s", "Go to time")</f>
        <v/>
      </c>
    </row>
    <row r="881">
      <c r="A881">
        <f>HYPERLINK("https://www.youtube.com/watch?v=I1ouTj1BQec", "Video")</f>
        <v/>
      </c>
      <c r="B881" t="inlineStr">
        <is>
          <t>13:53</t>
        </is>
      </c>
      <c r="C881" t="inlineStr">
        <is>
          <t>they didn't actually address
the underlying problem here."</t>
        </is>
      </c>
      <c r="D881">
        <f>HYPERLINK("https://www.youtube.com/watch?v=I1ouTj1BQec&amp;t=833s", "Go to time")</f>
        <v/>
      </c>
    </row>
    <row r="882">
      <c r="A882">
        <f>HYPERLINK("https://www.youtube.com/watch?v=U-BHz_UIOfs", "Video")</f>
        <v/>
      </c>
      <c r="B882" t="inlineStr">
        <is>
          <t>3:22</t>
        </is>
      </c>
      <c r="C882" t="inlineStr">
        <is>
          <t>migrants can help us address
pretty acute labor shortages</t>
        </is>
      </c>
      <c r="D882">
        <f>HYPERLINK("https://www.youtube.com/watch?v=U-BHz_UIOfs&amp;t=202s", "Go to time")</f>
        <v/>
      </c>
    </row>
    <row r="883">
      <c r="A883">
        <f>HYPERLINK("https://www.youtube.com/watch?v=U-BHz_UIOfs", "Video")</f>
        <v/>
      </c>
      <c r="B883" t="inlineStr">
        <is>
          <t>9:05</t>
        </is>
      </c>
      <c r="C883" t="inlineStr">
        <is>
          <t>When people address me by email,
as "esteemed sir" or "doctor,"</t>
        </is>
      </c>
      <c r="D883">
        <f>HYPERLINK("https://www.youtube.com/watch?v=U-BHz_UIOfs&amp;t=545s", "Go to time")</f>
        <v/>
      </c>
    </row>
    <row r="884">
      <c r="A884">
        <f>HYPERLINK("https://www.youtube.com/watch?v=RAh0Q3XsB6w", "Video")</f>
        <v/>
      </c>
      <c r="B884" t="inlineStr">
        <is>
          <t>11:18</t>
        </is>
      </c>
      <c r="C884" t="inlineStr">
        <is>
          <t>this idea emerged as something
that could address that.</t>
        </is>
      </c>
      <c r="D884">
        <f>HYPERLINK("https://www.youtube.com/watch?v=RAh0Q3XsB6w&amp;t=678s", "Go to time")</f>
        <v/>
      </c>
    </row>
    <row r="885">
      <c r="A885">
        <f>HYPERLINK("https://www.youtube.com/watch?v=ttcJMNlKif4", "Video")</f>
        <v/>
      </c>
      <c r="B885" t="inlineStr">
        <is>
          <t>1:57</t>
        </is>
      </c>
      <c r="C885" t="inlineStr">
        <is>
          <t>It seeks to address
all of these things in one fell swoop.</t>
        </is>
      </c>
      <c r="D885">
        <f>HYPERLINK("https://www.youtube.com/watch?v=ttcJMNlKif4&amp;t=117s", "Go to time")</f>
        <v/>
      </c>
    </row>
    <row r="886">
      <c r="A886">
        <f>HYPERLINK("https://www.youtube.com/watch?v=71aysTMMNw4", "Video")</f>
        <v/>
      </c>
      <c r="B886" t="inlineStr">
        <is>
          <t>9:56</t>
        </is>
      </c>
      <c r="C886" t="inlineStr">
        <is>
          <t>And this is precisely why addressing
this polarization crisis is so urgent</t>
        </is>
      </c>
      <c r="D886">
        <f>HYPERLINK("https://www.youtube.com/watch?v=71aysTMMNw4&amp;t=596s", "Go to time")</f>
        <v/>
      </c>
    </row>
    <row r="887">
      <c r="A887">
        <f>HYPERLINK("https://www.youtube.com/watch?v=LsAN-TEJfN0", "Video")</f>
        <v/>
      </c>
      <c r="B887" t="inlineStr">
        <is>
          <t>16:40</t>
        </is>
      </c>
      <c r="C887" t="inlineStr">
        <is>
          <t>to really address some of the issues?</t>
        </is>
      </c>
      <c r="D887">
        <f>HYPERLINK("https://www.youtube.com/watch?v=LsAN-TEJfN0&amp;t=1000s", "Go to time")</f>
        <v/>
      </c>
    </row>
    <row r="888">
      <c r="A888">
        <f>HYPERLINK("https://www.youtube.com/watch?v=lkMV6SxilXc", "Video")</f>
        <v/>
      </c>
      <c r="B888" t="inlineStr">
        <is>
          <t>49:51</t>
        </is>
      </c>
      <c r="C888" t="inlineStr">
        <is>
          <t>like address the things that you need to</t>
        </is>
      </c>
      <c r="D888">
        <f>HYPERLINK("https://www.youtube.com/watch?v=lkMV6SxilXc&amp;t=2991s", "Go to time")</f>
        <v/>
      </c>
    </row>
    <row r="889">
      <c r="A889">
        <f>HYPERLINK("https://www.youtube.com/watch?v=lkMV6SxilXc", "Video")</f>
        <v/>
      </c>
      <c r="B889" t="inlineStr">
        <is>
          <t>49:53</t>
        </is>
      </c>
      <c r="C889" t="inlineStr">
        <is>
          <t>address choose one thing and make make a</t>
        </is>
      </c>
      <c r="D889">
        <f>HYPERLINK("https://www.youtube.com/watch?v=lkMV6SxilXc&amp;t=2993s", "Go to time")</f>
        <v/>
      </c>
    </row>
    <row r="890">
      <c r="A890">
        <f>HYPERLINK("https://www.youtube.com/watch?v=eemOZfsrKdg", "Video")</f>
        <v/>
      </c>
      <c r="B890" t="inlineStr">
        <is>
          <t>4:17</t>
        </is>
      </c>
      <c r="C890" t="inlineStr">
        <is>
          <t>A recent class project had the task
of addressing hearing loss</t>
        </is>
      </c>
      <c r="D890">
        <f>HYPERLINK("https://www.youtube.com/watch?v=eemOZfsrKdg&amp;t=257s", "Go to time")</f>
        <v/>
      </c>
    </row>
    <row r="891">
      <c r="A891">
        <f>HYPERLINK("https://www.youtube.com/watch?v=E3cK8IL0JCE", "Video")</f>
        <v/>
      </c>
      <c r="B891" t="inlineStr">
        <is>
          <t>9:29</t>
        </is>
      </c>
      <c r="C891" t="inlineStr">
        <is>
          <t>In fact, your home address
is put online for everyone to see.</t>
        </is>
      </c>
      <c r="D891">
        <f>HYPERLINK("https://www.youtube.com/watch?v=E3cK8IL0JCE&amp;t=569s", "Go to time")</f>
        <v/>
      </c>
    </row>
    <row r="892">
      <c r="A892">
        <f>HYPERLINK("https://www.youtube.com/watch?v=a63t8r70QN0", "Video")</f>
        <v/>
      </c>
      <c r="B892" t="inlineStr">
        <is>
          <t>11:46</t>
        </is>
      </c>
      <c r="C892" t="inlineStr">
        <is>
          <t>for regulations that address the appeal
and access of these devices to youth.</t>
        </is>
      </c>
      <c r="D892">
        <f>HYPERLINK("https://www.youtube.com/watch?v=a63t8r70QN0&amp;t=706s", "Go to time")</f>
        <v/>
      </c>
    </row>
    <row r="893">
      <c r="A893">
        <f>HYPERLINK("https://www.youtube.com/watch?v=D8S_LLnV3W8", "Video")</f>
        <v/>
      </c>
      <c r="B893" t="inlineStr">
        <is>
          <t>6:57</t>
        </is>
      </c>
      <c r="C893" t="inlineStr">
        <is>
          <t>The truck sometimes needs to drive miles
between one address and the next one.</t>
        </is>
      </c>
      <c r="D893">
        <f>HYPERLINK("https://www.youtube.com/watch?v=D8S_LLnV3W8&amp;t=417s", "Go to time")</f>
        <v/>
      </c>
    </row>
    <row r="894">
      <c r="A894">
        <f>HYPERLINK("https://www.youtube.com/watch?v=AbpNlshqtJc", "Video")</f>
        <v/>
      </c>
      <c r="B894" t="inlineStr">
        <is>
          <t>6:50</t>
        </is>
      </c>
      <c r="C894" t="inlineStr">
        <is>
          <t>it's addressing food prices,
it's addressing food security.</t>
        </is>
      </c>
      <c r="D894">
        <f>HYPERLINK("https://www.youtube.com/watch?v=AbpNlshqtJc&amp;t=410s", "Go to time")</f>
        <v/>
      </c>
    </row>
    <row r="895">
      <c r="A895">
        <f>HYPERLINK("https://www.youtube.com/watch?v=EjNV6JwlV2s", "Video")</f>
        <v/>
      </c>
      <c r="B895" t="inlineStr">
        <is>
          <t>33:35</t>
        </is>
      </c>
      <c r="C895" t="inlineStr">
        <is>
          <t>rather than actually addressing
the fucking problem.</t>
        </is>
      </c>
      <c r="D895">
        <f>HYPERLINK("https://www.youtube.com/watch?v=EjNV6JwlV2s&amp;t=2015s", "Go to time")</f>
        <v/>
      </c>
    </row>
    <row r="896">
      <c r="A896">
        <f>HYPERLINK("https://www.youtube.com/watch?v=uH9r3lJmyaM", "Video")</f>
        <v/>
      </c>
      <c r="B896" t="inlineStr">
        <is>
          <t>2:40</t>
        </is>
      </c>
      <c r="C896" t="inlineStr">
        <is>
          <t>and it is time for us
to address the growing pains.</t>
        </is>
      </c>
      <c r="D896">
        <f>HYPERLINK("https://www.youtube.com/watch?v=uH9r3lJmyaM&amp;t=160s", "Go to time")</f>
        <v/>
      </c>
    </row>
    <row r="897">
      <c r="A897">
        <f>HYPERLINK("https://www.youtube.com/watch?v=uH9r3lJmyaM", "Video")</f>
        <v/>
      </c>
      <c r="B897" t="inlineStr">
        <is>
          <t>5:15</t>
        </is>
      </c>
      <c r="C897" t="inlineStr">
        <is>
          <t>but if they are addressed
in a cognizant manner,</t>
        </is>
      </c>
      <c r="D897">
        <f>HYPERLINK("https://www.youtube.com/watch?v=uH9r3lJmyaM&amp;t=315s", "Go to time")</f>
        <v/>
      </c>
    </row>
    <row r="898">
      <c r="A898">
        <f>HYPERLINK("https://www.youtube.com/watch?v=wcCZ-icYX9c", "Video")</f>
        <v/>
      </c>
      <c r="B898" t="inlineStr">
        <is>
          <t>2:19</t>
        </is>
      </c>
      <c r="C898" t="inlineStr">
        <is>
          <t>we have the tools to address
these systemic inequities.</t>
        </is>
      </c>
      <c r="D898">
        <f>HYPERLINK("https://www.youtube.com/watch?v=wcCZ-icYX9c&amp;t=139s", "Go to time")</f>
        <v/>
      </c>
    </row>
    <row r="899">
      <c r="A899">
        <f>HYPERLINK("https://www.youtube.com/watch?v=dx1HM5ZSs-Y", "Video")</f>
        <v/>
      </c>
      <c r="B899" t="inlineStr">
        <is>
          <t>0:28</t>
        </is>
      </c>
      <c r="C899" t="inlineStr">
        <is>
          <t>that addresses this key question:</t>
        </is>
      </c>
      <c r="D899">
        <f>HYPERLINK("https://www.youtube.com/watch?v=dx1HM5ZSs-Y&amp;t=28s", "Go to time")</f>
        <v/>
      </c>
    </row>
    <row r="900">
      <c r="A900">
        <f>HYPERLINK("https://www.youtube.com/watch?v=CIlgTBmiov0", "Video")</f>
        <v/>
      </c>
      <c r="B900" t="inlineStr">
        <is>
          <t>6:17</t>
        </is>
      </c>
      <c r="C900" t="inlineStr">
        <is>
          <t>and my email address
was “diverag at aol.com.”</t>
        </is>
      </c>
      <c r="D900">
        <f>HYPERLINK("https://www.youtube.com/watch?v=CIlgTBmiov0&amp;t=377s", "Go to time")</f>
        <v/>
      </c>
    </row>
    <row r="901">
      <c r="A901">
        <f>HYPERLINK("https://www.youtube.com/watch?v=rfmDJzBorE0", "Video")</f>
        <v/>
      </c>
      <c r="B901" t="inlineStr">
        <is>
          <t>12:32</t>
        </is>
      </c>
      <c r="C901" t="inlineStr">
        <is>
          <t>and help address the challenge
of how we're going to make more food</t>
        </is>
      </c>
      <c r="D901">
        <f>HYPERLINK("https://www.youtube.com/watch?v=rfmDJzBorE0&amp;t=752s", "Go to time")</f>
        <v/>
      </c>
    </row>
    <row r="902">
      <c r="A902">
        <f>HYPERLINK("https://www.youtube.com/watch?v=FpiWSFcL3-c", "Video")</f>
        <v/>
      </c>
      <c r="B902" t="inlineStr">
        <is>
          <t>5:39</t>
        </is>
      </c>
      <c r="C902" t="inlineStr">
        <is>
          <t>and find ways to effectively
and creatively address them</t>
        </is>
      </c>
      <c r="D902">
        <f>HYPERLINK("https://www.youtube.com/watch?v=FpiWSFcL3-c&amp;t=339s", "Go to time")</f>
        <v/>
      </c>
    </row>
    <row r="903">
      <c r="A903">
        <f>HYPERLINK("https://www.youtube.com/watch?v=z1r1ugmDxjk", "Video")</f>
        <v/>
      </c>
      <c r="B903" t="inlineStr">
        <is>
          <t>0:28</t>
        </is>
      </c>
      <c r="C903" t="inlineStr">
        <is>
          <t>by encouraging an audience to address
big questions from that perspective.</t>
        </is>
      </c>
      <c r="D903">
        <f>HYPERLINK("https://www.youtube.com/watch?v=z1r1ugmDxjk&amp;t=28s", "Go to time")</f>
        <v/>
      </c>
    </row>
    <row r="904">
      <c r="A904">
        <f>HYPERLINK("https://www.youtube.com/watch?v=8woKcr7u-YQ", "Video")</f>
        <v/>
      </c>
      <c r="B904" t="inlineStr">
        <is>
          <t>7:57</t>
        </is>
      </c>
      <c r="C904" t="inlineStr">
        <is>
          <t>So the third fear I want to address</t>
        </is>
      </c>
      <c r="D904">
        <f>HYPERLINK("https://www.youtube.com/watch?v=8woKcr7u-YQ&amp;t=477s", "Go to time")</f>
        <v/>
      </c>
    </row>
    <row r="905">
      <c r="A905">
        <f>HYPERLINK("https://www.youtube.com/watch?v=Yilgr2SJ3xQ", "Video")</f>
        <v/>
      </c>
      <c r="B905" t="inlineStr">
        <is>
          <t>8:19</t>
        </is>
      </c>
      <c r="C905" t="inlineStr">
        <is>
          <t>is address the two big
risk factors of civil war.</t>
        </is>
      </c>
      <c r="D905">
        <f>HYPERLINK("https://www.youtube.com/watch?v=Yilgr2SJ3xQ&amp;t=499s", "Go to time")</f>
        <v/>
      </c>
    </row>
    <row r="906">
      <c r="A906">
        <f>HYPERLINK("https://www.youtube.com/watch?v=Yilgr2SJ3xQ", "Video")</f>
        <v/>
      </c>
      <c r="B906" t="inlineStr">
        <is>
          <t>8:27</t>
        </is>
      </c>
      <c r="C906" t="inlineStr">
        <is>
          <t>To address anocracy,
we have to improve the rule of law.</t>
        </is>
      </c>
      <c r="D906">
        <f>HYPERLINK("https://www.youtube.com/watch?v=Yilgr2SJ3xQ&amp;t=507s", "Go to time")</f>
        <v/>
      </c>
    </row>
    <row r="907">
      <c r="A907">
        <f>HYPERLINK("https://www.youtube.com/watch?v=Yilgr2SJ3xQ", "Video")</f>
        <v/>
      </c>
      <c r="B907" t="inlineStr">
        <is>
          <t>9:49</t>
        </is>
      </c>
      <c r="C907" t="inlineStr">
        <is>
          <t>The business community
can also help address identity politics</t>
        </is>
      </c>
      <c r="D907">
        <f>HYPERLINK("https://www.youtube.com/watch?v=Yilgr2SJ3xQ&amp;t=589s", "Go to time")</f>
        <v/>
      </c>
    </row>
    <row r="908">
      <c r="A908">
        <f>HYPERLINK("https://www.youtube.com/watch?v=tlWuP7wESZw", "Video")</f>
        <v/>
      </c>
      <c r="B908" t="inlineStr">
        <is>
          <t>5:32</t>
        </is>
      </c>
      <c r="C908" t="inlineStr">
        <is>
          <t>emits the most and remains
the hardest to address.</t>
        </is>
      </c>
      <c r="D908">
        <f>HYPERLINK("https://www.youtube.com/watch?v=tlWuP7wESZw&amp;t=332s", "Go to time")</f>
        <v/>
      </c>
    </row>
    <row r="909">
      <c r="A909">
        <f>HYPERLINK("https://www.youtube.com/watch?v=8NNazV_75B4", "Video")</f>
        <v/>
      </c>
      <c r="B909" t="inlineStr">
        <is>
          <t>3:40</t>
        </is>
      </c>
      <c r="C909" t="inlineStr">
        <is>
          <t>but isn't that solution not really
going to address our problem?"</t>
        </is>
      </c>
      <c r="D909">
        <f>HYPERLINK("https://www.youtube.com/watch?v=8NNazV_75B4&amp;t=220s", "Go to time")</f>
        <v/>
      </c>
    </row>
    <row r="910">
      <c r="A910">
        <f>HYPERLINK("https://www.youtube.com/watch?v=8NNazV_75B4", "Video")</f>
        <v/>
      </c>
      <c r="B910" t="inlineStr">
        <is>
          <t>4:24</t>
        </is>
      </c>
      <c r="C910" t="inlineStr">
        <is>
          <t>I either want to work through a problem
or address a situation.</t>
        </is>
      </c>
      <c r="D910">
        <f>HYPERLINK("https://www.youtube.com/watch?v=8NNazV_75B4&amp;t=264s", "Go to time")</f>
        <v/>
      </c>
    </row>
    <row r="911">
      <c r="A911">
        <f>HYPERLINK("https://www.youtube.com/watch?v=2aKYl_2KLI8", "Video")</f>
        <v/>
      </c>
      <c r="B911" t="inlineStr">
        <is>
          <t>1:18</t>
        </is>
      </c>
      <c r="C911" t="inlineStr">
        <is>
          <t>that address large social barriers,</t>
        </is>
      </c>
      <c r="D911">
        <f>HYPERLINK("https://www.youtube.com/watch?v=2aKYl_2KLI8&amp;t=78s", "Go to time")</f>
        <v/>
      </c>
    </row>
    <row r="912">
      <c r="A912">
        <f>HYPERLINK("https://www.youtube.com/watch?v=Qhomjw2P-V0", "Video")</f>
        <v/>
      </c>
      <c r="B912" t="inlineStr">
        <is>
          <t>1:43</t>
        </is>
      </c>
      <c r="C912" t="inlineStr">
        <is>
          <t>who stated that
in his presidential address.</t>
        </is>
      </c>
      <c r="D912">
        <f>HYPERLINK("https://www.youtube.com/watch?v=Qhomjw2P-V0&amp;t=103s", "Go to time")</f>
        <v/>
      </c>
    </row>
    <row r="913">
      <c r="A913">
        <f>HYPERLINK("https://www.youtube.com/watch?v=Qhomjw2P-V0", "Video")</f>
        <v/>
      </c>
      <c r="B913" t="inlineStr">
        <is>
          <t>2:50</t>
        </is>
      </c>
      <c r="C913" t="inlineStr">
        <is>
          <t>and how can we address this issue
of fraud in corporations</t>
        </is>
      </c>
      <c r="D913">
        <f>HYPERLINK("https://www.youtube.com/watch?v=Qhomjw2P-V0&amp;t=170s", "Go to time")</f>
        <v/>
      </c>
    </row>
    <row r="914">
      <c r="A914">
        <f>HYPERLINK("https://www.youtube.com/watch?v=Qhomjw2P-V0", "Video")</f>
        <v/>
      </c>
      <c r="B914" t="inlineStr">
        <is>
          <t>6:40</t>
        </is>
      </c>
      <c r="C914" t="inlineStr">
        <is>
          <t>and we conduct so-called experiments
to address this issue.</t>
        </is>
      </c>
      <c r="D914">
        <f>HYPERLINK("https://www.youtube.com/watch?v=Qhomjw2P-V0&amp;t=400s", "Go to time")</f>
        <v/>
      </c>
    </row>
    <row r="915">
      <c r="A915">
        <f>HYPERLINK("https://www.youtube.com/watch?v=ptIecdCZ3dg", "Video")</f>
        <v/>
      </c>
      <c r="B915" t="inlineStr">
        <is>
          <t>6:42</t>
        </is>
      </c>
      <c r="C915" t="inlineStr">
        <is>
          <t>and she addressed this very question</t>
        </is>
      </c>
      <c r="D915">
        <f>HYPERLINK("https://www.youtube.com/watch?v=ptIecdCZ3dg&amp;t=402s", "Go to time")</f>
        <v/>
      </c>
    </row>
    <row r="916">
      <c r="A916">
        <f>HYPERLINK("https://www.youtube.com/watch?v=G9-urSR19SI", "Video")</f>
        <v/>
      </c>
      <c r="B916" t="inlineStr">
        <is>
          <t>3:19</t>
        </is>
      </c>
      <c r="C916" t="inlineStr">
        <is>
          <t>And what happens when those assumptions
go unnoticed and unaddressed,</t>
        </is>
      </c>
      <c r="D916">
        <f>HYPERLINK("https://www.youtube.com/watch?v=G9-urSR19SI&amp;t=199s", "Go to time")</f>
        <v/>
      </c>
    </row>
    <row r="917">
      <c r="A917">
        <f>HYPERLINK("https://www.youtube.com/watch?v=v5c3FE_qRnI", "Video")</f>
        <v/>
      </c>
      <c r="B917" t="inlineStr">
        <is>
          <t>12:01</t>
        </is>
      </c>
      <c r="C917" t="inlineStr">
        <is>
          <t>to come and address
the gathering of the village.</t>
        </is>
      </c>
      <c r="D917">
        <f>HYPERLINK("https://www.youtube.com/watch?v=v5c3FE_qRnI&amp;t=721s", "Go to time")</f>
        <v/>
      </c>
    </row>
    <row r="918">
      <c r="A918">
        <f>HYPERLINK("https://www.youtube.com/watch?v=EBQO5GegfPA", "Video")</f>
        <v/>
      </c>
      <c r="B918" t="inlineStr">
        <is>
          <t>7:10</t>
        </is>
      </c>
      <c r="C918" t="inlineStr">
        <is>
          <t>many of which mention the camps address,</t>
        </is>
      </c>
      <c r="D918">
        <f>HYPERLINK("https://www.youtube.com/watch?v=EBQO5GegfPA&amp;t=430s", "Go to time")</f>
        <v/>
      </c>
    </row>
    <row r="919">
      <c r="A919">
        <f>HYPERLINK("https://www.youtube.com/watch?v=NUFEBioLPf8", "Video")</f>
        <v/>
      </c>
      <c r="B919" t="inlineStr">
        <is>
          <t>43:20</t>
        </is>
      </c>
      <c r="C919" t="inlineStr">
        <is>
          <t>is addressing climate change,</t>
        </is>
      </c>
      <c r="D919">
        <f>HYPERLINK("https://www.youtube.com/watch?v=NUFEBioLPf8&amp;t=2600s", "Go to time")</f>
        <v/>
      </c>
    </row>
    <row r="920">
      <c r="A920">
        <f>HYPERLINK("https://www.youtube.com/watch?v=MeSJjSJB8hs", "Video")</f>
        <v/>
      </c>
      <c r="B920" t="inlineStr">
        <is>
          <t>5:45</t>
        </is>
      </c>
      <c r="C920" t="inlineStr">
        <is>
          <t>But we need to address
this problem now, right?</t>
        </is>
      </c>
      <c r="D920">
        <f>HYPERLINK("https://www.youtube.com/watch?v=MeSJjSJB8hs&amp;t=345s", "Go to time")</f>
        <v/>
      </c>
    </row>
    <row r="921">
      <c r="A921">
        <f>HYPERLINK("https://www.youtube.com/watch?v=ESAaz9v4mSU", "Video")</f>
        <v/>
      </c>
      <c r="B921" t="inlineStr">
        <is>
          <t>6:54</t>
        </is>
      </c>
      <c r="C921" t="inlineStr">
        <is>
          <t>In this next video, Isodope
will address the idea</t>
        </is>
      </c>
      <c r="D921">
        <f>HYPERLINK("https://www.youtube.com/watch?v=ESAaz9v4mSU&amp;t=414s", "Go to time")</f>
        <v/>
      </c>
    </row>
    <row r="922">
      <c r="A922">
        <f>HYPERLINK("https://www.youtube.com/watch?v=Im_ghczQEPw", "Video")</f>
        <v/>
      </c>
      <c r="B922" t="inlineStr">
        <is>
          <t>16:25</t>
        </is>
      </c>
      <c r="C922" t="inlineStr">
        <is>
          <t>And for us, we had that calling,
that calling to address this divide.</t>
        </is>
      </c>
      <c r="D922">
        <f>HYPERLINK("https://www.youtube.com/watch?v=Im_ghczQEPw&amp;t=985s", "Go to time")</f>
        <v/>
      </c>
    </row>
    <row r="923">
      <c r="A923">
        <f>HYPERLINK("https://www.youtube.com/watch?v=Im_ghczQEPw", "Video")</f>
        <v/>
      </c>
      <c r="B923" t="inlineStr">
        <is>
          <t>16:45</t>
        </is>
      </c>
      <c r="C923" t="inlineStr">
        <is>
          <t>We want to address that up front.</t>
        </is>
      </c>
      <c r="D923">
        <f>HYPERLINK("https://www.youtube.com/watch?v=Im_ghczQEPw&amp;t=1005s", "Go to time")</f>
        <v/>
      </c>
    </row>
    <row r="924">
      <c r="A924">
        <f>HYPERLINK("https://www.youtube.com/watch?v=Im_ghczQEPw", "Video")</f>
        <v/>
      </c>
      <c r="B924" t="inlineStr">
        <is>
          <t>16:47</t>
        </is>
      </c>
      <c r="C924" t="inlineStr">
        <is>
          <t>And the best way to address
that up front is to say:</t>
        </is>
      </c>
      <c r="D924">
        <f>HYPERLINK("https://www.youtube.com/watch?v=Im_ghczQEPw&amp;t=1007s", "Go to time")</f>
        <v/>
      </c>
    </row>
    <row r="925">
      <c r="A925">
        <f>HYPERLINK("https://www.youtube.com/watch?v=hv88_R-XDDw", "Video")</f>
        <v/>
      </c>
      <c r="B925" t="inlineStr">
        <is>
          <t>17:06</t>
        </is>
      </c>
      <c r="C925" t="inlineStr">
        <is>
          <t>critical is to address the gaping racial</t>
        </is>
      </c>
      <c r="D925">
        <f>HYPERLINK("https://www.youtube.com/watch?v=hv88_R-XDDw&amp;t=1026s", "Go to time")</f>
        <v/>
      </c>
    </row>
    <row r="926">
      <c r="A926">
        <f>HYPERLINK("https://www.youtube.com/watch?v=hv88_R-XDDw", "Video")</f>
        <v/>
      </c>
      <c r="B926" t="inlineStr">
        <is>
          <t>20:38</t>
        </is>
      </c>
      <c r="C926" t="inlineStr">
        <is>
          <t>that would address the needed amounts</t>
        </is>
      </c>
      <c r="D926">
        <f>HYPERLINK("https://www.youtube.com/watch?v=hv88_R-XDDw&amp;t=1238s", "Go to time")</f>
        <v/>
      </c>
    </row>
    <row r="927">
      <c r="A927">
        <f>HYPERLINK("https://www.youtube.com/watch?v=cYW8ntaw_v8", "Video")</f>
        <v/>
      </c>
      <c r="B927" t="inlineStr">
        <is>
          <t>25:56</t>
        </is>
      </c>
      <c r="C927" t="inlineStr">
        <is>
          <t>help them address those the first unit</t>
        </is>
      </c>
      <c r="D927">
        <f>HYPERLINK("https://www.youtube.com/watch?v=cYW8ntaw_v8&amp;t=1556s", "Go to time")</f>
        <v/>
      </c>
    </row>
    <row r="928">
      <c r="A928">
        <f>HYPERLINK("https://www.youtube.com/watch?v=zeBLHx-OzLE", "Video")</f>
        <v/>
      </c>
      <c r="B928" t="inlineStr">
        <is>
          <t>17:15</t>
        </is>
      </c>
      <c r="C928" t="inlineStr">
        <is>
          <t>mean we haven't really addressed the</t>
        </is>
      </c>
      <c r="D928">
        <f>HYPERLINK("https://www.youtube.com/watch?v=zeBLHx-OzLE&amp;t=1035s", "Go to time")</f>
        <v/>
      </c>
    </row>
    <row r="929">
      <c r="A929">
        <f>HYPERLINK("https://www.youtube.com/watch?v=kioUmpJQbKM", "Video")</f>
        <v/>
      </c>
      <c r="B929" t="inlineStr">
        <is>
          <t>2:13</t>
        </is>
      </c>
      <c r="C929" t="inlineStr">
        <is>
          <t>and providing the means
to address the crisis,</t>
        </is>
      </c>
      <c r="D929">
        <f>HYPERLINK("https://www.youtube.com/watch?v=kioUmpJQbKM&amp;t=133s", "Go to time")</f>
        <v/>
      </c>
    </row>
    <row r="930">
      <c r="A930">
        <f>HYPERLINK("https://www.youtube.com/watch?v=xFHIAwdI72Y", "Video")</f>
        <v/>
      </c>
      <c r="B930" t="inlineStr">
        <is>
          <t>7:59</t>
        </is>
      </c>
      <c r="C930" t="inlineStr">
        <is>
          <t>"We'd like to address
homelessness in Seattle."</t>
        </is>
      </c>
      <c r="D930">
        <f>HYPERLINK("https://www.youtube.com/watch?v=xFHIAwdI72Y&amp;t=479s", "Go to time")</f>
        <v/>
      </c>
    </row>
    <row r="931">
      <c r="A931">
        <f>HYPERLINK("https://www.youtube.com/watch?v=DGvPfD1Dd1U", "Video")</f>
        <v/>
      </c>
      <c r="B931" t="inlineStr">
        <is>
          <t>2:03</t>
        </is>
      </c>
      <c r="C931" t="inlineStr">
        <is>
          <t>to conceive and address
the right questions.</t>
        </is>
      </c>
      <c r="D931">
        <f>HYPERLINK("https://www.youtube.com/watch?v=DGvPfD1Dd1U&amp;t=123s", "Go to time")</f>
        <v/>
      </c>
    </row>
    <row r="932">
      <c r="A932">
        <f>HYPERLINK("https://www.youtube.com/watch?v=szt7f5NmE9E", "Video")</f>
        <v/>
      </c>
      <c r="B932" t="inlineStr">
        <is>
          <t>34:52</t>
        </is>
      </c>
      <c r="C932" t="inlineStr">
        <is>
          <t>And can we address it in any way?</t>
        </is>
      </c>
      <c r="D932">
        <f>HYPERLINK("https://www.youtube.com/watch?v=szt7f5NmE9E&amp;t=2092s", "Go to time")</f>
        <v/>
      </c>
    </row>
    <row r="933">
      <c r="A933">
        <f>HYPERLINK("https://www.youtube.com/watch?v=1w3NXBXdY5c", "Video")</f>
        <v/>
      </c>
      <c r="B933" t="inlineStr">
        <is>
          <t>3:46</t>
        </is>
      </c>
      <c r="C933" t="inlineStr">
        <is>
          <t>addresses from nearby and upstate counties</t>
        </is>
      </c>
      <c r="D933">
        <f>HYPERLINK("https://www.youtube.com/watch?v=1w3NXBXdY5c&amp;t=226s", "Go to time")</f>
        <v/>
      </c>
    </row>
    <row r="934">
      <c r="A934">
        <f>HYPERLINK("https://www.youtube.com/watch?v=O97OSp3yUDg", "Video")</f>
        <v/>
      </c>
      <c r="B934" t="inlineStr">
        <is>
          <t>7:22</t>
        </is>
      </c>
      <c r="C934" t="inlineStr">
        <is>
          <t>to address the challenges children face,</t>
        </is>
      </c>
      <c r="D934">
        <f>HYPERLINK("https://www.youtube.com/watch?v=O97OSp3yUDg&amp;t=442s", "Go to time")</f>
        <v/>
      </c>
    </row>
    <row r="935">
      <c r="A935">
        <f>HYPERLINK("https://www.youtube.com/watch?v=Dfe7gLe3pW0", "Video")</f>
        <v/>
      </c>
      <c r="B935" t="inlineStr">
        <is>
          <t>12:43</t>
        </is>
      </c>
      <c r="C935" t="inlineStr">
        <is>
          <t>able to address those and also bring new</t>
        </is>
      </c>
      <c r="D935">
        <f>HYPERLINK("https://www.youtube.com/watch?v=Dfe7gLe3pW0&amp;t=763s", "Go to time")</f>
        <v/>
      </c>
    </row>
    <row r="936">
      <c r="A936">
        <f>HYPERLINK("https://www.youtube.com/watch?v=Dfe7gLe3pW0", "Video")</f>
        <v/>
      </c>
      <c r="B936" t="inlineStr">
        <is>
          <t>42:34</t>
        </is>
      </c>
      <c r="C936" t="inlineStr">
        <is>
          <t>think you've addressed so many of them</t>
        </is>
      </c>
      <c r="D936">
        <f>HYPERLINK("https://www.youtube.com/watch?v=Dfe7gLe3pW0&amp;t=2554s", "Go to time")</f>
        <v/>
      </c>
    </row>
    <row r="937">
      <c r="A937">
        <f>HYPERLINK("https://www.youtube.com/watch?v=WZWRhLW7Y8w", "Video")</f>
        <v/>
      </c>
      <c r="B937" t="inlineStr">
        <is>
          <t>2:16</t>
        </is>
      </c>
      <c r="C937" t="inlineStr">
        <is>
          <t>and yet, it is that public address</t>
        </is>
      </c>
      <c r="D937">
        <f>HYPERLINK("https://www.youtube.com/watch?v=WZWRhLW7Y8w&amp;t=136s", "Go to time")</f>
        <v/>
      </c>
    </row>
    <row r="938">
      <c r="A938">
        <f>HYPERLINK("https://www.youtube.com/watch?v=CiLn-GrcuEs", "Video")</f>
        <v/>
      </c>
      <c r="B938" t="inlineStr">
        <is>
          <t>8:17</t>
        </is>
      </c>
      <c r="C938" t="inlineStr">
        <is>
          <t>Today, Atlanta is using this
to address housing issues</t>
        </is>
      </c>
      <c r="D938">
        <f>HYPERLINK("https://www.youtube.com/watch?v=CiLn-GrcuEs&amp;t=497s", "Go to time")</f>
        <v/>
      </c>
    </row>
    <row r="939">
      <c r="A939">
        <f>HYPERLINK("https://www.youtube.com/watch?v=CiLn-GrcuEs", "Video")</f>
        <v/>
      </c>
      <c r="B939" t="inlineStr">
        <is>
          <t>8:35</t>
        </is>
      </c>
      <c r="C939" t="inlineStr">
        <is>
          <t>to address vacant
and abandoned properties.</t>
        </is>
      </c>
      <c r="D939">
        <f>HYPERLINK("https://www.youtube.com/watch?v=CiLn-GrcuEs&amp;t=515s", "Go to time")</f>
        <v/>
      </c>
    </row>
    <row r="940">
      <c r="A940">
        <f>HYPERLINK("https://www.youtube.com/watch?v=CiLn-GrcuEs", "Video")</f>
        <v/>
      </c>
      <c r="B940" t="inlineStr">
        <is>
          <t>9:52</t>
        </is>
      </c>
      <c r="C940" t="inlineStr">
        <is>
          <t>so you can work together
to address your common goal.</t>
        </is>
      </c>
      <c r="D940">
        <f>HYPERLINK("https://www.youtube.com/watch?v=CiLn-GrcuEs&amp;t=592s", "Go to time")</f>
        <v/>
      </c>
    </row>
    <row r="941">
      <c r="A941">
        <f>HYPERLINK("https://www.youtube.com/watch?v=CiLn-GrcuEs", "Video")</f>
        <v/>
      </c>
      <c r="B941" t="inlineStr">
        <is>
          <t>11:27</t>
        </is>
      </c>
      <c r="C941" t="inlineStr">
        <is>
          <t>to address that life-expectancy disparity,</t>
        </is>
      </c>
      <c r="D941">
        <f>HYPERLINK("https://www.youtube.com/watch?v=CiLn-GrcuEs&amp;t=687s", "Go to time")</f>
        <v/>
      </c>
    </row>
    <row r="942">
      <c r="A942">
        <f>HYPERLINK("https://www.youtube.com/watch?v=Lv-TjM4YVzE", "Video")</f>
        <v/>
      </c>
      <c r="B942" t="inlineStr">
        <is>
          <t>14:17</t>
        </is>
      </c>
      <c r="C942" t="inlineStr">
        <is>
          <t>It's potentially a path toward a drug
that might address a root cause</t>
        </is>
      </c>
      <c r="D942">
        <f>HYPERLINK("https://www.youtube.com/watch?v=Lv-TjM4YVzE&amp;t=857s", "Go to time")</f>
        <v/>
      </c>
    </row>
    <row r="943">
      <c r="A943">
        <f>HYPERLINK("https://www.youtube.com/watch?v=I-B_Oa6_eNU", "Video")</f>
        <v/>
      </c>
      <c r="B943" t="inlineStr">
        <is>
          <t>8:41</t>
        </is>
      </c>
      <c r="C943" t="inlineStr">
        <is>
          <t>grow if they are not addressed and they</t>
        </is>
      </c>
      <c r="D943">
        <f>HYPERLINK("https://www.youtube.com/watch?v=I-B_Oa6_eNU&amp;t=521s", "Go to time")</f>
        <v/>
      </c>
    </row>
    <row r="944">
      <c r="A944">
        <f>HYPERLINK("https://www.youtube.com/watch?v=I-B_Oa6_eNU", "Video")</f>
        <v/>
      </c>
      <c r="B944" t="inlineStr">
        <is>
          <t>8:44</t>
        </is>
      </c>
      <c r="C944" t="inlineStr">
        <is>
          <t>will not be addressed um if the</t>
        </is>
      </c>
      <c r="D944">
        <f>HYPERLINK("https://www.youtube.com/watch?v=I-B_Oa6_eNU&amp;t=524s", "Go to time")</f>
        <v/>
      </c>
    </row>
    <row r="945">
      <c r="A945">
        <f>HYPERLINK("https://www.youtube.com/watch?v=I-B_Oa6_eNU", "Video")</f>
        <v/>
      </c>
      <c r="B945" t="inlineStr">
        <is>
          <t>20:04</t>
        </is>
      </c>
      <c r="C945" t="inlineStr">
        <is>
          <t>addressing the climate agenda never mind</t>
        </is>
      </c>
      <c r="D945">
        <f>HYPERLINK("https://www.youtube.com/watch?v=I-B_Oa6_eNU&amp;t=1204s", "Go to time")</f>
        <v/>
      </c>
    </row>
    <row r="946">
      <c r="A946">
        <f>HYPERLINK("https://www.youtube.com/watch?v=I-B_Oa6_eNU", "Video")</f>
        <v/>
      </c>
      <c r="B946" t="inlineStr">
        <is>
          <t>20:06</t>
        </is>
      </c>
      <c r="C946" t="inlineStr">
        <is>
          <t>advancing it just addressing it was</t>
        </is>
      </c>
      <c r="D946">
        <f>HYPERLINK("https://www.youtube.com/watch?v=I-B_Oa6_eNU&amp;t=1206s", "Go to time")</f>
        <v/>
      </c>
    </row>
    <row r="947">
      <c r="A947">
        <f>HYPERLINK("https://www.youtube.com/watch?v=I-B_Oa6_eNU", "Video")</f>
        <v/>
      </c>
      <c r="B947" t="inlineStr">
        <is>
          <t>24:35</t>
        </is>
      </c>
      <c r="C947" t="inlineStr">
        <is>
          <t>that have to be addressed but this is a</t>
        </is>
      </c>
      <c r="D947">
        <f>HYPERLINK("https://www.youtube.com/watch?v=I-B_Oa6_eNU&amp;t=1475s", "Go to time")</f>
        <v/>
      </c>
    </row>
    <row r="948">
      <c r="A948">
        <f>HYPERLINK("https://www.youtube.com/watch?v=I-B_Oa6_eNU", "Video")</f>
        <v/>
      </c>
      <c r="B948" t="inlineStr">
        <is>
          <t>42:44</t>
        </is>
      </c>
      <c r="C948" t="inlineStr">
        <is>
          <t>addressing the use of AI and warfare</t>
        </is>
      </c>
      <c r="D948">
        <f>HYPERLINK("https://www.youtube.com/watch?v=I-B_Oa6_eNU&amp;t=2564s", "Go to time")</f>
        <v/>
      </c>
    </row>
    <row r="949">
      <c r="A949">
        <f>HYPERLINK("https://www.youtube.com/watch?v=24wBKuU2rfE", "Video")</f>
        <v/>
      </c>
      <c r="B949" t="inlineStr">
        <is>
          <t>2:38</t>
        </is>
      </c>
      <c r="C949" t="inlineStr">
        <is>
          <t>addressing climate change should be easy.</t>
        </is>
      </c>
      <c r="D949">
        <f>HYPERLINK("https://www.youtube.com/watch?v=24wBKuU2rfE&amp;t=158s", "Go to time")</f>
        <v/>
      </c>
    </row>
    <row r="950">
      <c r="A950">
        <f>HYPERLINK("https://www.youtube.com/watch?v=WKlIyta-lu4", "Video")</f>
        <v/>
      </c>
      <c r="B950" t="inlineStr">
        <is>
          <t>0:52</t>
        </is>
      </c>
      <c r="C950" t="inlineStr">
        <is>
          <t>attempting to address
Africa's most pressing challenges</t>
        </is>
      </c>
      <c r="D950">
        <f>HYPERLINK("https://www.youtube.com/watch?v=WKlIyta-lu4&amp;t=52s", "Go to time")</f>
        <v/>
      </c>
    </row>
    <row r="951">
      <c r="A951">
        <f>HYPERLINK("https://www.youtube.com/watch?v=WKlIyta-lu4", "Video")</f>
        <v/>
      </c>
      <c r="B951" t="inlineStr">
        <is>
          <t>9:46</t>
        </is>
      </c>
      <c r="C951" t="inlineStr">
        <is>
          <t>The truth is we cannot address
issues around family planning</t>
        </is>
      </c>
      <c r="D951">
        <f>HYPERLINK("https://www.youtube.com/watch?v=WKlIyta-lu4&amp;t=586s", "Go to time")</f>
        <v/>
      </c>
    </row>
    <row r="952">
      <c r="A952">
        <f>HYPERLINK("https://www.youtube.com/watch?v=EzSdf3VK9qc", "Video")</f>
        <v/>
      </c>
      <c r="B952" t="inlineStr">
        <is>
          <t>0:10</t>
        </is>
      </c>
      <c r="C952" t="inlineStr">
        <is>
          <t>In his inaugural address,</t>
        </is>
      </c>
      <c r="D952">
        <f>HYPERLINK("https://www.youtube.com/watch?v=EzSdf3VK9qc&amp;t=10s", "Go to time")</f>
        <v/>
      </c>
    </row>
    <row r="953">
      <c r="A953">
        <f>HYPERLINK("https://www.youtube.com/watch?v=qEJ4hkpQW8E", "Video")</f>
        <v/>
      </c>
      <c r="B953" t="inlineStr">
        <is>
          <t>14:18</t>
        </is>
      </c>
      <c r="C953" t="inlineStr">
        <is>
          <t>There are programs to address
all of these issues,</t>
        </is>
      </c>
      <c r="D953">
        <f>HYPERLINK("https://www.youtube.com/watch?v=qEJ4hkpQW8E&amp;t=858s", "Go to time")</f>
        <v/>
      </c>
    </row>
    <row r="954">
      <c r="A954">
        <f>HYPERLINK("https://www.youtube.com/watch?v=e9hocuNjMqU", "Video")</f>
        <v/>
      </c>
      <c r="B954" t="inlineStr">
        <is>
          <t>9:04</t>
        </is>
      </c>
      <c r="C954" t="inlineStr">
        <is>
          <t>And that's the key point
I think we've got to address.</t>
        </is>
      </c>
      <c r="D954">
        <f>HYPERLINK("https://www.youtube.com/watch?v=e9hocuNjMqU&amp;t=544s", "Go to time")</f>
        <v/>
      </c>
    </row>
    <row r="955">
      <c r="A955">
        <f>HYPERLINK("https://www.youtube.com/watch?v=Q9XD8yRPxc8", "Video")</f>
        <v/>
      </c>
      <c r="B955" t="inlineStr">
        <is>
          <t>15:08</t>
        </is>
      </c>
      <c r="C955" t="inlineStr">
        <is>
          <t>to address some pretty serious traumas.</t>
        </is>
      </c>
      <c r="D955">
        <f>HYPERLINK("https://www.youtube.com/watch?v=Q9XD8yRPxc8&amp;t=908s", "Go to time")</f>
        <v/>
      </c>
    </row>
    <row r="956">
      <c r="A956">
        <f>HYPERLINK("https://www.youtube.com/watch?v=RqAOrr_FPxo", "Video")</f>
        <v/>
      </c>
      <c r="B956" t="inlineStr">
        <is>
          <t>10:37</t>
        </is>
      </c>
      <c r="C956" t="inlineStr">
        <is>
          <t>Now is the time to address social anxiety.</t>
        </is>
      </c>
      <c r="D956">
        <f>HYPERLINK("https://www.youtube.com/watch?v=RqAOrr_FPxo&amp;t=637s", "Go to time")</f>
        <v/>
      </c>
    </row>
    <row r="957">
      <c r="A957">
        <f>HYPERLINK("https://www.youtube.com/watch?v=RqAOrr_FPxo", "Video")</f>
        <v/>
      </c>
      <c r="B957" t="inlineStr">
        <is>
          <t>13:45</t>
        </is>
      </c>
      <c r="C957" t="inlineStr">
        <is>
          <t>Addressing social anxiety is not
about preventing or avoiding rejection.</t>
        </is>
      </c>
      <c r="D957">
        <f>HYPERLINK("https://www.youtube.com/watch?v=RqAOrr_FPxo&amp;t=825s", "Go to time")</f>
        <v/>
      </c>
    </row>
    <row r="958">
      <c r="A958">
        <f>HYPERLINK("https://www.youtube.com/watch?v=RqAOrr_FPxo", "Video")</f>
        <v/>
      </c>
      <c r="B958" t="inlineStr">
        <is>
          <t>13:50</t>
        </is>
      </c>
      <c r="C958" t="inlineStr">
        <is>
          <t>Addressing social anxiety
is about fostering social courage.</t>
        </is>
      </c>
      <c r="D958">
        <f>HYPERLINK("https://www.youtube.com/watch?v=RqAOrr_FPxo&amp;t=830s", "Go to time")</f>
        <v/>
      </c>
    </row>
    <row r="959">
      <c r="A959">
        <f>HYPERLINK("https://www.youtube.com/watch?v=bIw5ZLITSfo", "Video")</f>
        <v/>
      </c>
      <c r="B959" t="inlineStr">
        <is>
          <t>0:04</t>
        </is>
      </c>
      <c r="C959" t="inlineStr">
        <is>
          <t>The last time I addressed
this august TED crowd was in 2019</t>
        </is>
      </c>
      <c r="D959">
        <f>HYPERLINK("https://www.youtube.com/watch?v=bIw5ZLITSfo&amp;t=4s", "Go to time")</f>
        <v/>
      </c>
    </row>
    <row r="960">
      <c r="A960">
        <f>HYPERLINK("https://www.youtube.com/watch?v=ZpT0cw9bmiw", "Video")</f>
        <v/>
      </c>
      <c r="B960" t="inlineStr">
        <is>
          <t>6:10</t>
        </is>
      </c>
      <c r="C960" t="inlineStr">
        <is>
          <t>Address disagreements head-on.</t>
        </is>
      </c>
      <c r="D960">
        <f>HYPERLINK("https://www.youtube.com/watch?v=ZpT0cw9bmiw&amp;t=370s", "Go to time")</f>
        <v/>
      </c>
    </row>
    <row r="961">
      <c r="A961">
        <f>HYPERLINK("https://www.youtube.com/watch?v=Fjbz-Rzmzxw", "Video")</f>
        <v/>
      </c>
      <c r="B961" t="inlineStr">
        <is>
          <t>0:34</t>
        </is>
      </c>
      <c r="C961" t="inlineStr">
        <is>
          <t>that will address the single
most important thing we can do</t>
        </is>
      </c>
      <c r="D961">
        <f>HYPERLINK("https://www.youtube.com/watch?v=Fjbz-Rzmzxw&amp;t=34s", "Go to time")</f>
        <v/>
      </c>
    </row>
    <row r="962">
      <c r="A962">
        <f>HYPERLINK("https://www.youtube.com/watch?v=8SJi0sHrEI4", "Video")</f>
        <v/>
      </c>
      <c r="B962" t="inlineStr">
        <is>
          <t>5:14</t>
        </is>
      </c>
      <c r="C962" t="inlineStr">
        <is>
          <t>to address some of these questions.</t>
        </is>
      </c>
      <c r="D962">
        <f>HYPERLINK("https://www.youtube.com/watch?v=8SJi0sHrEI4&amp;t=314s", "Go to time")</f>
        <v/>
      </c>
    </row>
    <row r="963">
      <c r="A963">
        <f>HYPERLINK("https://www.youtube.com/watch?v=mvRoOyY40yI", "Video")</f>
        <v/>
      </c>
      <c r="B963" t="inlineStr">
        <is>
          <t>5:30</t>
        </is>
      </c>
      <c r="C963" t="inlineStr">
        <is>
          <t>And this is where we work as a center
to address all those uncertainties</t>
        </is>
      </c>
      <c r="D963">
        <f>HYPERLINK("https://www.youtube.com/watch?v=mvRoOyY40yI&amp;t=330s", "Go to time")</f>
        <v/>
      </c>
    </row>
    <row r="964">
      <c r="A964">
        <f>HYPERLINK("https://www.youtube.com/watch?v=WyprXhvGVYk", "Video")</f>
        <v/>
      </c>
      <c r="B964" t="inlineStr">
        <is>
          <t>1:44</t>
        </is>
      </c>
      <c r="C964" t="inlineStr">
        <is>
          <t>Now, there are many issues
you've got to address</t>
        </is>
      </c>
      <c r="D964">
        <f>HYPERLINK("https://www.youtube.com/watch?v=WyprXhvGVYk&amp;t=104s", "Go to time")</f>
        <v/>
      </c>
    </row>
    <row r="965">
      <c r="A965">
        <f>HYPERLINK("https://www.youtube.com/watch?v=onaiTOLPeUs", "Video")</f>
        <v/>
      </c>
      <c r="B965" t="inlineStr">
        <is>
          <t>3:19</t>
        </is>
      </c>
      <c r="C965" t="inlineStr">
        <is>
          <t>You go to buildtheblock.nyc,
you put in your address.</t>
        </is>
      </c>
      <c r="D965">
        <f>HYPERLINK("https://www.youtube.com/watch?v=onaiTOLPeUs&amp;t=199s", "Go to time")</f>
        <v/>
      </c>
    </row>
    <row r="966">
      <c r="A966">
        <f>HYPERLINK("https://www.youtube.com/watch?v=SUDMIA23_5s", "Video")</f>
        <v/>
      </c>
      <c r="B966" t="inlineStr">
        <is>
          <t>12:07</t>
        </is>
      </c>
      <c r="C966" t="inlineStr">
        <is>
          <t>that they can address a wide range
of issues and opportunities.</t>
        </is>
      </c>
      <c r="D966">
        <f>HYPERLINK("https://www.youtube.com/watch?v=SUDMIA23_5s&amp;t=727s", "Go to time")</f>
        <v/>
      </c>
    </row>
    <row r="967">
      <c r="A967">
        <f>HYPERLINK("https://www.youtube.com/watch?v=e5bRX5U1a_4", "Video")</f>
        <v/>
      </c>
      <c r="B967" t="inlineStr">
        <is>
          <t>8:55</t>
        </is>
      </c>
      <c r="C967" t="inlineStr">
        <is>
          <t>Like addressing our ambiguity bias</t>
        </is>
      </c>
      <c r="D967">
        <f>HYPERLINK("https://www.youtube.com/watch?v=e5bRX5U1a_4&amp;t=535s", "Go to time")</f>
        <v/>
      </c>
    </row>
    <row r="968">
      <c r="A968">
        <f>HYPERLINK("https://www.youtube.com/watch?v=KEz7EZcfVts", "Video")</f>
        <v/>
      </c>
      <c r="B968" t="inlineStr">
        <is>
          <t>4:16</t>
        </is>
      </c>
      <c r="C968" t="inlineStr">
        <is>
          <t>and want to see it addressed.</t>
        </is>
      </c>
      <c r="D968">
        <f>HYPERLINK("https://www.youtube.com/watch?v=KEz7EZcfVts&amp;t=256s", "Go to time")</f>
        <v/>
      </c>
    </row>
    <row r="969">
      <c r="A969">
        <f>HYPERLINK("https://www.youtube.com/watch?v=KEz7EZcfVts", "Video")</f>
        <v/>
      </c>
      <c r="B969" t="inlineStr">
        <is>
          <t>7:11</t>
        </is>
      </c>
      <c r="C969" t="inlineStr">
        <is>
          <t>on the best ways
to address climate change,</t>
        </is>
      </c>
      <c r="D969">
        <f>HYPERLINK("https://www.youtube.com/watch?v=KEz7EZcfVts&amp;t=431s", "Go to time")</f>
        <v/>
      </c>
    </row>
    <row r="970">
      <c r="A970">
        <f>HYPERLINK("https://www.youtube.com/watch?v=pg5WtBjox-Y", "Video")</f>
        <v/>
      </c>
      <c r="B970" t="inlineStr">
        <is>
          <t>1:59</t>
        </is>
      </c>
      <c r="C970" t="inlineStr">
        <is>
          <t>which means that her home address
and her cell phone number</t>
        </is>
      </c>
      <c r="D970">
        <f>HYPERLINK("https://www.youtube.com/watch?v=pg5WtBjox-Y&amp;t=119s", "Go to time")</f>
        <v/>
      </c>
    </row>
    <row r="971">
      <c r="A971">
        <f>HYPERLINK("https://www.youtube.com/watch?v=aMkNASF9lwE", "Video")</f>
        <v/>
      </c>
      <c r="B971" t="inlineStr">
        <is>
          <t>0:48</t>
        </is>
      </c>
      <c r="C971" t="inlineStr">
        <is>
          <t>for a migrant to address
a gathering like this.</t>
        </is>
      </c>
      <c r="D971">
        <f>HYPERLINK("https://www.youtube.com/watch?v=aMkNASF9lwE&amp;t=48s", "Go to time")</f>
        <v/>
      </c>
    </row>
    <row r="972">
      <c r="A972">
        <f>HYPERLINK("https://www.youtube.com/watch?v=aMkNASF9lwE", "Video")</f>
        <v/>
      </c>
      <c r="B972" t="inlineStr">
        <is>
          <t>1:44</t>
        </is>
      </c>
      <c r="C972" t="inlineStr">
        <is>
          <t>All these restrictions simply address
symptoms of the problem,</t>
        </is>
      </c>
      <c r="D972">
        <f>HYPERLINK("https://www.youtube.com/watch?v=aMkNASF9lwE&amp;t=104s", "Go to time")</f>
        <v/>
      </c>
    </row>
    <row r="973">
      <c r="A973">
        <f>HYPERLINK("https://www.youtube.com/watch?v=7ErKuXByRto", "Video")</f>
        <v/>
      </c>
      <c r="B973" t="inlineStr">
        <is>
          <t>3:16</t>
        </is>
      </c>
      <c r="C973" t="inlineStr">
        <is>
          <t>Addressing this challenge
as much as any other</t>
        </is>
      </c>
      <c r="D973">
        <f>HYPERLINK("https://www.youtube.com/watch?v=7ErKuXByRto&amp;t=196s", "Go to time")</f>
        <v/>
      </c>
    </row>
    <row r="974">
      <c r="A974">
        <f>HYPERLINK("https://www.youtube.com/watch?v=cfKFbh8LPvU", "Video")</f>
        <v/>
      </c>
      <c r="B974" t="inlineStr">
        <is>
          <t>2:40</t>
        </is>
      </c>
      <c r="C974" t="inlineStr">
        <is>
          <t>doesn't address its root cause.</t>
        </is>
      </c>
      <c r="D974">
        <f>HYPERLINK("https://www.youtube.com/watch?v=cfKFbh8LPvU&amp;t=160s", "Go to time")</f>
        <v/>
      </c>
    </row>
    <row r="975">
      <c r="A975">
        <f>HYPERLINK("https://www.youtube.com/watch?v=igwefSU5aDs", "Video")</f>
        <v/>
      </c>
      <c r="B975" t="inlineStr">
        <is>
          <t>3:38</t>
        </is>
      </c>
      <c r="C975" t="inlineStr">
        <is>
          <t>Or distinction that has gone
unaddressed to this day?</t>
        </is>
      </c>
      <c r="D975">
        <f>HYPERLINK("https://www.youtube.com/watch?v=igwefSU5aDs&amp;t=218s", "Go to time")</f>
        <v/>
      </c>
    </row>
    <row r="976">
      <c r="A976">
        <f>HYPERLINK("https://www.youtube.com/watch?v=l1fodZNF1GI", "Video")</f>
        <v/>
      </c>
      <c r="B976" t="inlineStr">
        <is>
          <t>12:20</t>
        </is>
      </c>
      <c r="C976" t="inlineStr">
        <is>
          <t>of addressing relatively simple challenges</t>
        </is>
      </c>
      <c r="D976">
        <f>HYPERLINK("https://www.youtube.com/watch?v=l1fodZNF1GI&amp;t=740s", "Go to time")</f>
        <v/>
      </c>
    </row>
    <row r="977">
      <c r="A977">
        <f>HYPERLINK("https://www.youtube.com/watch?v=-IlDkCEvsYw", "Video")</f>
        <v/>
      </c>
      <c r="B977" t="inlineStr">
        <is>
          <t>3:21</t>
        </is>
      </c>
      <c r="C977" t="inlineStr">
        <is>
          <t>and inaction from governments
to address this existential threat.</t>
        </is>
      </c>
      <c r="D977">
        <f>HYPERLINK("https://www.youtube.com/watch?v=-IlDkCEvsYw&amp;t=201s", "Go to time")</f>
        <v/>
      </c>
    </row>
    <row r="978">
      <c r="A978">
        <f>HYPERLINK("https://www.youtube.com/watch?v=xTra-yePY_A", "Video")</f>
        <v/>
      </c>
      <c r="B978" t="inlineStr">
        <is>
          <t>11:19</t>
        </is>
      </c>
      <c r="C978" t="inlineStr">
        <is>
          <t>can be easily addressed.</t>
        </is>
      </c>
      <c r="D978">
        <f>HYPERLINK("https://www.youtube.com/watch?v=xTra-yePY_A&amp;t=679s", "Go to time")</f>
        <v/>
      </c>
    </row>
    <row r="979">
      <c r="A979">
        <f>HYPERLINK("https://www.youtube.com/watch?v=tt0HOe7gf7I", "Video")</f>
        <v/>
      </c>
      <c r="B979" t="inlineStr">
        <is>
          <t>0:45</t>
        </is>
      </c>
      <c r="C979" t="inlineStr">
        <is>
          <t>of why we have failed
to address extreme poverty.</t>
        </is>
      </c>
      <c r="D979">
        <f>HYPERLINK("https://www.youtube.com/watch?v=tt0HOe7gf7I&amp;t=45s", "Go to time")</f>
        <v/>
      </c>
    </row>
    <row r="980">
      <c r="A980">
        <f>HYPERLINK("https://www.youtube.com/watch?v=tt0HOe7gf7I", "Video")</f>
        <v/>
      </c>
      <c r="B980" t="inlineStr">
        <is>
          <t>1:47</t>
        </is>
      </c>
      <c r="C980" t="inlineStr">
        <is>
          <t>directed to addressing extreme poverty.</t>
        </is>
      </c>
      <c r="D980">
        <f>HYPERLINK("https://www.youtube.com/watch?v=tt0HOe7gf7I&amp;t=107s", "Go to time")</f>
        <v/>
      </c>
    </row>
    <row r="981">
      <c r="A981">
        <f>HYPERLINK("https://www.youtube.com/watch?v=tt0HOe7gf7I", "Video")</f>
        <v/>
      </c>
      <c r="B981" t="inlineStr">
        <is>
          <t>2:03</t>
        </is>
      </c>
      <c r="C981" t="inlineStr">
        <is>
          <t>Over decades of attempts to address this.</t>
        </is>
      </c>
      <c r="D981">
        <f>HYPERLINK("https://www.youtube.com/watch?v=tt0HOe7gf7I&amp;t=123s", "Go to time")</f>
        <v/>
      </c>
    </row>
    <row r="982">
      <c r="A982">
        <f>HYPERLINK("https://www.youtube.com/watch?v=tt0HOe7gf7I", "Video")</f>
        <v/>
      </c>
      <c r="B982" t="inlineStr">
        <is>
          <t>2:58</t>
        </is>
      </c>
      <c r="C982" t="inlineStr">
        <is>
          <t>which was directed towards
trying to address poverty</t>
        </is>
      </c>
      <c r="D982">
        <f>HYPERLINK("https://www.youtube.com/watch?v=tt0HOe7gf7I&amp;t=178s", "Go to time")</f>
        <v/>
      </c>
    </row>
    <row r="983">
      <c r="A983">
        <f>HYPERLINK("https://www.youtube.com/watch?v=tt0HOe7gf7I", "Video")</f>
        <v/>
      </c>
      <c r="B983" t="inlineStr">
        <is>
          <t>3:02</t>
        </is>
      </c>
      <c r="C983" t="inlineStr">
        <is>
          <t>through addressing
the needs of young women.</t>
        </is>
      </c>
      <c r="D983">
        <f>HYPERLINK("https://www.youtube.com/watch?v=tt0HOe7gf7I&amp;t=182s", "Go to time")</f>
        <v/>
      </c>
    </row>
    <row r="984">
      <c r="A984">
        <f>HYPERLINK("https://www.youtube.com/watch?v=tt0HOe7gf7I", "Video")</f>
        <v/>
      </c>
      <c r="B984" t="inlineStr">
        <is>
          <t>9:57</t>
        </is>
      </c>
      <c r="C984" t="inlineStr">
        <is>
          <t>could unlock the secret of addressing
extreme poverty worldwide.</t>
        </is>
      </c>
      <c r="D984">
        <f>HYPERLINK("https://www.youtube.com/watch?v=tt0HOe7gf7I&amp;t=597s", "Go to time")</f>
        <v/>
      </c>
    </row>
    <row r="985">
      <c r="A985">
        <f>HYPERLINK("https://www.youtube.com/watch?v=wRG5_-9eE4w", "Video")</f>
        <v/>
      </c>
      <c r="B985" t="inlineStr">
        <is>
          <t>3:14</t>
        </is>
      </c>
      <c r="C985" t="inlineStr">
        <is>
          <t>The same system will criminalize a parent
who will use a relative's address</t>
        </is>
      </c>
      <c r="D985">
        <f>HYPERLINK("https://www.youtube.com/watch?v=wRG5_-9eE4w&amp;t=194s", "Go to time")</f>
        <v/>
      </c>
    </row>
    <row r="986">
      <c r="A986">
        <f>HYPERLINK("https://www.youtube.com/watch?v=opdCfb8cCFw", "Video")</f>
        <v/>
      </c>
      <c r="B986" t="inlineStr">
        <is>
          <t>3:37</t>
        </is>
      </c>
      <c r="C986" t="inlineStr">
        <is>
          <t>that we need if we are going to address
the many water crises we see</t>
        </is>
      </c>
      <c r="D986">
        <f>HYPERLINK("https://www.youtube.com/watch?v=opdCfb8cCFw&amp;t=217s", "Go to time")</f>
        <v/>
      </c>
    </row>
    <row r="987">
      <c r="A987">
        <f>HYPERLINK("https://www.youtube.com/watch?v=opdCfb8cCFw", "Video")</f>
        <v/>
      </c>
      <c r="B987" t="inlineStr">
        <is>
          <t>7:48</t>
        </is>
      </c>
      <c r="C987" t="inlineStr">
        <is>
          <t>and if we want to address
these crises in our lifetime,</t>
        </is>
      </c>
      <c r="D987">
        <f>HYPERLINK("https://www.youtube.com/watch?v=opdCfb8cCFw&amp;t=468s", "Go to time")</f>
        <v/>
      </c>
    </row>
    <row r="988">
      <c r="A988">
        <f>HYPERLINK("https://www.youtube.com/watch?v=opdCfb8cCFw", "Video")</f>
        <v/>
      </c>
      <c r="B988" t="inlineStr">
        <is>
          <t>9:37</t>
        </is>
      </c>
      <c r="C988" t="inlineStr">
        <is>
          <t>We have to address this crisis.</t>
        </is>
      </c>
      <c r="D988">
        <f>HYPERLINK("https://www.youtube.com/watch?v=opdCfb8cCFw&amp;t=577s", "Go to time")</f>
        <v/>
      </c>
    </row>
    <row r="989">
      <c r="A989">
        <f>HYPERLINK("https://www.youtube.com/watch?v=xgZC6da4mco", "Video")</f>
        <v/>
      </c>
      <c r="B989" t="inlineStr">
        <is>
          <t>2:26</t>
        </is>
      </c>
      <c r="C989" t="inlineStr">
        <is>
          <t>So obviously, the crisis
has to be addressed.</t>
        </is>
      </c>
      <c r="D989">
        <f>HYPERLINK("https://www.youtube.com/watch?v=xgZC6da4mco&amp;t=146s", "Go to time")</f>
        <v/>
      </c>
    </row>
    <row r="990">
      <c r="A990">
        <f>HYPERLINK("https://www.youtube.com/watch?v=SNHUu7YkNjA", "Video")</f>
        <v/>
      </c>
      <c r="B990" t="inlineStr">
        <is>
          <t>55:12</t>
        </is>
      </c>
      <c r="C990" t="inlineStr">
        <is>
          <t>important one that can also be addressed</t>
        </is>
      </c>
      <c r="D990">
        <f>HYPERLINK("https://www.youtube.com/watch?v=SNHUu7YkNjA&amp;t=3312s", "Go to time")</f>
        <v/>
      </c>
    </row>
    <row r="991">
      <c r="A991">
        <f>HYPERLINK("https://www.youtube.com/watch?v=SNHUu7YkNjA", "Video")</f>
        <v/>
      </c>
      <c r="B991" t="inlineStr">
        <is>
          <t>55:16</t>
        </is>
      </c>
      <c r="C991" t="inlineStr">
        <is>
          <t>that can also be addressed with systems</t>
        </is>
      </c>
      <c r="D991">
        <f>HYPERLINK("https://www.youtube.com/watch?v=SNHUu7YkNjA&amp;t=3316s", "Go to time")</f>
        <v/>
      </c>
    </row>
    <row r="992">
      <c r="A992">
        <f>HYPERLINK("https://www.youtube.com/watch?v=SNHUu7YkNjA", "Video")</f>
        <v/>
      </c>
      <c r="B992" t="inlineStr">
        <is>
          <t>64:34</t>
        </is>
      </c>
      <c r="C992" t="inlineStr">
        <is>
          <t>account we can still address the</t>
        </is>
      </c>
      <c r="D992">
        <f>HYPERLINK("https://www.youtube.com/watch?v=SNHUu7YkNjA&amp;t=3874s", "Go to time")</f>
        <v/>
      </c>
    </row>
    <row r="993">
      <c r="A993">
        <f>HYPERLINK("https://www.youtube.com/watch?v=SNHUu7YkNjA", "Video")</f>
        <v/>
      </c>
      <c r="B993" t="inlineStr">
        <is>
          <t>64:37</t>
        </is>
      </c>
      <c r="C993" t="inlineStr">
        <is>
          <t>address the sustainability issues and in</t>
        </is>
      </c>
      <c r="D993">
        <f>HYPERLINK("https://www.youtube.com/watch?v=SNHUu7YkNjA&amp;t=3877s", "Go to time")</f>
        <v/>
      </c>
    </row>
    <row r="994">
      <c r="A994">
        <f>HYPERLINK("https://www.youtube.com/watch?v=yJX1Te0jey0", "Video")</f>
        <v/>
      </c>
      <c r="B994" t="inlineStr">
        <is>
          <t>7:56</t>
        </is>
      </c>
      <c r="C994" t="inlineStr">
        <is>
          <t>Historically, these are questions
that have been addressed</t>
        </is>
      </c>
      <c r="D994">
        <f>HYPERLINK("https://www.youtube.com/watch?v=yJX1Te0jey0&amp;t=476s", "Go to time")</f>
        <v/>
      </c>
    </row>
    <row r="995">
      <c r="A995">
        <f>HYPERLINK("https://www.youtube.com/watch?v=yJX1Te0jey0", "Video")</f>
        <v/>
      </c>
      <c r="B995" t="inlineStr">
        <is>
          <t>10:58</t>
        </is>
      </c>
      <c r="C995" t="inlineStr">
        <is>
          <t>but ultimately the challenge is one
that can only be addressed by us,</t>
        </is>
      </c>
      <c r="D995">
        <f>HYPERLINK("https://www.youtube.com/watch?v=yJX1Te0jey0&amp;t=658s", "Go to time")</f>
        <v/>
      </c>
    </row>
    <row r="996">
      <c r="A996">
        <f>HYPERLINK("https://www.youtube.com/watch?v=IqcuV11xp0U", "Video")</f>
        <v/>
      </c>
      <c r="B996" t="inlineStr">
        <is>
          <t>6:42</t>
        </is>
      </c>
      <c r="C996" t="inlineStr">
        <is>
          <t>that we have failed to address
with our current ways of thinking.</t>
        </is>
      </c>
      <c r="D996">
        <f>HYPERLINK("https://www.youtube.com/watch?v=IqcuV11xp0U&amp;t=402s", "Go to time")</f>
        <v/>
      </c>
    </row>
    <row r="997">
      <c r="A997">
        <f>HYPERLINK("https://www.youtube.com/watch?v=IqcuV11xp0U", "Video")</f>
        <v/>
      </c>
      <c r="B997" t="inlineStr">
        <is>
          <t>7:27</t>
        </is>
      </c>
      <c r="C997" t="inlineStr">
        <is>
          <t>to address management
of shared global resources,</t>
        </is>
      </c>
      <c r="D997">
        <f>HYPERLINK("https://www.youtube.com/watch?v=IqcuV11xp0U&amp;t=447s", "Go to time")</f>
        <v/>
      </c>
    </row>
    <row r="998">
      <c r="A998">
        <f>HYPERLINK("https://www.youtube.com/watch?v=a4ZBzM3L6ws", "Video")</f>
        <v/>
      </c>
      <c r="B998" t="inlineStr">
        <is>
          <t>0:15</t>
        </is>
      </c>
      <c r="C998" t="inlineStr">
        <is>
          <t>billions of people still live
without an address.</t>
        </is>
      </c>
      <c r="D998">
        <f>HYPERLINK("https://www.youtube.com/watch?v=a4ZBzM3L6ws&amp;t=15s", "Go to time")</f>
        <v/>
      </c>
    </row>
    <row r="999">
      <c r="A999">
        <f>HYPERLINK("https://www.youtube.com/watch?v=a4ZBzM3L6ws", "Video")</f>
        <v/>
      </c>
      <c r="B999" t="inlineStr">
        <is>
          <t>0:21</t>
        </is>
      </c>
      <c r="C999" t="inlineStr">
        <is>
          <t>"Without an address,</t>
        </is>
      </c>
      <c r="D999">
        <f>HYPERLINK("https://www.youtube.com/watch?v=a4ZBzM3L6ws&amp;t=21s", "Go to time")</f>
        <v/>
      </c>
    </row>
    <row r="1000">
      <c r="A1000">
        <f>HYPERLINK("https://www.youtube.com/watch?v=a4ZBzM3L6ws", "Video")</f>
        <v/>
      </c>
      <c r="B1000" t="inlineStr">
        <is>
          <t>0:45</t>
        </is>
      </c>
      <c r="C1000" t="inlineStr">
        <is>
          <t>in this vast, unmapped
and unaddressed spaces.</t>
        </is>
      </c>
      <c r="D1000">
        <f>HYPERLINK("https://www.youtube.com/watch?v=a4ZBzM3L6ws&amp;t=45s", "Go to time")</f>
        <v/>
      </c>
    </row>
    <row r="1001">
      <c r="A1001">
        <f>HYPERLINK("https://www.youtube.com/watch?v=a4ZBzM3L6ws", "Video")</f>
        <v/>
      </c>
      <c r="B1001" t="inlineStr">
        <is>
          <t>0:55</t>
        </is>
      </c>
      <c r="C1001" t="inlineStr">
        <is>
          <t>where they piloted address systems
but not finished them.</t>
        </is>
      </c>
      <c r="D1001">
        <f>HYPERLINK("https://www.youtube.com/watch?v=a4ZBzM3L6ws&amp;t=55s", "Go to time")</f>
        <v/>
      </c>
    </row>
    <row r="1002">
      <c r="A1002">
        <f>HYPERLINK("https://www.youtube.com/watch?v=a4ZBzM3L6ws", "Video")</f>
        <v/>
      </c>
      <c r="B1002" t="inlineStr">
        <is>
          <t>1:00</t>
        </is>
      </c>
      <c r="C1002" t="inlineStr">
        <is>
          <t>But these places,
these unaddressed places,</t>
        </is>
      </c>
      <c r="D1002">
        <f>HYPERLINK("https://www.youtube.com/watch?v=a4ZBzM3L6ws&amp;t=60s", "Go to time")</f>
        <v/>
      </c>
    </row>
    <row r="1003">
      <c r="A1003">
        <f>HYPERLINK("https://www.youtube.com/watch?v=a4ZBzM3L6ws", "Video")</f>
        <v/>
      </c>
      <c r="B1003" t="inlineStr">
        <is>
          <t>1:07</t>
        </is>
      </c>
      <c r="C1003" t="inlineStr">
        <is>
          <t>Here's why the issue
of addressing stuck with me.</t>
        </is>
      </c>
      <c r="D1003">
        <f>HYPERLINK("https://www.youtube.com/watch?v=a4ZBzM3L6ws&amp;t=67s", "Go to time")</f>
        <v/>
      </c>
    </row>
    <row r="1004">
      <c r="A1004">
        <f>HYPERLINK("https://www.youtube.com/watch?v=a4ZBzM3L6ws", "Video")</f>
        <v/>
      </c>
      <c r="B1004" t="inlineStr">
        <is>
          <t>1:14</t>
        </is>
      </c>
      <c r="C1004" t="inlineStr">
        <is>
          <t>is that every day, people struggle
with the problems of addressing.</t>
        </is>
      </c>
      <c r="D1004">
        <f>HYPERLINK("https://www.youtube.com/watch?v=a4ZBzM3L6ws&amp;t=74s", "Go to time")</f>
        <v/>
      </c>
    </row>
    <row r="1005">
      <c r="A1005">
        <f>HYPERLINK("https://www.youtube.com/watch?v=a4ZBzM3L6ws", "Video")</f>
        <v/>
      </c>
      <c r="B1005" t="inlineStr">
        <is>
          <t>2:03</t>
        </is>
      </c>
      <c r="C1005" t="inlineStr">
        <is>
          <t>We agreed that addresses were bad.</t>
        </is>
      </c>
      <c r="D1005">
        <f>HYPERLINK("https://www.youtube.com/watch?v=a4ZBzM3L6ws&amp;t=123s", "Go to time")</f>
        <v/>
      </c>
    </row>
    <row r="1006">
      <c r="A1006">
        <f>HYPERLINK("https://www.youtube.com/watch?v=a4ZBzM3L6ws", "Video")</f>
        <v/>
      </c>
      <c r="B1006" t="inlineStr">
        <is>
          <t>2:50</t>
        </is>
      </c>
      <c r="C1006" t="inlineStr">
        <is>
          <t>what we call a three-word address.</t>
        </is>
      </c>
      <c r="D1006">
        <f>HYPERLINK("https://www.youtube.com/watch?v=a4ZBzM3L6ws&amp;t=170s", "Go to time")</f>
        <v/>
      </c>
    </row>
    <row r="1007">
      <c r="A1007">
        <f>HYPERLINK("https://www.youtube.com/watch?v=a4ZBzM3L6ws", "Video")</f>
        <v/>
      </c>
      <c r="B1007" t="inlineStr">
        <is>
          <t>3:29</t>
        </is>
      </c>
      <c r="C1007" t="inlineStr">
        <is>
          <t>If the 75 percent of countries
that struggle with reliable addressing</t>
        </is>
      </c>
      <c r="D1007">
        <f>HYPERLINK("https://www.youtube.com/watch?v=a4ZBzM3L6ws&amp;t=209s", "Go to time")</f>
        <v/>
      </c>
    </row>
    <row r="1008">
      <c r="A1008">
        <f>HYPERLINK("https://www.youtube.com/watch?v=a4ZBzM3L6ws", "Video")</f>
        <v/>
      </c>
      <c r="B1008" t="inlineStr">
        <is>
          <t>3:33</t>
        </is>
      </c>
      <c r="C1008" t="inlineStr">
        <is>
          <t>started using three-word addresses,</t>
        </is>
      </c>
      <c r="D1008">
        <f>HYPERLINK("https://www.youtube.com/watch?v=a4ZBzM3L6ws&amp;t=213s", "Go to time")</f>
        <v/>
      </c>
    </row>
    <row r="1009">
      <c r="A1009">
        <f>HYPERLINK("https://www.youtube.com/watch?v=a4ZBzM3L6ws", "Video")</f>
        <v/>
      </c>
      <c r="B1009" t="inlineStr">
        <is>
          <t>3:44</t>
        </is>
      </c>
      <c r="C1009" t="inlineStr">
        <is>
          <t>have distributed 11,000
three-word address signs</t>
        </is>
      </c>
      <c r="D1009">
        <f>HYPERLINK("https://www.youtube.com/watch?v=a4ZBzM3L6ws&amp;t=224s", "Go to time")</f>
        <v/>
      </c>
    </row>
    <row r="1010">
      <c r="A1010">
        <f>HYPERLINK("https://www.youtube.com/watch?v=a4ZBzM3L6ws", "Video")</f>
        <v/>
      </c>
      <c r="B1010" t="inlineStr">
        <is>
          <t>4:45</t>
        </is>
      </c>
      <c r="C1010" t="inlineStr">
        <is>
          <t>have gone straight to adopting
three-word addresses,</t>
        </is>
      </c>
      <c r="D1010">
        <f>HYPERLINK("https://www.youtube.com/watch?v=a4ZBzM3L6ws&amp;t=285s", "Go to time")</f>
        <v/>
      </c>
    </row>
    <row r="1011">
      <c r="A1011">
        <f>HYPERLINK("https://www.youtube.com/watch?v=a4ZBzM3L6ws", "Video")</f>
        <v/>
      </c>
      <c r="B1011" t="inlineStr">
        <is>
          <t>4:55</t>
        </is>
      </c>
      <c r="C1011" t="inlineStr">
        <is>
          <t>For me, poor addressing
was an annoying frustration,</t>
        </is>
      </c>
      <c r="D1011">
        <f>HYPERLINK("https://www.youtube.com/watch?v=a4ZBzM3L6ws&amp;t=295s", "Go to time")</f>
        <v/>
      </c>
    </row>
    <row r="1012">
      <c r="A1012">
        <f>HYPERLINK("https://www.youtube.com/watch?v=pOdIn86ZM1E", "Video")</f>
        <v/>
      </c>
      <c r="B1012" t="inlineStr">
        <is>
          <t>11:03</t>
        </is>
      </c>
      <c r="C1012" t="inlineStr">
        <is>
          <t>as a way of addressing climate risks.</t>
        </is>
      </c>
      <c r="D1012">
        <f>HYPERLINK("https://www.youtube.com/watch?v=pOdIn86ZM1E&amp;t=663s", "Go to time")</f>
        <v/>
      </c>
    </row>
    <row r="1013">
      <c r="A1013">
        <f>HYPERLINK("https://www.youtube.com/watch?v=8IGZ_M0OOmA", "Video")</f>
        <v/>
      </c>
      <c r="B1013" t="inlineStr">
        <is>
          <t>0:28</t>
        </is>
      </c>
      <c r="C1013" t="inlineStr">
        <is>
          <t>our thought was how could we address
issues arising out of the pandemic,</t>
        </is>
      </c>
      <c r="D1013">
        <f>HYPERLINK("https://www.youtube.com/watch?v=8IGZ_M0OOmA&amp;t=28s", "Go to time")</f>
        <v/>
      </c>
    </row>
    <row r="1014">
      <c r="A1014">
        <f>HYPERLINK("https://www.youtube.com/watch?v=8IGZ_M0OOmA", "Video")</f>
        <v/>
      </c>
      <c r="B1014" t="inlineStr">
        <is>
          <t>0:47</t>
        </is>
      </c>
      <c r="C1014" t="inlineStr">
        <is>
          <t>which we, of course,
simply have to address.</t>
        </is>
      </c>
      <c r="D1014">
        <f>HYPERLINK("https://www.youtube.com/watch?v=8IGZ_M0OOmA&amp;t=47s", "Go to time")</f>
        <v/>
      </c>
    </row>
    <row r="1015">
      <c r="A1015">
        <f>HYPERLINK("https://www.youtube.com/watch?v=8IGZ_M0OOmA", "Video")</f>
        <v/>
      </c>
      <c r="B1015" t="inlineStr">
        <is>
          <t>39:42</t>
        </is>
      </c>
      <c r="C1015" t="inlineStr">
        <is>
          <t>and I'd love to hear you all address</t>
        </is>
      </c>
      <c r="D1015">
        <f>HYPERLINK("https://www.youtube.com/watch?v=8IGZ_M0OOmA&amp;t=2382s", "Go to time")</f>
        <v/>
      </c>
    </row>
    <row r="1016">
      <c r="A1016">
        <f>HYPERLINK("https://www.youtube.com/watch?v=g7LICU-v_TM", "Video")</f>
        <v/>
      </c>
      <c r="B1016" t="inlineStr">
        <is>
          <t>4:10</t>
        </is>
      </c>
      <c r="C1016" t="inlineStr">
        <is>
          <t>From there, validate
and address their fears,</t>
        </is>
      </c>
      <c r="D1016">
        <f>HYPERLINK("https://www.youtube.com/watch?v=g7LICU-v_TM&amp;t=250s", "Go to time")</f>
        <v/>
      </c>
    </row>
    <row r="1017">
      <c r="A1017">
        <f>HYPERLINK("https://www.youtube.com/watch?v=jN-Atdqqpgw", "Video")</f>
        <v/>
      </c>
      <c r="B1017" t="inlineStr">
        <is>
          <t>8:32</t>
        </is>
      </c>
      <c r="C1017" t="inlineStr">
        <is>
          <t>so that families can search
for their address,</t>
        </is>
      </c>
      <c r="D1017">
        <f>HYPERLINK("https://www.youtube.com/watch?v=jN-Atdqqpgw&amp;t=512s", "Go to time")</f>
        <v/>
      </c>
    </row>
    <row r="1018">
      <c r="A1018">
        <f>HYPERLINK("https://www.youtube.com/watch?v=qaE194b_Dk8", "Video")</f>
        <v/>
      </c>
      <c r="B1018" t="inlineStr">
        <is>
          <t>4:28</t>
        </is>
      </c>
      <c r="C1018" t="inlineStr">
        <is>
          <t>and address them, one by one.</t>
        </is>
      </c>
      <c r="D1018">
        <f>HYPERLINK("https://www.youtube.com/watch?v=qaE194b_Dk8&amp;t=268s", "Go to time")</f>
        <v/>
      </c>
    </row>
    <row r="1019">
      <c r="A1019">
        <f>HYPERLINK("https://www.youtube.com/watch?v=qaE194b_Dk8", "Video")</f>
        <v/>
      </c>
      <c r="B1019" t="inlineStr">
        <is>
          <t>4:37</t>
        </is>
      </c>
      <c r="C1019" t="inlineStr">
        <is>
          <t>Then we had to address the recovery,
both physical and mental.</t>
        </is>
      </c>
      <c r="D1019">
        <f>HYPERLINK("https://www.youtube.com/watch?v=qaE194b_Dk8&amp;t=277s", "Go to time")</f>
        <v/>
      </c>
    </row>
    <row r="1020">
      <c r="A1020">
        <f>HYPERLINK("https://www.youtube.com/watch?v=vc-n852sv3E", "Video")</f>
        <v/>
      </c>
      <c r="B1020" t="inlineStr">
        <is>
          <t>10:40</t>
        </is>
      </c>
      <c r="C1020" t="inlineStr">
        <is>
          <t>and this needs to be addressed.</t>
        </is>
      </c>
      <c r="D1020">
        <f>HYPERLINK("https://www.youtube.com/watch?v=vc-n852sv3E&amp;t=640s", "Go to time")</f>
        <v/>
      </c>
    </row>
    <row r="1021">
      <c r="A1021">
        <f>HYPERLINK("https://www.youtube.com/watch?v=vc-n852sv3E", "Video")</f>
        <v/>
      </c>
      <c r="B1021" t="inlineStr">
        <is>
          <t>10:42</t>
        </is>
      </c>
      <c r="C1021" t="inlineStr">
        <is>
          <t>But it's best addressed with legislation
targeting those specific abuses,</t>
        </is>
      </c>
      <c r="D1021">
        <f>HYPERLINK("https://www.youtube.com/watch?v=vc-n852sv3E&amp;t=642s", "Go to time")</f>
        <v/>
      </c>
    </row>
    <row r="1022">
      <c r="A1022">
        <f>HYPERLINK("https://www.youtube.com/watch?v=WBqnzn77MEE", "Video")</f>
        <v/>
      </c>
      <c r="B1022" t="inlineStr">
        <is>
          <t>11:01</t>
        </is>
      </c>
      <c r="C1022" t="inlineStr">
        <is>
          <t>that are addressable and accessible
by live-streaming classes.</t>
        </is>
      </c>
      <c r="D1022">
        <f>HYPERLINK("https://www.youtube.com/watch?v=WBqnzn77MEE&amp;t=661s", "Go to time")</f>
        <v/>
      </c>
    </row>
    <row r="1023">
      <c r="A1023">
        <f>HYPERLINK("https://www.youtube.com/watch?v=iw7nPE2jioU", "Video")</f>
        <v/>
      </c>
      <c r="B1023" t="inlineStr">
        <is>
          <t>2:11</t>
        </is>
      </c>
      <c r="C1023" t="inlineStr">
        <is>
          <t>and they need to be addressed now.</t>
        </is>
      </c>
      <c r="D1023">
        <f>HYPERLINK("https://www.youtube.com/watch?v=iw7nPE2jioU&amp;t=131s", "Go to time")</f>
        <v/>
      </c>
    </row>
    <row r="1024">
      <c r="A1024">
        <f>HYPERLINK("https://www.youtube.com/watch?v=ecGXP4G3Zs0", "Video")</f>
        <v/>
      </c>
      <c r="B1024" t="inlineStr">
        <is>
          <t>5:07</t>
        </is>
      </c>
      <c r="C1024" t="inlineStr">
        <is>
          <t>But let's be clear, we can't address
the hardships of social media,</t>
        </is>
      </c>
      <c r="D1024">
        <f>HYPERLINK("https://www.youtube.com/watch?v=ecGXP4G3Zs0&amp;t=307s", "Go to time")</f>
        <v/>
      </c>
    </row>
    <row r="1025">
      <c r="A1025">
        <f>HYPERLINK("https://www.youtube.com/watch?v=gub38Cd4E0g", "Video")</f>
        <v/>
      </c>
      <c r="B1025" t="inlineStr">
        <is>
          <t>10:11</t>
        </is>
      </c>
      <c r="C1025" t="inlineStr">
        <is>
          <t>Now, some of these challenges
are being addressed, thankfully,</t>
        </is>
      </c>
      <c r="D1025">
        <f>HYPERLINK("https://www.youtube.com/watch?v=gub38Cd4E0g&amp;t=611s", "Go to time")</f>
        <v/>
      </c>
    </row>
    <row r="1026">
      <c r="A1026">
        <f>HYPERLINK("https://www.youtube.com/watch?v=ORthzIOEf30", "Video")</f>
        <v/>
      </c>
      <c r="B1026" t="inlineStr">
        <is>
          <t>13:01</t>
        </is>
      </c>
      <c r="C1026" t="inlineStr">
        <is>
          <t>and exchanging addresses
so they could meet after the war.</t>
        </is>
      </c>
      <c r="D1026">
        <f>HYPERLINK("https://www.youtube.com/watch?v=ORthzIOEf30&amp;t=781s", "Go to time")</f>
        <v/>
      </c>
    </row>
    <row r="1027">
      <c r="A1027">
        <f>HYPERLINK("https://www.youtube.com/watch?v=hJP5GqnTrNo", "Video")</f>
        <v/>
      </c>
      <c r="B1027" t="inlineStr">
        <is>
          <t>13:21</t>
        </is>
      </c>
      <c r="C1027" t="inlineStr">
        <is>
          <t>that we together have a chance
of addressing the 2 sigma problem</t>
        </is>
      </c>
      <c r="D1027">
        <f>HYPERLINK("https://www.youtube.com/watch?v=hJP5GqnTrNo&amp;t=801s", "Go to time")</f>
        <v/>
      </c>
    </row>
    <row r="1028">
      <c r="A1028">
        <f>HYPERLINK("https://www.youtube.com/watch?v=BrnZMrjsf6w", "Video")</f>
        <v/>
      </c>
      <c r="B1028" t="inlineStr">
        <is>
          <t>12:25</t>
        </is>
      </c>
      <c r="C1028" t="inlineStr">
        <is>
          <t>You can't address
the most critical issues of need.</t>
        </is>
      </c>
      <c r="D1028">
        <f>HYPERLINK("https://www.youtube.com/watch?v=BrnZMrjsf6w&amp;t=745s", "Go to time")</f>
        <v/>
      </c>
    </row>
    <row r="1029">
      <c r="A1029">
        <f>HYPERLINK("https://www.youtube.com/watch?v=9w0PL2_-oAE", "Video")</f>
        <v/>
      </c>
      <c r="B1029" t="inlineStr">
        <is>
          <t>52:07</t>
        </is>
      </c>
      <c r="C1029" t="inlineStr">
        <is>
          <t>and so we wanted to address that so we</t>
        </is>
      </c>
      <c r="D1029">
        <f>HYPERLINK("https://www.youtube.com/watch?v=9w0PL2_-oAE&amp;t=3127s", "Go to time")</f>
        <v/>
      </c>
    </row>
    <row r="1030">
      <c r="A1030">
        <f>HYPERLINK("https://www.youtube.com/watch?v=647itg-A_aw", "Video")</f>
        <v/>
      </c>
      <c r="B1030" t="inlineStr">
        <is>
          <t>10:23</t>
        </is>
      </c>
      <c r="C1030" t="inlineStr">
        <is>
          <t>China is indispensable in addressing
global climate changes,</t>
        </is>
      </c>
      <c r="D1030">
        <f>HYPERLINK("https://www.youtube.com/watch?v=647itg-A_aw&amp;t=623s", "Go to time")</f>
        <v/>
      </c>
    </row>
    <row r="1031">
      <c r="A1031">
        <f>HYPERLINK("https://www.youtube.com/watch?v=pgmiPXAwiLg", "Video")</f>
        <v/>
      </c>
      <c r="B1031" t="inlineStr">
        <is>
          <t>9:02</t>
        </is>
      </c>
      <c r="C1031" t="inlineStr">
        <is>
          <t>that there was no one who did not
have my email address.</t>
        </is>
      </c>
      <c r="D1031">
        <f>HYPERLINK("https://www.youtube.com/watch?v=pgmiPXAwiLg&amp;t=542s", "Go to time")</f>
        <v/>
      </c>
    </row>
    <row r="1032">
      <c r="A1032">
        <f>HYPERLINK("https://www.youtube.com/watch?v=pgmiPXAwiLg", "Video")</f>
        <v/>
      </c>
      <c r="B1032" t="inlineStr">
        <is>
          <t>9:45</t>
        </is>
      </c>
      <c r="C1032" t="inlineStr">
        <is>
          <t>But they gave me full addresses, with,
like, apartment numbers and zip codes,</t>
        </is>
      </c>
      <c r="D1032">
        <f>HYPERLINK("https://www.youtube.com/watch?v=pgmiPXAwiLg&amp;t=585s", "Go to time")</f>
        <v/>
      </c>
    </row>
    <row r="1033">
      <c r="A1033">
        <f>HYPERLINK("https://www.youtube.com/watch?v=pgmiPXAwiLg", "Video")</f>
        <v/>
      </c>
      <c r="B1033" t="inlineStr">
        <is>
          <t>10:03</t>
        </is>
      </c>
      <c r="C1033" t="inlineStr">
        <is>
          <t>to the wrong person or the wrong address.</t>
        </is>
      </c>
      <c r="D1033">
        <f>HYPERLINK("https://www.youtube.com/watch?v=pgmiPXAwiLg&amp;t=603s", "Go to time")</f>
        <v/>
      </c>
    </row>
    <row r="1034">
      <c r="A1034">
        <f>HYPERLINK("https://www.youtube.com/watch?v=qNvDRuGK84I", "Video")</f>
        <v/>
      </c>
      <c r="B1034" t="inlineStr">
        <is>
          <t>9:34</t>
        </is>
      </c>
      <c r="C1034" t="inlineStr">
        <is>
          <t>They'd been using the address</t>
        </is>
      </c>
      <c r="D1034">
        <f>HYPERLINK("https://www.youtube.com/watch?v=qNvDRuGK84I&amp;t=574s", "Go to time")</f>
        <v/>
      </c>
    </row>
    <row r="1035">
      <c r="A1035">
        <f>HYPERLINK("https://www.youtube.com/watch?v=Sa27SUR0Mlo", "Video")</f>
        <v/>
      </c>
      <c r="B1035" t="inlineStr">
        <is>
          <t>6:06</t>
        </is>
      </c>
      <c r="C1035" t="inlineStr">
        <is>
          <t>that's the best choice
to address the business need at hand.</t>
        </is>
      </c>
      <c r="D1035">
        <f>HYPERLINK("https://www.youtube.com/watch?v=Sa27SUR0Mlo&amp;t=366s", "Go to time")</f>
        <v/>
      </c>
    </row>
    <row r="1036">
      <c r="A1036">
        <f>HYPERLINK("https://www.youtube.com/watch?v=UI6IKlHh-pQ", "Video")</f>
        <v/>
      </c>
      <c r="B1036" t="inlineStr">
        <is>
          <t>9:36</t>
        </is>
      </c>
      <c r="C1036" t="inlineStr">
        <is>
          <t>and they will help us to address
big demographic challenges</t>
        </is>
      </c>
      <c r="D1036">
        <f>HYPERLINK("https://www.youtube.com/watch?v=UI6IKlHh-pQ&amp;t=576s", "Go to time")</f>
        <v/>
      </c>
    </row>
    <row r="1037">
      <c r="A1037">
        <f>HYPERLINK("https://www.youtube.com/watch?v=6ElobAhlQo0", "Video")</f>
        <v/>
      </c>
      <c r="B1037" t="inlineStr">
        <is>
          <t>8:07</t>
        </is>
      </c>
      <c r="C1037" t="inlineStr">
        <is>
          <t>in ways that address
global sustainability challenges.</t>
        </is>
      </c>
      <c r="D1037">
        <f>HYPERLINK("https://www.youtube.com/watch?v=6ElobAhlQo0&amp;t=487s", "Go to time")</f>
        <v/>
      </c>
    </row>
    <row r="1038">
      <c r="A1038">
        <f>HYPERLINK("https://www.youtube.com/watch?v=7sqeoYOQ4qg", "Video")</f>
        <v/>
      </c>
      <c r="B1038" t="inlineStr">
        <is>
          <t>6:06</t>
        </is>
      </c>
      <c r="C1038" t="inlineStr">
        <is>
          <t>to address these challenges,</t>
        </is>
      </c>
      <c r="D1038">
        <f>HYPERLINK("https://www.youtube.com/watch?v=7sqeoYOQ4qg&amp;t=366s", "Go to time")</f>
        <v/>
      </c>
    </row>
    <row r="1039">
      <c r="A1039">
        <f>HYPERLINK("https://www.youtube.com/watch?v=7sqeoYOQ4qg", "Video")</f>
        <v/>
      </c>
      <c r="B1039" t="inlineStr">
        <is>
          <t>7:00</t>
        </is>
      </c>
      <c r="C1039" t="inlineStr">
        <is>
          <t>And addressing these non-obvious
core issues</t>
        </is>
      </c>
      <c r="D1039">
        <f>HYPERLINK("https://www.youtube.com/watch?v=7sqeoYOQ4qg&amp;t=420s", "Go to time")</f>
        <v/>
      </c>
    </row>
    <row r="1040">
      <c r="A1040">
        <f>HYPERLINK("https://www.youtube.com/watch?v=6oLsJUH1cfU", "Video")</f>
        <v/>
      </c>
      <c r="B1040" t="inlineStr">
        <is>
          <t>1:17</t>
        </is>
      </c>
      <c r="C1040" t="inlineStr">
        <is>
          <t>that are addressing
health care challenges in Malawi.</t>
        </is>
      </c>
      <c r="D1040">
        <f>HYPERLINK("https://www.youtube.com/watch?v=6oLsJUH1cfU&amp;t=77s", "Go to time")</f>
        <v/>
      </c>
    </row>
    <row r="1041">
      <c r="A1041">
        <f>HYPERLINK("https://www.youtube.com/watch?v=6oLsJUH1cfU", "Video")</f>
        <v/>
      </c>
      <c r="B1041" t="inlineStr">
        <is>
          <t>2:07</t>
        </is>
      </c>
      <c r="C1041" t="inlineStr">
        <is>
          <t>We used landmarks to approximate
their physical addresses.</t>
        </is>
      </c>
      <c r="D1041">
        <f>HYPERLINK("https://www.youtube.com/watch?v=6oLsJUH1cfU&amp;t=127s", "Go to time")</f>
        <v/>
      </c>
    </row>
    <row r="1042">
      <c r="A1042">
        <f>HYPERLINK("https://www.youtube.com/watch?v=QTau-xHsz80", "Video")</f>
        <v/>
      </c>
      <c r="B1042" t="inlineStr">
        <is>
          <t>6:48</t>
        </is>
      </c>
      <c r="C1042" t="inlineStr">
        <is>
          <t>than trying to address
their constituents' needs.</t>
        </is>
      </c>
      <c r="D1042">
        <f>HYPERLINK("https://www.youtube.com/watch?v=QTau-xHsz80&amp;t=408s", "Go to time")</f>
        <v/>
      </c>
    </row>
    <row r="1043">
      <c r="A1043">
        <f>HYPERLINK("https://www.youtube.com/watch?v=NSJKi4eWO8s", "Video")</f>
        <v/>
      </c>
      <c r="B1043" t="inlineStr">
        <is>
          <t>3:02</t>
        </is>
      </c>
      <c r="C1043" t="inlineStr">
        <is>
          <t>that it was a moral imperative
to address these events with students.</t>
        </is>
      </c>
      <c r="D1043">
        <f>HYPERLINK("https://www.youtube.com/watch?v=NSJKi4eWO8s&amp;t=182s", "Go to time")</f>
        <v/>
      </c>
    </row>
    <row r="1044">
      <c r="A1044">
        <f>HYPERLINK("https://www.youtube.com/watch?v=NSJKi4eWO8s", "Video")</f>
        <v/>
      </c>
      <c r="B1044" t="inlineStr">
        <is>
          <t>3:43</t>
        </is>
      </c>
      <c r="C1044" t="inlineStr">
        <is>
          <t>and a lack of confidence
addressing these topics with students.</t>
        </is>
      </c>
      <c r="D1044">
        <f>HYPERLINK("https://www.youtube.com/watch?v=NSJKi4eWO8s&amp;t=223s", "Go to time")</f>
        <v/>
      </c>
    </row>
    <row r="1045">
      <c r="A1045">
        <f>HYPERLINK("https://www.youtube.com/watch?v=NSJKi4eWO8s", "Video")</f>
        <v/>
      </c>
      <c r="B1045" t="inlineStr">
        <is>
          <t>9:32</t>
        </is>
      </c>
      <c r="C1045" t="inlineStr">
        <is>
          <t>and tells us that this approach
to addressing trauma</t>
        </is>
      </c>
      <c r="D1045">
        <f>HYPERLINK("https://www.youtube.com/watch?v=NSJKi4eWO8s&amp;t=572s", "Go to time")</f>
        <v/>
      </c>
    </row>
    <row r="1046">
      <c r="A1046">
        <f>HYPERLINK("https://www.youtube.com/watch?v=eucTQXM4ymE", "Video")</f>
        <v/>
      </c>
      <c r="B1046" t="inlineStr">
        <is>
          <t>3:54</t>
        </is>
      </c>
      <c r="C1046" t="inlineStr">
        <is>
          <t>The only way to address
our energy affordability crisis</t>
        </is>
      </c>
      <c r="D1046">
        <f>HYPERLINK("https://www.youtube.com/watch?v=eucTQXM4ymE&amp;t=234s", "Go to time")</f>
        <v/>
      </c>
    </row>
    <row r="1047">
      <c r="A1047">
        <f>HYPERLINK("https://www.youtube.com/watch?v=eucTQXM4ymE", "Video")</f>
        <v/>
      </c>
      <c r="B1047" t="inlineStr">
        <is>
          <t>3:58</t>
        </is>
      </c>
      <c r="C1047" t="inlineStr">
        <is>
          <t>is to address its root cause,</t>
        </is>
      </c>
      <c r="D1047">
        <f>HYPERLINK("https://www.youtube.com/watch?v=eucTQXM4ymE&amp;t=238s", "Go to time")</f>
        <v/>
      </c>
    </row>
    <row r="1048">
      <c r="A1048">
        <f>HYPERLINK("https://www.youtube.com/watch?v=AMVgX8cXsHA", "Video")</f>
        <v/>
      </c>
      <c r="B1048" t="inlineStr">
        <is>
          <t>6:34</t>
        </is>
      </c>
      <c r="C1048" t="inlineStr">
        <is>
          <t>Gettysburg Address on one side,
Second Inaugural on the other.</t>
        </is>
      </c>
      <c r="D1048">
        <f>HYPERLINK("https://www.youtube.com/watch?v=AMVgX8cXsHA&amp;t=394s", "Go to time")</f>
        <v/>
      </c>
    </row>
    <row r="1049">
      <c r="A1049">
        <f>HYPERLINK("https://www.youtube.com/watch?v=AMVgX8cXsHA", "Video")</f>
        <v/>
      </c>
      <c r="B1049" t="inlineStr">
        <is>
          <t>7:26</t>
        </is>
      </c>
      <c r="C1049" t="inlineStr">
        <is>
          <t>and you heard repeated
in presidential inaugural addresses.</t>
        </is>
      </c>
      <c r="D1049">
        <f>HYPERLINK("https://www.youtube.com/watch?v=AMVgX8cXsHA&amp;t=446s", "Go to time")</f>
        <v/>
      </c>
    </row>
    <row r="1050">
      <c r="A1050">
        <f>HYPERLINK("https://www.youtube.com/watch?v=k5jEkTm5GIU", "Video")</f>
        <v/>
      </c>
      <c r="B1050" t="inlineStr">
        <is>
          <t>7:10</t>
        </is>
      </c>
      <c r="C1050" t="inlineStr">
        <is>
          <t>we just might address everything
from neurological disease and suffering</t>
        </is>
      </c>
      <c r="D1050">
        <f>HYPERLINK("https://www.youtube.com/watch?v=k5jEkTm5GIU&amp;t=430s", "Go to time")</f>
        <v/>
      </c>
    </row>
    <row r="1051">
      <c r="A1051">
        <f>HYPERLINK("https://www.youtube.com/watch?v=k5jEkTm5GIU", "Video")</f>
        <v/>
      </c>
      <c r="B1051" t="inlineStr">
        <is>
          <t>8:02</t>
        </is>
      </c>
      <c r="C1051" t="inlineStr">
        <is>
          <t>Scientific hurdles can
and will be addressed in time,</t>
        </is>
      </c>
      <c r="D1051">
        <f>HYPERLINK("https://www.youtube.com/watch?v=k5jEkTm5GIU&amp;t=482s", "Go to time")</f>
        <v/>
      </c>
    </row>
    <row r="1052">
      <c r="A1052">
        <f>HYPERLINK("https://www.youtube.com/watch?v=XbLDeWYBZw4", "Video")</f>
        <v/>
      </c>
      <c r="B1052" t="inlineStr">
        <is>
          <t>9:22</t>
        </is>
      </c>
      <c r="C1052" t="inlineStr">
        <is>
          <t>They’re bonds [where] proceeds can be used
towards addressing social inequities,</t>
        </is>
      </c>
      <c r="D1052">
        <f>HYPERLINK("https://www.youtube.com/watch?v=XbLDeWYBZw4&amp;t=562s", "Go to time")</f>
        <v/>
      </c>
    </row>
    <row r="1053">
      <c r="A1053">
        <f>HYPERLINK("https://www.youtube.com/watch?v=ODLg_00f9BE", "Video")</f>
        <v/>
      </c>
      <c r="B1053" t="inlineStr">
        <is>
          <t>16:03</t>
        </is>
      </c>
      <c r="C1053" t="inlineStr">
        <is>
          <t>and his address has now
been relocated by the authorities,</t>
        </is>
      </c>
      <c r="D1053">
        <f>HYPERLINK("https://www.youtube.com/watch?v=ODLg_00f9BE&amp;t=963s", "Go to time")</f>
        <v/>
      </c>
    </row>
    <row r="1054">
      <c r="A1054">
        <f>HYPERLINK("https://www.youtube.com/watch?v=c8WMM_PUOj0", "Video")</f>
        <v/>
      </c>
      <c r="B1054" t="inlineStr">
        <is>
          <t>2:36</t>
        </is>
      </c>
      <c r="C1054" t="inlineStr">
        <is>
          <t>to address climate change.</t>
        </is>
      </c>
      <c r="D1054">
        <f>HYPERLINK("https://www.youtube.com/watch?v=c8WMM_PUOj0&amp;t=156s", "Go to time")</f>
        <v/>
      </c>
    </row>
    <row r="1055">
      <c r="A1055">
        <f>HYPERLINK("https://www.youtube.com/watch?v=c8WMM_PUOj0", "Video")</f>
        <v/>
      </c>
      <c r="B1055" t="inlineStr">
        <is>
          <t>5:06</t>
        </is>
      </c>
      <c r="C1055" t="inlineStr">
        <is>
          <t>can actually help us address
an issue with agriculture</t>
        </is>
      </c>
      <c r="D1055">
        <f>HYPERLINK("https://www.youtube.com/watch?v=c8WMM_PUOj0&amp;t=306s", "Go to time")</f>
        <v/>
      </c>
    </row>
    <row r="1056">
      <c r="A1056">
        <f>HYPERLINK("https://www.youtube.com/watch?v=ogeGJS0GEF4", "Video")</f>
        <v/>
      </c>
      <c r="B1056" t="inlineStr">
        <is>
          <t>2:04</t>
        </is>
      </c>
      <c r="C1056" t="inlineStr">
        <is>
          <t>So there's definitely a numeracy
problem that we want to address.</t>
        </is>
      </c>
      <c r="D1056">
        <f>HYPERLINK("https://www.youtube.com/watch?v=ogeGJS0GEF4&amp;t=124s", "Go to time")</f>
        <v/>
      </c>
    </row>
    <row r="1057">
      <c r="A1057">
        <f>HYPERLINK("https://www.youtube.com/watch?v=3dy4SGkSD8M", "Video")</f>
        <v/>
      </c>
      <c r="B1057" t="inlineStr">
        <is>
          <t>10:52</t>
        </is>
      </c>
      <c r="C1057" t="inlineStr">
        <is>
          <t>And I'd pick up a little white envelope
reading, "Shya C. called at this address."</t>
        </is>
      </c>
      <c r="D1057">
        <f>HYPERLINK("https://www.youtube.com/watch?v=3dy4SGkSD8M&amp;t=652s", "Go to time")</f>
        <v/>
      </c>
    </row>
    <row r="1058">
      <c r="A1058">
        <f>HYPERLINK("https://www.youtube.com/watch?v=yUCF2D0NQ70", "Video")</f>
        <v/>
      </c>
      <c r="B1058" t="inlineStr">
        <is>
          <t>2:48</t>
        </is>
      </c>
      <c r="C1058" t="inlineStr">
        <is>
          <t>and to address our food waste problems.</t>
        </is>
      </c>
      <c r="D1058">
        <f>HYPERLINK("https://www.youtube.com/watch?v=yUCF2D0NQ70&amp;t=168s", "Go to time")</f>
        <v/>
      </c>
    </row>
    <row r="1059">
      <c r="A1059">
        <f>HYPERLINK("https://www.youtube.com/watch?v=3-UcGCnJ14c", "Video")</f>
        <v/>
      </c>
      <c r="B1059" t="inlineStr">
        <is>
          <t>3:42</t>
        </is>
      </c>
      <c r="C1059" t="inlineStr">
        <is>
          <t>to require educational institutions
to intervene and address gender violence</t>
        </is>
      </c>
      <c r="D1059">
        <f>HYPERLINK("https://www.youtube.com/watch?v=3-UcGCnJ14c&amp;t=222s", "Go to time")</f>
        <v/>
      </c>
    </row>
    <row r="1060">
      <c r="A1060">
        <f>HYPERLINK("https://www.youtube.com/watch?v=3-UcGCnJ14c", "Video")</f>
        <v/>
      </c>
      <c r="B1060" t="inlineStr">
        <is>
          <t>5:09</t>
        </is>
      </c>
      <c r="C1060" t="inlineStr">
        <is>
          <t>and address gender violence</t>
        </is>
      </c>
      <c r="D1060">
        <f>HYPERLINK("https://www.youtube.com/watch?v=3-UcGCnJ14c&amp;t=309s", "Go to time")</f>
        <v/>
      </c>
    </row>
    <row r="1061">
      <c r="A1061">
        <f>HYPERLINK("https://www.youtube.com/watch?v=KCxbl5QgFZw", "Video")</f>
        <v/>
      </c>
      <c r="B1061" t="inlineStr">
        <is>
          <t>22:21</t>
        </is>
      </c>
      <c r="C1061" t="inlineStr">
        <is>
          <t>effectively address problems of racism
within the work environment,</t>
        </is>
      </c>
      <c r="D1061">
        <f>HYPERLINK("https://www.youtube.com/watch?v=KCxbl5QgFZw&amp;t=1341s", "Go to time")</f>
        <v/>
      </c>
    </row>
    <row r="1062">
      <c r="A1062">
        <f>HYPERLINK("https://www.youtube.com/watch?v=KCxbl5QgFZw", "Video")</f>
        <v/>
      </c>
      <c r="B1062" t="inlineStr">
        <is>
          <t>45:12</t>
        </is>
      </c>
      <c r="C1062" t="inlineStr">
        <is>
          <t>which addresses some of the things
you talked about before</t>
        </is>
      </c>
      <c r="D1062">
        <f>HYPERLINK("https://www.youtube.com/watch?v=KCxbl5QgFZw&amp;t=2712s", "Go to time")</f>
        <v/>
      </c>
    </row>
    <row r="1063">
      <c r="A1063">
        <f>HYPERLINK("https://www.youtube.com/watch?v=6SZHUHkMYr4", "Video")</f>
        <v/>
      </c>
      <c r="B1063" t="inlineStr">
        <is>
          <t>11:56</t>
        </is>
      </c>
      <c r="C1063" t="inlineStr">
        <is>
          <t>to reduce the earth's fever
while we address its underlying causes?</t>
        </is>
      </c>
      <c r="D1063">
        <f>HYPERLINK("https://www.youtube.com/watch?v=6SZHUHkMYr4&amp;t=716s", "Go to time")</f>
        <v/>
      </c>
    </row>
    <row r="1064">
      <c r="A1064">
        <f>HYPERLINK("https://www.youtube.com/watch?v=kdqUhTnAgJU", "Video")</f>
        <v/>
      </c>
      <c r="B1064" t="inlineStr">
        <is>
          <t>7:50</t>
        </is>
      </c>
      <c r="C1064" t="inlineStr">
        <is>
          <t>your address books, your buddy lists,</t>
        </is>
      </c>
      <c r="D1064">
        <f>HYPERLINK("https://www.youtube.com/watch?v=kdqUhTnAgJU&amp;t=470s", "Go to time")</f>
        <v/>
      </c>
    </row>
    <row r="1065">
      <c r="A1065">
        <f>HYPERLINK("https://www.youtube.com/watch?v=19zJCO1VBj4", "Video")</f>
        <v/>
      </c>
      <c r="B1065" t="inlineStr">
        <is>
          <t>1:48</t>
        </is>
      </c>
      <c r="C1065" t="inlineStr">
        <is>
          <t>to help address climate change.</t>
        </is>
      </c>
      <c r="D1065">
        <f>HYPERLINK("https://www.youtube.com/watch?v=19zJCO1VBj4&amp;t=108s", "Go to time")</f>
        <v/>
      </c>
    </row>
    <row r="1066">
      <c r="A1066">
        <f>HYPERLINK("https://www.youtube.com/watch?v=uEATpbQ9md4", "Video")</f>
        <v/>
      </c>
      <c r="B1066" t="inlineStr">
        <is>
          <t>7:11</t>
        </is>
      </c>
      <c r="C1066" t="inlineStr">
        <is>
          <t>It opens a channel
to address Taliban’s actions,</t>
        </is>
      </c>
      <c r="D1066">
        <f>HYPERLINK("https://www.youtube.com/watch?v=uEATpbQ9md4&amp;t=431s", "Go to time")</f>
        <v/>
      </c>
    </row>
    <row r="1067">
      <c r="A1067">
        <f>HYPERLINK("https://www.youtube.com/watch?v=zIwLWfaAg-8", "Video")</f>
        <v/>
      </c>
      <c r="B1067" t="inlineStr">
        <is>
          <t>28:49</t>
        </is>
      </c>
      <c r="C1067" t="inlineStr">
        <is>
          <t>EM: We need to address a global market.</t>
        </is>
      </c>
      <c r="D1067">
        <f>HYPERLINK("https://www.youtube.com/watch?v=zIwLWfaAg-8&amp;t=1729s", "Go to time")</f>
        <v/>
      </c>
    </row>
    <row r="1068">
      <c r="A1068">
        <f>HYPERLINK("https://www.youtube.com/watch?v=SkB4gG8ke7Q", "Video")</f>
        <v/>
      </c>
      <c r="B1068" t="inlineStr">
        <is>
          <t>0:53</t>
        </is>
      </c>
      <c r="C1068" t="inlineStr">
        <is>
          <t>To address these issues,
women have been sold flawed medication,</t>
        </is>
      </c>
      <c r="D1068">
        <f>HYPERLINK("https://www.youtube.com/watch?v=SkB4gG8ke7Q&amp;t=53s", "Go to time")</f>
        <v/>
      </c>
    </row>
    <row r="1069">
      <c r="A1069">
        <f>HYPERLINK("https://www.youtube.com/watch?v=pVeq-0dIqpk", "Video")</f>
        <v/>
      </c>
      <c r="B1069" t="inlineStr">
        <is>
          <t>0:55</t>
        </is>
      </c>
      <c r="C1069" t="inlineStr">
        <is>
          <t>and it feels an awful lot like a cover-up
than seriously addressing it?</t>
        </is>
      </c>
      <c r="D1069">
        <f>HYPERLINK("https://www.youtube.com/watch?v=pVeq-0dIqpk&amp;t=55s", "Go to time")</f>
        <v/>
      </c>
    </row>
    <row r="1070">
      <c r="A1070">
        <f>HYPERLINK("https://www.youtube.com/watch?v=gyPoqFcvt9w", "Video")</f>
        <v/>
      </c>
      <c r="B1070" t="inlineStr">
        <is>
          <t>3:16</t>
        </is>
      </c>
      <c r="C1070" t="inlineStr">
        <is>
          <t>So I told myself it was pointless
to address what had happened.</t>
        </is>
      </c>
      <c r="D1070">
        <f>HYPERLINK("https://www.youtube.com/watch?v=gyPoqFcvt9w&amp;t=196s", "Go to time")</f>
        <v/>
      </c>
    </row>
    <row r="1071">
      <c r="A1071">
        <f>HYPERLINK("https://www.youtube.com/watch?v=gyPoqFcvt9w", "Video")</f>
        <v/>
      </c>
      <c r="B1071" t="inlineStr">
        <is>
          <t>7:38</t>
        </is>
      </c>
      <c r="C1071" t="inlineStr">
        <is>
          <t>addressed to Tom.</t>
        </is>
      </c>
      <c r="D1071">
        <f>HYPERLINK("https://www.youtube.com/watch?v=gyPoqFcvt9w&amp;t=458s", "Go to time")</f>
        <v/>
      </c>
    </row>
    <row r="1072">
      <c r="A1072">
        <f>HYPERLINK("https://www.youtube.com/watch?v=dCXCzbyvIR0", "Video")</f>
        <v/>
      </c>
      <c r="B1072" t="inlineStr">
        <is>
          <t>4:29</t>
        </is>
      </c>
      <c r="C1072" t="inlineStr">
        <is>
          <t>Run away from our problems
instead of addressing them.</t>
        </is>
      </c>
      <c r="D1072">
        <f>HYPERLINK("https://www.youtube.com/watch?v=dCXCzbyvIR0&amp;t=269s", "Go to time")</f>
        <v/>
      </c>
    </row>
    <row r="1073">
      <c r="A1073">
        <f>HYPERLINK("https://www.youtube.com/watch?v=dCXCzbyvIR0", "Video")</f>
        <v/>
      </c>
      <c r="B1073" t="inlineStr">
        <is>
          <t>7:36</t>
        </is>
      </c>
      <c r="C1073" t="inlineStr">
        <is>
          <t>You will even have an interstellar
Mars address and a pen pal</t>
        </is>
      </c>
      <c r="D1073">
        <f>HYPERLINK("https://www.youtube.com/watch?v=dCXCzbyvIR0&amp;t=456s", "Go to time")</f>
        <v/>
      </c>
    </row>
    <row r="1074">
      <c r="A1074">
        <f>HYPERLINK("https://www.youtube.com/watch?v=nQo1NgQ-Yf0", "Video")</f>
        <v/>
      </c>
      <c r="B1074" t="inlineStr">
        <is>
          <t>1:34</t>
        </is>
      </c>
      <c r="C1074" t="inlineStr">
        <is>
          <t>to raise money to address the tragedy.</t>
        </is>
      </c>
      <c r="D1074">
        <f>HYPERLINK("https://www.youtube.com/watch?v=nQo1NgQ-Yf0&amp;t=94s", "Go to time")</f>
        <v/>
      </c>
    </row>
    <row r="1075">
      <c r="A1075">
        <f>HYPERLINK("https://www.youtube.com/watch?v=nQo1NgQ-Yf0", "Video")</f>
        <v/>
      </c>
      <c r="B1075" t="inlineStr">
        <is>
          <t>9:28</t>
        </is>
      </c>
      <c r="C1075" t="inlineStr">
        <is>
          <t>The steps to address that deep sense
of anger and frustration I felt</t>
        </is>
      </c>
      <c r="D1075">
        <f>HYPERLINK("https://www.youtube.com/watch?v=nQo1NgQ-Yf0&amp;t=568s", "Go to time")</f>
        <v/>
      </c>
    </row>
    <row r="1076">
      <c r="A1076">
        <f>HYPERLINK("https://www.youtube.com/watch?v=klm0ghWoEhQ", "Video")</f>
        <v/>
      </c>
      <c r="B1076" t="inlineStr">
        <is>
          <t>1:52</t>
        </is>
      </c>
      <c r="C1076" t="inlineStr">
        <is>
          <t>Before we address the kidnapping,</t>
        </is>
      </c>
      <c r="D1076">
        <f>HYPERLINK("https://www.youtube.com/watch?v=klm0ghWoEhQ&amp;t=112s", "Go to time")</f>
        <v/>
      </c>
    </row>
    <row r="1077">
      <c r="A1077">
        <f>HYPERLINK("https://www.youtube.com/watch?v=klm0ghWoEhQ", "Video")</f>
        <v/>
      </c>
      <c r="B1077" t="inlineStr">
        <is>
          <t>1:54</t>
        </is>
      </c>
      <c r="C1077" t="inlineStr">
        <is>
          <t>I'll first address this buzzard/vulture
question I get all the time.</t>
        </is>
      </c>
      <c r="D1077">
        <f>HYPERLINK("https://www.youtube.com/watch?v=klm0ghWoEhQ&amp;t=114s", "Go to time")</f>
        <v/>
      </c>
    </row>
    <row r="1078">
      <c r="A1078">
        <f>HYPERLINK("https://www.youtube.com/watch?v=NA_u3MVvvWM", "Video")</f>
        <v/>
      </c>
      <c r="B1078" t="inlineStr">
        <is>
          <t>3:20</t>
        </is>
      </c>
      <c r="C1078" t="inlineStr">
        <is>
          <t>Lucky for us, there's some big-name
companies working to address this.</t>
        </is>
      </c>
      <c r="D1078">
        <f>HYPERLINK("https://www.youtube.com/watch?v=NA_u3MVvvWM&amp;t=200s", "Go to time")</f>
        <v/>
      </c>
    </row>
    <row r="1079">
      <c r="A1079">
        <f>HYPERLINK("https://www.youtube.com/watch?v=NA_u3MVvvWM", "Video")</f>
        <v/>
      </c>
      <c r="B1079" t="inlineStr">
        <is>
          <t>7:48</t>
        </is>
      </c>
      <c r="C1079" t="inlineStr">
        <is>
          <t>and these five tips are not
going to address everything.</t>
        </is>
      </c>
      <c r="D1079">
        <f>HYPERLINK("https://www.youtube.com/watch?v=NA_u3MVvvWM&amp;t=468s", "Go to time")</f>
        <v/>
      </c>
    </row>
    <row r="1080">
      <c r="A1080">
        <f>HYPERLINK("https://www.youtube.com/watch?v=oCgewIIKbSA", "Video")</f>
        <v/>
      </c>
      <c r="B1080" t="inlineStr">
        <is>
          <t>22:20</t>
        </is>
      </c>
      <c r="C1080" t="inlineStr">
        <is>
          <t>and addressing the kinds of questions</t>
        </is>
      </c>
      <c r="D1080">
        <f>HYPERLINK("https://www.youtube.com/watch?v=oCgewIIKbSA&amp;t=1340s", "Go to time")</f>
        <v/>
      </c>
    </row>
    <row r="1081">
      <c r="A1081">
        <f>HYPERLINK("https://www.youtube.com/watch?v=evw0h1kg-j4", "Video")</f>
        <v/>
      </c>
      <c r="B1081" t="inlineStr">
        <is>
          <t>1:12</t>
        </is>
      </c>
      <c r="C1081" t="inlineStr">
        <is>
          <t>to address the difficult decisions
that parents face every day</t>
        </is>
      </c>
      <c r="D1081">
        <f>HYPERLINK("https://www.youtube.com/watch?v=evw0h1kg-j4&amp;t=72s", "Go to time")</f>
        <v/>
      </c>
    </row>
    <row r="1082">
      <c r="A1082">
        <f>HYPERLINK("https://www.youtube.com/watch?v=dzBj5rRmTv8", "Video")</f>
        <v/>
      </c>
      <c r="B1082" t="inlineStr">
        <is>
          <t>8:46</t>
        </is>
      </c>
      <c r="C1082" t="inlineStr">
        <is>
          <t>Interoperable health records
is one way of addressing this challenge,</t>
        </is>
      </c>
      <c r="D1082">
        <f>HYPERLINK("https://www.youtube.com/watch?v=dzBj5rRmTv8&amp;t=526s", "Go to time")</f>
        <v/>
      </c>
    </row>
    <row r="1083">
      <c r="A1083">
        <f>HYPERLINK("https://www.youtube.com/watch?v=WaE2IlpO4vQ", "Video")</f>
        <v/>
      </c>
      <c r="B1083" t="inlineStr">
        <is>
          <t>3:20</t>
        </is>
      </c>
      <c r="C1083" t="inlineStr">
        <is>
          <t>let's address the elephant
in the room for everyone.</t>
        </is>
      </c>
      <c r="D1083">
        <f>HYPERLINK("https://www.youtube.com/watch?v=WaE2IlpO4vQ&amp;t=200s", "Go to time")</f>
        <v/>
      </c>
    </row>
    <row r="1084">
      <c r="A1084">
        <f>HYPERLINK("https://www.youtube.com/watch?v=eXdVDhOGqoE", "Video")</f>
        <v/>
      </c>
      <c r="B1084" t="inlineStr">
        <is>
          <t>9:09</t>
        </is>
      </c>
      <c r="C1084" t="inlineStr">
        <is>
          <t>and start addressing them as we go.</t>
        </is>
      </c>
      <c r="D1084">
        <f>HYPERLINK("https://www.youtube.com/watch?v=eXdVDhOGqoE&amp;t=549s", "Go to time")</f>
        <v/>
      </c>
    </row>
    <row r="1085">
      <c r="A1085">
        <f>HYPERLINK("https://www.youtube.com/watch?v=FG6NHP9nV3g", "Video")</f>
        <v/>
      </c>
      <c r="B1085" t="inlineStr">
        <is>
          <t>3:17</t>
        </is>
      </c>
      <c r="C1085" t="inlineStr">
        <is>
          <t>So how do we address this?</t>
        </is>
      </c>
      <c r="D1085">
        <f>HYPERLINK("https://www.youtube.com/watch?v=FG6NHP9nV3g&amp;t=197s", "Go to time")</f>
        <v/>
      </c>
    </row>
    <row r="1086">
      <c r="A1086">
        <f>HYPERLINK("https://www.youtube.com/watch?v=FG6NHP9nV3g", "Video")</f>
        <v/>
      </c>
      <c r="B1086" t="inlineStr">
        <is>
          <t>6:08</t>
        </is>
      </c>
      <c r="C1086" t="inlineStr">
        <is>
          <t>in addressing intercommunity violence
against women of color,</t>
        </is>
      </c>
      <c r="D1086">
        <f>HYPERLINK("https://www.youtube.com/watch?v=FG6NHP9nV3g&amp;t=368s", "Go to time")</f>
        <v/>
      </c>
    </row>
    <row r="1087">
      <c r="A1087">
        <f>HYPERLINK("https://www.youtube.com/watch?v=FG6NHP9nV3g", "Video")</f>
        <v/>
      </c>
      <c r="B1087" t="inlineStr">
        <is>
          <t>7:52</t>
        </is>
      </c>
      <c r="C1087" t="inlineStr">
        <is>
          <t>to address family violence.</t>
        </is>
      </c>
      <c r="D1087">
        <f>HYPERLINK("https://www.youtube.com/watch?v=FG6NHP9nV3g&amp;t=472s", "Go to time")</f>
        <v/>
      </c>
    </row>
    <row r="1088">
      <c r="A1088">
        <f>HYPERLINK("https://www.youtube.com/watch?v=lVLzrrANpnc", "Video")</f>
        <v/>
      </c>
      <c r="B1088" t="inlineStr">
        <is>
          <t>4:42</t>
        </is>
      </c>
      <c r="C1088" t="inlineStr">
        <is>
          <t>public health campaigns to address
overweight and obesity may backfire</t>
        </is>
      </c>
      <c r="D1088">
        <f>HYPERLINK("https://www.youtube.com/watch?v=lVLzrrANpnc&amp;t=282s", "Go to time")</f>
        <v/>
      </c>
    </row>
    <row r="1089">
      <c r="A1089">
        <f>HYPERLINK("https://www.youtube.com/watch?v=lVLzrrANpnc", "Video")</f>
        <v/>
      </c>
      <c r="B1089" t="inlineStr">
        <is>
          <t>6:43</t>
        </is>
      </c>
      <c r="C1089" t="inlineStr">
        <is>
          <t>to address the divergence between ideals
and actual lived bodies in everyday life.</t>
        </is>
      </c>
      <c r="D1089">
        <f>HYPERLINK("https://www.youtube.com/watch?v=lVLzrrANpnc&amp;t=403s", "Go to time")</f>
        <v/>
      </c>
    </row>
    <row r="1090">
      <c r="A1090">
        <f>HYPERLINK("https://www.youtube.com/watch?v=lVLzrrANpnc", "Video")</f>
        <v/>
      </c>
      <c r="B1090" t="inlineStr">
        <is>
          <t>6:50</t>
        </is>
      </c>
      <c r="C1090" t="inlineStr">
        <is>
          <t>These are important directions
addressing narrow body ideals</t>
        </is>
      </c>
      <c r="D1090">
        <f>HYPERLINK("https://www.youtube.com/watch?v=lVLzrrANpnc&amp;t=410s", "Go to time")</f>
        <v/>
      </c>
    </row>
    <row r="1091">
      <c r="A1091">
        <f>HYPERLINK("https://www.youtube.com/watch?v=ylS-6UK9FhQ", "Video")</f>
        <v/>
      </c>
      <c r="B1091" t="inlineStr">
        <is>
          <t>7:31</t>
        </is>
      </c>
      <c r="C1091" t="inlineStr">
        <is>
          <t>Our industry has real issues to address,</t>
        </is>
      </c>
      <c r="D1091">
        <f>HYPERLINK("https://www.youtube.com/watch?v=ylS-6UK9FhQ&amp;t=451s", "Go to time")</f>
        <v/>
      </c>
    </row>
    <row r="1092">
      <c r="A1092">
        <f>HYPERLINK("https://www.youtube.com/watch?v=atQtlbO6D2Y", "Video")</f>
        <v/>
      </c>
      <c r="B1092" t="inlineStr">
        <is>
          <t>2:37</t>
        </is>
      </c>
      <c r="C1092" t="inlineStr">
        <is>
          <t>They want our votes
to address it til' elections end</t>
        </is>
      </c>
      <c r="D1092">
        <f>HYPERLINK("https://www.youtube.com/watch?v=atQtlbO6D2Y&amp;t=157s", "Go to time")</f>
        <v/>
      </c>
    </row>
    <row r="1093">
      <c r="A1093">
        <f>HYPERLINK("https://www.youtube.com/watch?v=Mr8nvXvl-y8", "Video")</f>
        <v/>
      </c>
      <c r="B1093" t="inlineStr">
        <is>
          <t>9:39</t>
        </is>
      </c>
      <c r="C1093" t="inlineStr">
        <is>
          <t>they can't address this kind of problem.</t>
        </is>
      </c>
      <c r="D1093">
        <f>HYPERLINK("https://www.youtube.com/watch?v=Mr8nvXvl-y8&amp;t=579s", "Go to time")</f>
        <v/>
      </c>
    </row>
    <row r="1094">
      <c r="A1094">
        <f>HYPERLINK("https://www.youtube.com/watch?v=Mr8nvXvl-y8", "Video")</f>
        <v/>
      </c>
      <c r="B1094" t="inlineStr">
        <is>
          <t>9:44</t>
        </is>
      </c>
      <c r="C1094" t="inlineStr">
        <is>
          <t>and it can't be addressed
by a traditional bureaucratic response.</t>
        </is>
      </c>
      <c r="D1094">
        <f>HYPERLINK("https://www.youtube.com/watch?v=Mr8nvXvl-y8&amp;t=584s", "Go to time")</f>
        <v/>
      </c>
    </row>
    <row r="1095">
      <c r="A1095">
        <f>HYPERLINK("https://www.youtube.com/watch?v=Mr8nvXvl-y8", "Video")</f>
        <v/>
      </c>
      <c r="B1095" t="inlineStr">
        <is>
          <t>16:26</t>
        </is>
      </c>
      <c r="C1095" t="inlineStr">
        <is>
          <t>that can address an issue like loneliness,</t>
        </is>
      </c>
      <c r="D1095">
        <f>HYPERLINK("https://www.youtube.com/watch?v=Mr8nvXvl-y8&amp;t=986s", "Go to time")</f>
        <v/>
      </c>
    </row>
    <row r="1096">
      <c r="A1096">
        <f>HYPERLINK("https://www.youtube.com/watch?v=Mr8nvXvl-y8", "Video")</f>
        <v/>
      </c>
      <c r="B1096" t="inlineStr">
        <is>
          <t>16:33</t>
        </is>
      </c>
      <c r="C1096" t="inlineStr">
        <is>
          <t>that can also address challenges
of education, of health care systems,</t>
        </is>
      </c>
      <c r="D1096">
        <f>HYPERLINK("https://www.youtube.com/watch?v=Mr8nvXvl-y8&amp;t=993s", "Go to time")</f>
        <v/>
      </c>
    </row>
    <row r="1097">
      <c r="A1097">
        <f>HYPERLINK("https://www.youtube.com/watch?v=YRvf00NooN8", "Video")</f>
        <v/>
      </c>
      <c r="B1097" t="inlineStr">
        <is>
          <t>34:45</t>
        </is>
      </c>
      <c r="C1097" t="inlineStr">
        <is>
          <t>to address the civilizational risk of AI</t>
        </is>
      </c>
      <c r="D1097">
        <f>HYPERLINK("https://www.youtube.com/watch?v=YRvf00NooN8&amp;t=2085s", "Go to time")</f>
        <v/>
      </c>
    </row>
    <row r="1098">
      <c r="A1098">
        <f>HYPERLINK("https://www.youtube.com/watch?v=YRvf00NooN8", "Video")</f>
        <v/>
      </c>
      <c r="B1098" t="inlineStr">
        <is>
          <t>65:51</t>
        </is>
      </c>
      <c r="C1098" t="inlineStr">
        <is>
          <t>We need to address --</t>
        </is>
      </c>
      <c r="D1098">
        <f>HYPERLINK("https://www.youtube.com/watch?v=YRvf00NooN8&amp;t=3951s", "Go to time")</f>
        <v/>
      </c>
    </row>
    <row r="1099">
      <c r="A1099">
        <f>HYPERLINK("https://www.youtube.com/watch?v=YRvf00NooN8", "Video")</f>
        <v/>
      </c>
      <c r="B1099" t="inlineStr">
        <is>
          <t>65:55</t>
        </is>
      </c>
      <c r="C1099" t="inlineStr">
        <is>
          <t>to address the existential risks
that affect the future of consciousness.</t>
        </is>
      </c>
      <c r="D1099">
        <f>HYPERLINK("https://www.youtube.com/watch?v=YRvf00NooN8&amp;t=3955s", "Go to time")</f>
        <v/>
      </c>
    </row>
    <row r="1100">
      <c r="A1100">
        <f>HYPERLINK("https://www.youtube.com/watch?v=VHMYl70ibHQ", "Video")</f>
        <v/>
      </c>
      <c r="B1100" t="inlineStr">
        <is>
          <t>5:17</t>
        </is>
      </c>
      <c r="C1100" t="inlineStr">
        <is>
          <t>Now, addressing climate change</t>
        </is>
      </c>
      <c r="D1100">
        <f>HYPERLINK("https://www.youtube.com/watch?v=VHMYl70ibHQ&amp;t=317s", "Go to time")</f>
        <v/>
      </c>
    </row>
    <row r="1101">
      <c r="A1101">
        <f>HYPERLINK("https://www.youtube.com/watch?v=C0dmOPDLKhY", "Video")</f>
        <v/>
      </c>
      <c r="B1101" t="inlineStr">
        <is>
          <t>13:58</t>
        </is>
      </c>
      <c r="C1101" t="inlineStr">
        <is>
          <t>that can address the root cause
and not just manage her symptoms.</t>
        </is>
      </c>
      <c r="D1101">
        <f>HYPERLINK("https://www.youtube.com/watch?v=C0dmOPDLKhY&amp;t=838s", "Go to time")</f>
        <v/>
      </c>
    </row>
    <row r="1102">
      <c r="A1102">
        <f>HYPERLINK("https://www.youtube.com/watch?v=dMYvWg7JF3I", "Video")</f>
        <v/>
      </c>
      <c r="B1102" t="inlineStr">
        <is>
          <t>3:07</t>
        </is>
      </c>
      <c r="C1102" t="inlineStr">
        <is>
          <t>To address this loss of human connection,</t>
        </is>
      </c>
      <c r="D1102">
        <f>HYPERLINK("https://www.youtube.com/watch?v=dMYvWg7JF3I&amp;t=187s", "Go to time")</f>
        <v/>
      </c>
    </row>
    <row r="1103">
      <c r="A1103">
        <f>HYPERLINK("https://www.youtube.com/watch?v=dMYvWg7JF3I", "Video")</f>
        <v/>
      </c>
      <c r="B1103" t="inlineStr">
        <is>
          <t>4:13</t>
        </is>
      </c>
      <c r="C1103" t="inlineStr">
        <is>
          <t>have failed to address themselves,</t>
        </is>
      </c>
      <c r="D1103">
        <f>HYPERLINK("https://www.youtube.com/watch?v=dMYvWg7JF3I&amp;t=253s", "Go to time")</f>
        <v/>
      </c>
    </row>
    <row r="1104">
      <c r="A1104">
        <f>HYPERLINK("https://www.youtube.com/watch?v=DOa5ijO5Ba4", "Video")</f>
        <v/>
      </c>
      <c r="B1104" t="inlineStr">
        <is>
          <t>7:21</t>
        </is>
      </c>
      <c r="C1104" t="inlineStr">
        <is>
          <t>How do we address that?</t>
        </is>
      </c>
      <c r="D1104">
        <f>HYPERLINK("https://www.youtube.com/watch?v=DOa5ijO5Ba4&amp;t=441s", "Go to time")</f>
        <v/>
      </c>
    </row>
    <row r="1105">
      <c r="A1105">
        <f>HYPERLINK("https://www.youtube.com/watch?v=DOa5ijO5Ba4", "Video")</f>
        <v/>
      </c>
      <c r="B1105" t="inlineStr">
        <is>
          <t>35:16</t>
        </is>
      </c>
      <c r="C1105" t="inlineStr">
        <is>
          <t>to address so many of the issues</t>
        </is>
      </c>
      <c r="D1105">
        <f>HYPERLINK("https://www.youtube.com/watch?v=DOa5ijO5Ba4&amp;t=2116s", "Go to time")</f>
        <v/>
      </c>
    </row>
    <row r="1106">
      <c r="A1106">
        <f>HYPERLINK("https://www.youtube.com/watch?v=DOa5ijO5Ba4", "Video")</f>
        <v/>
      </c>
      <c r="B1106" t="inlineStr">
        <is>
          <t>41:44</t>
        </is>
      </c>
      <c r="C1106" t="inlineStr">
        <is>
          <t>asking about a rational way
to address extreme income disparities.</t>
        </is>
      </c>
      <c r="D1106">
        <f>HYPERLINK("https://www.youtube.com/watch?v=DOa5ijO5Ba4&amp;t=2504s", "Go to time")</f>
        <v/>
      </c>
    </row>
    <row r="1107">
      <c r="A1107">
        <f>HYPERLINK("https://www.youtube.com/watch?v=DOa5ijO5Ba4", "Video")</f>
        <v/>
      </c>
      <c r="B1107" t="inlineStr">
        <is>
          <t>42:12</t>
        </is>
      </c>
      <c r="C1107" t="inlineStr">
        <is>
          <t>that may not fully address
extreme income disparities.</t>
        </is>
      </c>
      <c r="D1107">
        <f>HYPERLINK("https://www.youtube.com/watch?v=DOa5ijO5Ba4&amp;t=2532s", "Go to time")</f>
        <v/>
      </c>
    </row>
    <row r="1108">
      <c r="A1108">
        <f>HYPERLINK("https://www.youtube.com/watch?v=DOa5ijO5Ba4", "Video")</f>
        <v/>
      </c>
      <c r="B1108" t="inlineStr">
        <is>
          <t>42:23</t>
        </is>
      </c>
      <c r="C1108" t="inlineStr">
        <is>
          <t>and, like, what can we really do
to start to address this?</t>
        </is>
      </c>
      <c r="D1108">
        <f>HYPERLINK("https://www.youtube.com/watch?v=DOa5ijO5Ba4&amp;t=2543s", "Go to time")</f>
        <v/>
      </c>
    </row>
    <row r="1109">
      <c r="A1109">
        <f>HYPERLINK("https://www.youtube.com/watch?v=DOa5ijO5Ba4", "Video")</f>
        <v/>
      </c>
      <c r="B1109" t="inlineStr">
        <is>
          <t>42:44</t>
        </is>
      </c>
      <c r="C1109" t="inlineStr">
        <is>
          <t>and I think that will
immediately help to address</t>
        </is>
      </c>
      <c r="D1109">
        <f>HYPERLINK("https://www.youtube.com/watch?v=DOa5ijO5Ba4&amp;t=2564s", "Go to time")</f>
        <v/>
      </c>
    </row>
    <row r="1110">
      <c r="A1110">
        <f>HYPERLINK("https://www.youtube.com/watch?v=DOa5ijO5Ba4", "Video")</f>
        <v/>
      </c>
      <c r="B1110" t="inlineStr">
        <is>
          <t>44:17</t>
        </is>
      </c>
      <c r="C1110" t="inlineStr">
        <is>
          <t>And so I think there are ways
of addressing the costs.</t>
        </is>
      </c>
      <c r="D1110">
        <f>HYPERLINK("https://www.youtube.com/watch?v=DOa5ijO5Ba4&amp;t=2657s", "Go to time")</f>
        <v/>
      </c>
    </row>
    <row r="1111">
      <c r="A1111">
        <f>HYPERLINK("https://www.youtube.com/watch?v=DOa5ijO5Ba4", "Video")</f>
        <v/>
      </c>
      <c r="B1111" t="inlineStr">
        <is>
          <t>47:08</t>
        </is>
      </c>
      <c r="C1111" t="inlineStr">
        <is>
          <t>that's when you can start to address them,</t>
        </is>
      </c>
      <c r="D1111">
        <f>HYPERLINK("https://www.youtube.com/watch?v=DOa5ijO5Ba4&amp;t=2828s", "Go to time")</f>
        <v/>
      </c>
    </row>
    <row r="1112">
      <c r="A1112">
        <f>HYPERLINK("https://www.youtube.com/watch?v=JpytM780stk", "Video")</f>
        <v/>
      </c>
      <c r="B1112" t="inlineStr">
        <is>
          <t>1:26</t>
        </is>
      </c>
      <c r="C1112" t="inlineStr">
        <is>
          <t>to actually address
their financial services.</t>
        </is>
      </c>
      <c r="D1112">
        <f>HYPERLINK("https://www.youtube.com/watch?v=JpytM780stk&amp;t=86s", "Go to time")</f>
        <v/>
      </c>
    </row>
    <row r="1113">
      <c r="A1113">
        <f>HYPERLINK("https://www.youtube.com/watch?v=JpytM780stk", "Video")</f>
        <v/>
      </c>
      <c r="B1113" t="inlineStr">
        <is>
          <t>18:14</t>
        </is>
      </c>
      <c r="C1113" t="inlineStr">
        <is>
          <t>to find a way to address that</t>
        </is>
      </c>
      <c r="D1113">
        <f>HYPERLINK("https://www.youtube.com/watch?v=JpytM780stk&amp;t=1094s", "Go to time")</f>
        <v/>
      </c>
    </row>
    <row r="1114">
      <c r="A1114">
        <f>HYPERLINK("https://www.youtube.com/watch?v=3PmqknYmY9Q", "Video")</f>
        <v/>
      </c>
      <c r="B1114" t="inlineStr">
        <is>
          <t>2:08</t>
        </is>
      </c>
      <c r="C1114" t="inlineStr">
        <is>
          <t>Or do you want to just address it
and move on with your life?</t>
        </is>
      </c>
      <c r="D1114">
        <f>HYPERLINK("https://www.youtube.com/watch?v=3PmqknYmY9Q&amp;t=128s", "Go to time")</f>
        <v/>
      </c>
    </row>
    <row r="1115">
      <c r="A1115">
        <f>HYPERLINK("https://www.youtube.com/watch?v=zfbigT9I0Qg", "Video")</f>
        <v/>
      </c>
      <c r="B1115" t="inlineStr">
        <is>
          <t>2:40</t>
        </is>
      </c>
      <c r="C1115" t="inlineStr">
        <is>
          <t>a start-up determined
to address this imbalance</t>
        </is>
      </c>
      <c r="D1115">
        <f>HYPERLINK("https://www.youtube.com/watch?v=zfbigT9I0Qg&amp;t=160s", "Go to time")</f>
        <v/>
      </c>
    </row>
    <row r="1116">
      <c r="A1116">
        <f>HYPERLINK("https://www.youtube.com/watch?v=5T2VRY0LECc", "Video")</f>
        <v/>
      </c>
      <c r="B1116" t="inlineStr">
        <is>
          <t>5:01</t>
        </is>
      </c>
      <c r="C1116" t="inlineStr">
        <is>
          <t>could help us today
to address the stubborn</t>
        </is>
      </c>
      <c r="D1116">
        <f>HYPERLINK("https://www.youtube.com/watch?v=5T2VRY0LECc&amp;t=301s", "Go to time")</f>
        <v/>
      </c>
    </row>
    <row r="1117">
      <c r="A1117">
        <f>HYPERLINK("https://www.youtube.com/watch?v=HBbBs1ohZtI", "Video")</f>
        <v/>
      </c>
      <c r="B1117" t="inlineStr">
        <is>
          <t>1:21</t>
        </is>
      </c>
      <c r="C1117" t="inlineStr">
        <is>
          <t>what are we, as a global community,
doing to address it?</t>
        </is>
      </c>
      <c r="D1117">
        <f>HYPERLINK("https://www.youtube.com/watch?v=HBbBs1ohZtI&amp;t=81s", "Go to time")</f>
        <v/>
      </c>
    </row>
    <row r="1118">
      <c r="A1118">
        <f>HYPERLINK("https://www.youtube.com/watch?v=HBbBs1ohZtI", "Video")</f>
        <v/>
      </c>
      <c r="B1118" t="inlineStr">
        <is>
          <t>3:53</t>
        </is>
      </c>
      <c r="C1118" t="inlineStr">
        <is>
          <t>we're able to identify systemic issues
that we can use the law to address</t>
        </is>
      </c>
      <c r="D1118">
        <f>HYPERLINK("https://www.youtube.com/watch?v=HBbBs1ohZtI&amp;t=233s", "Go to time")</f>
        <v/>
      </c>
    </row>
    <row r="1119">
      <c r="A1119">
        <f>HYPERLINK("https://www.youtube.com/watch?v=HBbBs1ohZtI", "Video")</f>
        <v/>
      </c>
      <c r="B1119" t="inlineStr">
        <is>
          <t>10:19</t>
        </is>
      </c>
      <c r="C1119" t="inlineStr">
        <is>
          <t>than to make serious plans to address
global migration in a safe,</t>
        </is>
      </c>
      <c r="D1119">
        <f>HYPERLINK("https://www.youtube.com/watch?v=HBbBs1ohZtI&amp;t=619s", "Go to time")</f>
        <v/>
      </c>
    </row>
    <row r="1120">
      <c r="A1120">
        <f>HYPERLINK("https://www.youtube.com/watch?v=DUg9GvRHQk0", "Video")</f>
        <v/>
      </c>
      <c r="B1120" t="inlineStr">
        <is>
          <t>2:28</t>
        </is>
      </c>
      <c r="C1120" t="inlineStr">
        <is>
          <t>encouraging business leaders
and policy makers to address:</t>
        </is>
      </c>
      <c r="D1120">
        <f>HYPERLINK("https://www.youtube.com/watch?v=DUg9GvRHQk0&amp;t=148s", "Go to time")</f>
        <v/>
      </c>
    </row>
    <row r="1121">
      <c r="A1121">
        <f>HYPERLINK("https://www.youtube.com/watch?v=DUg9GvRHQk0", "Video")</f>
        <v/>
      </c>
      <c r="B1121" t="inlineStr">
        <is>
          <t>2:46</t>
        </is>
      </c>
      <c r="C1121" t="inlineStr">
        <is>
          <t>promise to address the atomic limitation</t>
        </is>
      </c>
      <c r="D1121">
        <f>HYPERLINK("https://www.youtube.com/watch?v=DUg9GvRHQk0&amp;t=166s", "Go to time")</f>
        <v/>
      </c>
    </row>
    <row r="1122">
      <c r="A1122">
        <f>HYPERLINK("https://www.youtube.com/watch?v=lY7e3CDPY4g", "Video")</f>
        <v/>
      </c>
      <c r="B1122" t="inlineStr">
        <is>
          <t>22:30</t>
        </is>
      </c>
      <c r="C1122" t="inlineStr">
        <is>
          <t>the biases and uh addressing them but</t>
        </is>
      </c>
      <c r="D1122">
        <f>HYPERLINK("https://www.youtube.com/watch?v=lY7e3CDPY4g&amp;t=1350s", "Go to time")</f>
        <v/>
      </c>
    </row>
    <row r="1123">
      <c r="A1123">
        <f>HYPERLINK("https://www.youtube.com/watch?v=lGkh7-xOb3I", "Video")</f>
        <v/>
      </c>
      <c r="B1123" t="inlineStr">
        <is>
          <t>1:21</t>
        </is>
      </c>
      <c r="C1123" t="inlineStr">
        <is>
          <t>with unaddressed stress and trauma.</t>
        </is>
      </c>
      <c r="D1123">
        <f>HYPERLINK("https://www.youtube.com/watch?v=lGkh7-xOb3I&amp;t=81s", "Go to time")</f>
        <v/>
      </c>
    </row>
    <row r="1124">
      <c r="A1124">
        <f>HYPERLINK("https://www.youtube.com/watch?v=lGkh7-xOb3I", "Video")</f>
        <v/>
      </c>
      <c r="B1124" t="inlineStr">
        <is>
          <t>1:55</t>
        </is>
      </c>
      <c r="C1124" t="inlineStr">
        <is>
          <t>by addressing the underlying trauma
with better access to mental health care.</t>
        </is>
      </c>
      <c r="D1124">
        <f>HYPERLINK("https://www.youtube.com/watch?v=lGkh7-xOb3I&amp;t=115s", "Go to time")</f>
        <v/>
      </c>
    </row>
    <row r="1125">
      <c r="A1125">
        <f>HYPERLINK("https://www.youtube.com/watch?v=CD7iYdtrJfY", "Video")</f>
        <v/>
      </c>
      <c r="B1125" t="inlineStr">
        <is>
          <t>6:40</t>
        </is>
      </c>
      <c r="C1125" t="inlineStr">
        <is>
          <t>and the negotiations of addressing
this problem on a worldwide level.</t>
        </is>
      </c>
      <c r="D1125">
        <f>HYPERLINK("https://www.youtube.com/watch?v=CD7iYdtrJfY&amp;t=400s", "Go to time")</f>
        <v/>
      </c>
    </row>
    <row r="1126">
      <c r="A1126">
        <f>HYPERLINK("https://www.youtube.com/watch?v=CD7iYdtrJfY", "Video")</f>
        <v/>
      </c>
      <c r="B1126" t="inlineStr">
        <is>
          <t>12:00</t>
        </is>
      </c>
      <c r="C1126" t="inlineStr">
        <is>
          <t>that are addressing racism
and colonialism and economic inequity.</t>
        </is>
      </c>
      <c r="D1126">
        <f>HYPERLINK("https://www.youtube.com/watch?v=CD7iYdtrJfY&amp;t=720s", "Go to time")</f>
        <v/>
      </c>
    </row>
    <row r="1127">
      <c r="A1127">
        <f>HYPERLINK("https://www.youtube.com/watch?v=CD7iYdtrJfY", "Video")</f>
        <v/>
      </c>
      <c r="B1127" t="inlineStr">
        <is>
          <t>12:30</t>
        </is>
      </c>
      <c r="C1127" t="inlineStr">
        <is>
          <t>And if we are going to be serious
about addressing this climate crisis,</t>
        </is>
      </c>
      <c r="D1127">
        <f>HYPERLINK("https://www.youtube.com/watch?v=CD7iYdtrJfY&amp;t=750s", "Go to time")</f>
        <v/>
      </c>
    </row>
    <row r="1128">
      <c r="A1128">
        <f>HYPERLINK("https://www.youtube.com/watch?v=qWwEoD68gwQ", "Video")</f>
        <v/>
      </c>
      <c r="B1128" t="inlineStr">
        <is>
          <t>5:14</t>
        </is>
      </c>
      <c r="C1128" t="inlineStr">
        <is>
          <t>addressing our aftermath and and this is</t>
        </is>
      </c>
      <c r="D1128">
        <f>HYPERLINK("https://www.youtube.com/watch?v=qWwEoD68gwQ&amp;t=314s", "Go to time")</f>
        <v/>
      </c>
    </row>
    <row r="1129">
      <c r="A1129">
        <f>HYPERLINK("https://www.youtube.com/watch?v=qWwEoD68gwQ", "Video")</f>
        <v/>
      </c>
      <c r="B1129" t="inlineStr">
        <is>
          <t>39:46</t>
        </is>
      </c>
      <c r="C1129" t="inlineStr">
        <is>
          <t>donations including the address and</t>
        </is>
      </c>
      <c r="D1129">
        <f>HYPERLINK("https://www.youtube.com/watch?v=qWwEoD68gwQ&amp;t=2386s", "Go to time")</f>
        <v/>
      </c>
    </row>
    <row r="1130">
      <c r="A1130">
        <f>HYPERLINK("https://www.youtube.com/watch?v=qWwEoD68gwQ", "Video")</f>
        <v/>
      </c>
      <c r="B1130" t="inlineStr">
        <is>
          <t>42:05</t>
        </is>
      </c>
      <c r="C1130" t="inlineStr">
        <is>
          <t>guess address that a little bit more</t>
        </is>
      </c>
      <c r="D1130">
        <f>HYPERLINK("https://www.youtube.com/watch?v=qWwEoD68gwQ&amp;t=2525s", "Go to time")</f>
        <v/>
      </c>
    </row>
    <row r="1131">
      <c r="A1131">
        <f>HYPERLINK("https://www.youtube.com/watch?v=58rMMTJUp_U", "Video")</f>
        <v/>
      </c>
      <c r="B1131" t="inlineStr">
        <is>
          <t>2:23</t>
        </is>
      </c>
      <c r="C1131" t="inlineStr">
        <is>
          <t>This is the question
that I am interested in addressing.</t>
        </is>
      </c>
      <c r="D1131">
        <f>HYPERLINK("https://www.youtube.com/watch?v=58rMMTJUp_U&amp;t=143s", "Go to time")</f>
        <v/>
      </c>
    </row>
    <row r="1132">
      <c r="A1132">
        <f>HYPERLINK("https://www.youtube.com/watch?v=WxPGJhyFIZk", "Video")</f>
        <v/>
      </c>
      <c r="B1132" t="inlineStr">
        <is>
          <t>6:23</t>
        </is>
      </c>
      <c r="C1132" t="inlineStr">
        <is>
          <t>that had the address
to hopefully open centers</t>
        </is>
      </c>
      <c r="D1132">
        <f>HYPERLINK("https://www.youtube.com/watch?v=WxPGJhyFIZk&amp;t=383s", "Go to time")</f>
        <v/>
      </c>
    </row>
    <row r="1133">
      <c r="A1133">
        <f>HYPERLINK("https://www.youtube.com/watch?v=2y6GQcN9jVs", "Video")</f>
        <v/>
      </c>
      <c r="B1133" t="inlineStr">
        <is>
          <t>4:21</t>
        </is>
      </c>
      <c r="C1133" t="inlineStr">
        <is>
          <t>unless we also address
the problems of food</t>
        </is>
      </c>
      <c r="D1133">
        <f>HYPERLINK("https://www.youtube.com/watch?v=2y6GQcN9jVs&amp;t=261s", "Go to time")</f>
        <v/>
      </c>
    </row>
    <row r="1134">
      <c r="A1134">
        <f>HYPERLINK("https://www.youtube.com/watch?v=1yQYySYN2io", "Video")</f>
        <v/>
      </c>
      <c r="B1134" t="inlineStr">
        <is>
          <t>8:51</t>
        </is>
      </c>
      <c r="C1134" t="inlineStr">
        <is>
          <t>can be addressed</t>
        </is>
      </c>
      <c r="D1134">
        <f>HYPERLINK("https://www.youtube.com/watch?v=1yQYySYN2io&amp;t=531s", "Go to time")</f>
        <v/>
      </c>
    </row>
    <row r="1135">
      <c r="A1135">
        <f>HYPERLINK("https://www.youtube.com/watch?v=E0oPnS7rUwE", "Video")</f>
        <v/>
      </c>
      <c r="B1135" t="inlineStr">
        <is>
          <t>6:20</t>
        </is>
      </c>
      <c r="C1135" t="inlineStr">
        <is>
          <t>They're addressing education,
housing, health, community --</t>
        </is>
      </c>
      <c r="D1135">
        <f>HYPERLINK("https://www.youtube.com/watch?v=E0oPnS7rUwE&amp;t=380s", "Go to time")</f>
        <v/>
      </c>
    </row>
    <row r="1136">
      <c r="A1136">
        <f>HYPERLINK("https://www.youtube.com/watch?v=_liyBrL0LqY", "Video")</f>
        <v/>
      </c>
      <c r="B1136" t="inlineStr">
        <is>
          <t>10:15</t>
        </is>
      </c>
      <c r="C1136" t="inlineStr">
        <is>
          <t>and we need them to address</t>
        </is>
      </c>
      <c r="D1136">
        <f>HYPERLINK("https://www.youtube.com/watch?v=_liyBrL0LqY&amp;t=615s", "Go to time")</f>
        <v/>
      </c>
    </row>
    <row r="1137">
      <c r="A1137">
        <f>HYPERLINK("https://www.youtube.com/watch?v=ZUsZ5t1Jnxc", "Video")</f>
        <v/>
      </c>
      <c r="B1137" t="inlineStr">
        <is>
          <t>1:26</t>
        </is>
      </c>
      <c r="C1137" t="inlineStr">
        <is>
          <t>ending energy poverty and addressing</t>
        </is>
      </c>
      <c r="D1137">
        <f>HYPERLINK("https://www.youtube.com/watch?v=ZUsZ5t1Jnxc&amp;t=86s", "Go to time")</f>
        <v/>
      </c>
    </row>
    <row r="1138">
      <c r="A1138">
        <f>HYPERLINK("https://www.youtube.com/watch?v=dsJWs6Z6eNs", "Video")</f>
        <v/>
      </c>
      <c r="B1138" t="inlineStr">
        <is>
          <t>0:47</t>
        </is>
      </c>
      <c r="C1138" t="inlineStr">
        <is>
          <t>I'm here to address this great mystery.</t>
        </is>
      </c>
      <c r="D1138">
        <f>HYPERLINK("https://www.youtube.com/watch?v=dsJWs6Z6eNs&amp;t=47s", "Go to time")</f>
        <v/>
      </c>
    </row>
    <row r="1139">
      <c r="A1139">
        <f>HYPERLINK("https://www.youtube.com/watch?v=WyOSqjIABe0", "Video")</f>
        <v/>
      </c>
      <c r="B1139" t="inlineStr">
        <is>
          <t>4:12</t>
        </is>
      </c>
      <c r="C1139" t="inlineStr">
        <is>
          <t>we want to address this question
that we get asked all the time</t>
        </is>
      </c>
      <c r="D1139">
        <f>HYPERLINK("https://www.youtube.com/watch?v=WyOSqjIABe0&amp;t=252s", "Go to time")</f>
        <v/>
      </c>
    </row>
    <row r="1140">
      <c r="A1140">
        <f>HYPERLINK("https://www.youtube.com/watch?v=1GRt0j698T4", "Video")</f>
        <v/>
      </c>
      <c r="B1140" t="inlineStr">
        <is>
          <t>7:54</t>
        </is>
      </c>
      <c r="C1140" t="inlineStr">
        <is>
          <t>Now I've got to address --</t>
        </is>
      </c>
      <c r="D1140">
        <f>HYPERLINK("https://www.youtube.com/watch?v=1GRt0j698T4&amp;t=474s", "Go to time")</f>
        <v/>
      </c>
    </row>
    <row r="1141">
      <c r="A1141">
        <f>HYPERLINK("https://www.youtube.com/watch?v=1GRt0j698T4", "Video")</f>
        <v/>
      </c>
      <c r="B1141" t="inlineStr">
        <is>
          <t>8:00</t>
        </is>
      </c>
      <c r="C1141" t="inlineStr">
        <is>
          <t>I've got to address
the elephant in the room for a second.</t>
        </is>
      </c>
      <c r="D1141">
        <f>HYPERLINK("https://www.youtube.com/watch?v=1GRt0j698T4&amp;t=480s", "Go to time")</f>
        <v/>
      </c>
    </row>
    <row r="1142">
      <c r="A1142">
        <f>HYPERLINK("https://www.youtube.com/watch?v=6pSoGKc-U7w", "Video")</f>
        <v/>
      </c>
      <c r="B1142" t="inlineStr">
        <is>
          <t>1:07</t>
        </is>
      </c>
      <c r="C1142" t="inlineStr">
        <is>
          <t>The assumption, though, was that you could
address structural racism</t>
        </is>
      </c>
      <c r="D1142">
        <f>HYPERLINK("https://www.youtube.com/watch?v=6pSoGKc-U7w&amp;t=67s", "Go to time")</f>
        <v/>
      </c>
    </row>
    <row r="1143">
      <c r="A1143">
        <f>HYPERLINK("https://www.youtube.com/watch?v=6pSoGKc-U7w", "Video")</f>
        <v/>
      </c>
      <c r="B1143" t="inlineStr">
        <is>
          <t>1:20</t>
        </is>
      </c>
      <c r="C1143" t="inlineStr">
        <is>
          <t>To address structural racism,
you need to change structures.</t>
        </is>
      </c>
      <c r="D1143">
        <f>HYPERLINK("https://www.youtube.com/watch?v=6pSoGKc-U7w&amp;t=80s", "Go to time")</f>
        <v/>
      </c>
    </row>
    <row r="1144">
      <c r="A1144">
        <f>HYPERLINK("https://www.youtube.com/watch?v=xDDfUWic4CI", "Video")</f>
        <v/>
      </c>
      <c r="B1144" t="inlineStr">
        <is>
          <t>15:34</t>
        </is>
      </c>
      <c r="C1144" t="inlineStr">
        <is>
          <t>that I might be able to address by</t>
        </is>
      </c>
      <c r="D1144">
        <f>HYPERLINK("https://www.youtube.com/watch?v=xDDfUWic4CI&amp;t=934s", "Go to time")</f>
        <v/>
      </c>
    </row>
    <row r="1145">
      <c r="A1145">
        <f>HYPERLINK("https://www.youtube.com/watch?v=xDDfUWic4CI", "Video")</f>
        <v/>
      </c>
      <c r="B1145" t="inlineStr">
        <is>
          <t>18:53</t>
        </is>
      </c>
      <c r="C1145" t="inlineStr">
        <is>
          <t>people you might be able to address and</t>
        </is>
      </c>
      <c r="D1145">
        <f>HYPERLINK("https://www.youtube.com/watch?v=xDDfUWic4CI&amp;t=1133s", "Go to time")</f>
        <v/>
      </c>
    </row>
    <row r="1146">
      <c r="A1146">
        <f>HYPERLINK("https://www.youtube.com/watch?v=27WucvXpbd4", "Video")</f>
        <v/>
      </c>
      <c r="B1146" t="inlineStr">
        <is>
          <t>13:49</t>
        </is>
      </c>
      <c r="C1146" t="inlineStr">
        <is>
          <t>address those needs through investment</t>
        </is>
      </c>
      <c r="D1146">
        <f>HYPERLINK("https://www.youtube.com/watch?v=27WucvXpbd4&amp;t=829s", "Go to time")</f>
        <v/>
      </c>
    </row>
    <row r="1147">
      <c r="A1147">
        <f>HYPERLINK("https://www.youtube.com/watch?v=27WucvXpbd4", "Video")</f>
        <v/>
      </c>
      <c r="B1147" t="inlineStr">
        <is>
          <t>22:18</t>
        </is>
      </c>
      <c r="C1147" t="inlineStr">
        <is>
          <t>proposing but without addressing class</t>
        </is>
      </c>
      <c r="D1147">
        <f>HYPERLINK("https://www.youtube.com/watch?v=27WucvXpbd4&amp;t=1338s", "Go to time")</f>
        <v/>
      </c>
    </row>
    <row r="1148">
      <c r="A1148">
        <f>HYPERLINK("https://www.youtube.com/watch?v=WDaa6wBrDLo", "Video")</f>
        <v/>
      </c>
      <c r="B1148" t="inlineStr">
        <is>
          <t>2:38</t>
        </is>
      </c>
      <c r="C1148" t="inlineStr">
        <is>
          <t>First, let’s keep in mind scientists’
goalpost for addressing climate change:</t>
        </is>
      </c>
      <c r="D1148">
        <f>HYPERLINK("https://www.youtube.com/watch?v=WDaa6wBrDLo&amp;t=158s", "Go to time")</f>
        <v/>
      </c>
    </row>
    <row r="1149">
      <c r="A1149">
        <f>HYPERLINK("https://www.youtube.com/watch?v=WDaa6wBrDLo", "Video")</f>
        <v/>
      </c>
      <c r="B1149" t="inlineStr">
        <is>
          <t>4:01</t>
        </is>
      </c>
      <c r="C1149" t="inlineStr">
        <is>
          <t>those of us in richer countries need to
realize that addressing climate change</t>
        </is>
      </c>
      <c r="D1149">
        <f>HYPERLINK("https://www.youtube.com/watch?v=WDaa6wBrDLo&amp;t=241s", "Go to time")</f>
        <v/>
      </c>
    </row>
    <row r="1150">
      <c r="A1150">
        <f>HYPERLINK("https://www.youtube.com/watch?v=WDaa6wBrDLo", "Video")</f>
        <v/>
      </c>
      <c r="B1150" t="inlineStr">
        <is>
          <t>9:15</t>
        </is>
      </c>
      <c r="C1150" t="inlineStr">
        <is>
          <t>Addressing climate change
means building a new world.</t>
        </is>
      </c>
      <c r="D1150">
        <f>HYPERLINK("https://www.youtube.com/watch?v=WDaa6wBrDLo&amp;t=555s", "Go to time")</f>
        <v/>
      </c>
    </row>
    <row r="1151">
      <c r="A1151">
        <f>HYPERLINK("https://www.youtube.com/watch?v=0xfJy96HJqo", "Video")</f>
        <v/>
      </c>
      <c r="B1151" t="inlineStr">
        <is>
          <t>3:49</t>
        </is>
      </c>
      <c r="C1151" t="inlineStr">
        <is>
          <t>proof of address, fines and fees,</t>
        </is>
      </c>
      <c r="D1151">
        <f>HYPERLINK("https://www.youtube.com/watch?v=0xfJy96HJqo&amp;t=229s", "Go to time")</f>
        <v/>
      </c>
    </row>
    <row r="1152">
      <c r="A1152">
        <f>HYPERLINK("https://www.youtube.com/watch?v=qlzjohcBkmg", "Video")</f>
        <v/>
      </c>
      <c r="B1152" t="inlineStr">
        <is>
          <t>3:34</t>
        </is>
      </c>
      <c r="C1152" t="inlineStr">
        <is>
          <t>the market alone has been inadequate
to address these inequalities.</t>
        </is>
      </c>
      <c r="D1152">
        <f>HYPERLINK("https://www.youtube.com/watch?v=qlzjohcBkmg&amp;t=214s", "Go to time")</f>
        <v/>
      </c>
    </row>
    <row r="1153">
      <c r="A1153">
        <f>HYPERLINK("https://www.youtube.com/watch?v=9mfir8F2lpE", "Video")</f>
        <v/>
      </c>
      <c r="B1153" t="inlineStr">
        <is>
          <t>2:16</t>
        </is>
      </c>
      <c r="C1153" t="inlineStr">
        <is>
          <t>Now I will start off by addressing
the biggest elephant in the room.</t>
        </is>
      </c>
      <c r="D1153">
        <f>HYPERLINK("https://www.youtube.com/watch?v=9mfir8F2lpE&amp;t=136s", "Go to time")</f>
        <v/>
      </c>
    </row>
    <row r="1154">
      <c r="A1154">
        <f>HYPERLINK("https://www.youtube.com/watch?v=9mfir8F2lpE", "Video")</f>
        <v/>
      </c>
      <c r="B1154" t="inlineStr">
        <is>
          <t>3:01</t>
        </is>
      </c>
      <c r="C1154" t="inlineStr">
        <is>
          <t>to be able to address the problem
in the refugee camp.</t>
        </is>
      </c>
      <c r="D1154">
        <f>HYPERLINK("https://www.youtube.com/watch?v=9mfir8F2lpE&amp;t=181s", "Go to time")</f>
        <v/>
      </c>
    </row>
    <row r="1155">
      <c r="A1155">
        <f>HYPERLINK("https://www.youtube.com/watch?v=5nys6iebjHw", "Video")</f>
        <v/>
      </c>
      <c r="B1155" t="inlineStr">
        <is>
          <t>8:03</t>
        </is>
      </c>
      <c r="C1155" t="inlineStr">
        <is>
          <t>To address that concern,
we decided to create a pilot</t>
        </is>
      </c>
      <c r="D1155">
        <f>HYPERLINK("https://www.youtube.com/watch?v=5nys6iebjHw&amp;t=483s", "Go to time")</f>
        <v/>
      </c>
    </row>
    <row r="1156">
      <c r="A1156">
        <f>HYPERLINK("https://www.youtube.com/watch?v=itLUXZnLRn8", "Video")</f>
        <v/>
      </c>
      <c r="B1156" t="inlineStr">
        <is>
          <t>7:20</t>
        </is>
      </c>
      <c r="C1156" t="inlineStr">
        <is>
          <t>have the power and the agency
to address complex problems.</t>
        </is>
      </c>
      <c r="D1156">
        <f>HYPERLINK("https://www.youtube.com/watch?v=itLUXZnLRn8&amp;t=440s", "Go to time")</f>
        <v/>
      </c>
    </row>
    <row r="1157">
      <c r="A1157">
        <f>HYPERLINK("https://www.youtube.com/watch?v=AgR5Q_3HPvs", "Video")</f>
        <v/>
      </c>
      <c r="B1157" t="inlineStr">
        <is>
          <t>1:34</t>
        </is>
      </c>
      <c r="C1157" t="inlineStr">
        <is>
          <t>rather letting a male relative
answer [questions] addressed to her</t>
        </is>
      </c>
      <c r="D1157">
        <f>HYPERLINK("https://www.youtube.com/watch?v=AgR5Q_3HPvs&amp;t=94s", "Go to time")</f>
        <v/>
      </c>
    </row>
    <row r="1158">
      <c r="A1158">
        <f>HYPERLINK("https://www.youtube.com/watch?v=orD3vsEyGdA", "Video")</f>
        <v/>
      </c>
      <c r="B1158" t="inlineStr">
        <is>
          <t>1:25</t>
        </is>
      </c>
      <c r="C1158" t="inlineStr">
        <is>
          <t>And so we can't actually
address the issues.</t>
        </is>
      </c>
      <c r="D1158">
        <f>HYPERLINK("https://www.youtube.com/watch?v=orD3vsEyGdA&amp;t=85s", "Go to time")</f>
        <v/>
      </c>
    </row>
    <row r="1159">
      <c r="A1159">
        <f>HYPERLINK("https://www.youtube.com/watch?v=orD3vsEyGdA", "Video")</f>
        <v/>
      </c>
      <c r="B1159" t="inlineStr">
        <is>
          <t>2:40</t>
        </is>
      </c>
      <c r="C1159" t="inlineStr">
        <is>
          <t>so that we can address the issues.</t>
        </is>
      </c>
      <c r="D1159">
        <f>HYPERLINK("https://www.youtube.com/watch?v=orD3vsEyGdA&amp;t=160s", "Go to time")</f>
        <v/>
      </c>
    </row>
    <row r="1160">
      <c r="A1160">
        <f>HYPERLINK("https://www.youtube.com/watch?v=orD3vsEyGdA", "Video")</f>
        <v/>
      </c>
      <c r="B1160" t="inlineStr">
        <is>
          <t>5:29</t>
        </is>
      </c>
      <c r="C1160" t="inlineStr">
        <is>
          <t>and I, with some colleagues,
decided to try to address this problem.</t>
        </is>
      </c>
      <c r="D1160">
        <f>HYPERLINK("https://www.youtube.com/watch?v=orD3vsEyGdA&amp;t=329s", "Go to time")</f>
        <v/>
      </c>
    </row>
    <row r="1161">
      <c r="A1161">
        <f>HYPERLINK("https://www.youtube.com/watch?v=PJLT0cAPNfs", "Video")</f>
        <v/>
      </c>
      <c r="B1161" t="inlineStr">
        <is>
          <t>5:41</t>
        </is>
      </c>
      <c r="C1161" t="inlineStr">
        <is>
          <t>we can design new proteins
to address these challenges today.</t>
        </is>
      </c>
      <c r="D1161">
        <f>HYPERLINK("https://www.youtube.com/watch?v=PJLT0cAPNfs&amp;t=341s", "Go to time")</f>
        <v/>
      </c>
    </row>
    <row r="1162">
      <c r="A1162">
        <f>HYPERLINK("https://www.youtube.com/watch?v=PJLT0cAPNfs", "Video")</f>
        <v/>
      </c>
      <c r="B1162" t="inlineStr">
        <is>
          <t>9:28</t>
        </is>
      </c>
      <c r="C1162" t="inlineStr">
        <is>
          <t>to address challenges in energy
and ecological issues.</t>
        </is>
      </c>
      <c r="D1162">
        <f>HYPERLINK("https://www.youtube.com/watch?v=PJLT0cAPNfs&amp;t=568s", "Go to time")</f>
        <v/>
      </c>
    </row>
    <row r="1163">
      <c r="A1163">
        <f>HYPERLINK("https://www.youtube.com/watch?v=j-rw3x8VZxA", "Video")</f>
        <v/>
      </c>
      <c r="B1163" t="inlineStr">
        <is>
          <t>0:23</t>
        </is>
      </c>
      <c r="C1163" t="inlineStr">
        <is>
          <t>to address legacy pollution</t>
        </is>
      </c>
      <c r="D1163">
        <f>HYPERLINK("https://www.youtube.com/watch?v=j-rw3x8VZxA&amp;t=23s", "Go to time")</f>
        <v/>
      </c>
    </row>
    <row r="1164">
      <c r="A1164">
        <f>HYPERLINK("https://www.youtube.com/watch?v=j-rw3x8VZxA", "Video")</f>
        <v/>
      </c>
      <c r="B1164" t="inlineStr">
        <is>
          <t>1:13</t>
        </is>
      </c>
      <c r="C1164" t="inlineStr">
        <is>
          <t>to address the disproportionate impact
of pollution borne by our communities.</t>
        </is>
      </c>
      <c r="D1164">
        <f>HYPERLINK("https://www.youtube.com/watch?v=j-rw3x8VZxA&amp;t=73s", "Go to time")</f>
        <v/>
      </c>
    </row>
    <row r="1165">
      <c r="A1165">
        <f>HYPERLINK("https://www.youtube.com/watch?v=j-rw3x8VZxA", "Video")</f>
        <v/>
      </c>
      <c r="B1165" t="inlineStr">
        <is>
          <t>8:07</t>
        </is>
      </c>
      <c r="C1165" t="inlineStr">
        <is>
          <t>that addresses neighborhood level
response and challenges</t>
        </is>
      </c>
      <c r="D1165">
        <f>HYPERLINK("https://www.youtube.com/watch?v=j-rw3x8VZxA&amp;t=487s", "Go to time")</f>
        <v/>
      </c>
    </row>
    <row r="1166">
      <c r="A1166">
        <f>HYPERLINK("https://www.youtube.com/watch?v=cixIwyYkCEo", "Video")</f>
        <v/>
      </c>
      <c r="B1166" t="inlineStr">
        <is>
          <t>6:57</t>
        </is>
      </c>
      <c r="C1166" t="inlineStr">
        <is>
          <t>we have to connect them to services
that might address that.</t>
        </is>
      </c>
      <c r="D1166">
        <f>HYPERLINK("https://www.youtube.com/watch?v=cixIwyYkCEo&amp;t=417s", "Go to time")</f>
        <v/>
      </c>
    </row>
    <row r="1167">
      <c r="A1167">
        <f>HYPERLINK("https://www.youtube.com/watch?v=cixIwyYkCEo", "Video")</f>
        <v/>
      </c>
      <c r="B1167" t="inlineStr">
        <is>
          <t>7:17</t>
        </is>
      </c>
      <c r="C1167" t="inlineStr">
        <is>
          <t>to address the needs of that community.</t>
        </is>
      </c>
      <c r="D1167">
        <f>HYPERLINK("https://www.youtube.com/watch?v=cixIwyYkCEo&amp;t=437s", "Go to time")</f>
        <v/>
      </c>
    </row>
    <row r="1168">
      <c r="A1168">
        <f>HYPERLINK("https://www.youtube.com/watch?v=VsOJR40M0as", "Video")</f>
        <v/>
      </c>
      <c r="B1168" t="inlineStr">
        <is>
          <t>0:06</t>
        </is>
      </c>
      <c r="C1168" t="inlineStr">
        <is>
          <t>what they can do to help
address the climate crisis.</t>
        </is>
      </c>
      <c r="D1168">
        <f>HYPERLINK("https://www.youtube.com/watch?v=VsOJR40M0as&amp;t=6s", "Go to time")</f>
        <v/>
      </c>
    </row>
    <row r="1169">
      <c r="A1169">
        <f>HYPERLINK("https://www.youtube.com/watch?v=VsOJR40M0as", "Video")</f>
        <v/>
      </c>
      <c r="B1169" t="inlineStr">
        <is>
          <t>7:07</t>
        </is>
      </c>
      <c r="C1169" t="inlineStr">
        <is>
          <t>"What can I do to help
address the climate crisis?"</t>
        </is>
      </c>
      <c r="D1169">
        <f>HYPERLINK("https://www.youtube.com/watch?v=VsOJR40M0as&amp;t=427s", "Go to time")</f>
        <v/>
      </c>
    </row>
    <row r="1170">
      <c r="A1170">
        <f>HYPERLINK("https://www.youtube.com/watch?v=Irx0tC92fdE", "Video")</f>
        <v/>
      </c>
      <c r="B1170" t="inlineStr">
        <is>
          <t>13:02</t>
        </is>
      </c>
      <c r="C1170" t="inlineStr">
        <is>
          <t>But it is something
that you can hopefully address.</t>
        </is>
      </c>
      <c r="D1170">
        <f>HYPERLINK("https://www.youtube.com/watch?v=Irx0tC92fdE&amp;t=782s", "Go to time")</f>
        <v/>
      </c>
    </row>
    <row r="1171">
      <c r="A1171">
        <f>HYPERLINK("https://www.youtube.com/watch?v=z9jXW9r1xr8", "Video")</f>
        <v/>
      </c>
      <c r="B1171" t="inlineStr">
        <is>
          <t>0:22</t>
        </is>
      </c>
      <c r="C1171" t="inlineStr">
        <is>
          <t>we will need to address</t>
        </is>
      </c>
      <c r="D1171">
        <f>HYPERLINK("https://www.youtube.com/watch?v=z9jXW9r1xr8&amp;t=22s", "Go to time")</f>
        <v/>
      </c>
    </row>
    <row r="1172">
      <c r="A1172">
        <f>HYPERLINK("https://www.youtube.com/watch?v=z9jXW9r1xr8", "Video")</f>
        <v/>
      </c>
      <c r="B1172" t="inlineStr">
        <is>
          <t>1:13</t>
        </is>
      </c>
      <c r="C1172" t="inlineStr">
        <is>
          <t>Complicating our current efforts
to address these major demographic shifts</t>
        </is>
      </c>
      <c r="D1172">
        <f>HYPERLINK("https://www.youtube.com/watch?v=z9jXW9r1xr8&amp;t=73s", "Go to time")</f>
        <v/>
      </c>
    </row>
    <row r="1173">
      <c r="A1173">
        <f>HYPERLINK("https://www.youtube.com/watch?v=z9jXW9r1xr8", "Video")</f>
        <v/>
      </c>
      <c r="B1173" t="inlineStr">
        <is>
          <t>2:13</t>
        </is>
      </c>
      <c r="C1173" t="inlineStr">
        <is>
          <t>to address all of these issues.</t>
        </is>
      </c>
      <c r="D1173">
        <f>HYPERLINK("https://www.youtube.com/watch?v=z9jXW9r1xr8&amp;t=133s", "Go to time")</f>
        <v/>
      </c>
    </row>
    <row r="1174">
      <c r="A1174">
        <f>HYPERLINK("https://www.youtube.com/watch?v=z9jXW9r1xr8", "Video")</f>
        <v/>
      </c>
      <c r="B1174" t="inlineStr">
        <is>
          <t>6:19</t>
        </is>
      </c>
      <c r="C1174" t="inlineStr">
        <is>
          <t>And in order to address these issues,</t>
        </is>
      </c>
      <c r="D1174">
        <f>HYPERLINK("https://www.youtube.com/watch?v=z9jXW9r1xr8&amp;t=379s", "Go to time")</f>
        <v/>
      </c>
    </row>
    <row r="1175">
      <c r="A1175">
        <f>HYPERLINK("https://www.youtube.com/watch?v=MTW3U-O1nZo", "Video")</f>
        <v/>
      </c>
      <c r="B1175" t="inlineStr">
        <is>
          <t>0:32</t>
        </is>
      </c>
      <c r="C1175" t="inlineStr">
        <is>
          <t>So I want to address some of these worries</t>
        </is>
      </c>
      <c r="D1175">
        <f>HYPERLINK("https://www.youtube.com/watch?v=MTW3U-O1nZo&amp;t=32s", "Go to time")</f>
        <v/>
      </c>
    </row>
    <row r="1176">
      <c r="A1176">
        <f>HYPERLINK("https://www.youtube.com/watch?v=oITW0XsZd3o", "Video")</f>
        <v/>
      </c>
      <c r="B1176" t="inlineStr">
        <is>
          <t>2:06</t>
        </is>
      </c>
      <c r="C1176" t="inlineStr">
        <is>
          <t>And we would address that clinically.</t>
        </is>
      </c>
      <c r="D1176">
        <f>HYPERLINK("https://www.youtube.com/watch?v=oITW0XsZd3o&amp;t=126s", "Go to time")</f>
        <v/>
      </c>
    </row>
    <row r="1177">
      <c r="A1177">
        <f>HYPERLINK("https://www.youtube.com/watch?v=3lH47D9b1OY", "Video")</f>
        <v/>
      </c>
      <c r="B1177" t="inlineStr">
        <is>
          <t>4:06</t>
        </is>
      </c>
      <c r="C1177" t="inlineStr">
        <is>
          <t>how can we address our crisis
of mass incarceration</t>
        </is>
      </c>
      <c r="D1177">
        <f>HYPERLINK("https://www.youtube.com/watch?v=3lH47D9b1OY&amp;t=246s", "Go to time")</f>
        <v/>
      </c>
    </row>
    <row r="1178">
      <c r="A1178">
        <f>HYPERLINK("https://www.youtube.com/watch?v=l0hVIH3EnlQ", "Video")</f>
        <v/>
      </c>
      <c r="B1178" t="inlineStr">
        <is>
          <t>2:24</t>
        </is>
      </c>
      <c r="C1178" t="inlineStr">
        <is>
          <t>that your product, idea
or service will be addressing.</t>
        </is>
      </c>
      <c r="D1178">
        <f>HYPERLINK("https://www.youtube.com/watch?v=l0hVIH3EnlQ&amp;t=144s", "Go to time")</f>
        <v/>
      </c>
    </row>
    <row r="1179">
      <c r="A1179">
        <f>HYPERLINK("https://www.youtube.com/watch?v=l0hVIH3EnlQ", "Video")</f>
        <v/>
      </c>
      <c r="B1179" t="inlineStr">
        <is>
          <t>2:31</t>
        </is>
      </c>
      <c r="C1179" t="inlineStr">
        <is>
          <t>showing all the problems that existing
products aren't yet addressing.</t>
        </is>
      </c>
      <c r="D1179">
        <f>HYPERLINK("https://www.youtube.com/watch?v=l0hVIH3EnlQ&amp;t=151s", "Go to time")</f>
        <v/>
      </c>
    </row>
    <row r="1180">
      <c r="A1180">
        <f>HYPERLINK("https://www.youtube.com/watch?v=tuvxXnQrRv8", "Video")</f>
        <v/>
      </c>
      <c r="B1180" t="inlineStr">
        <is>
          <t>1:26</t>
        </is>
      </c>
      <c r="C1180" t="inlineStr">
        <is>
          <t>in terms of addressing climate change,</t>
        </is>
      </c>
      <c r="D1180">
        <f>HYPERLINK("https://www.youtube.com/watch?v=tuvxXnQrRv8&amp;t=86s", "Go to time")</f>
        <v/>
      </c>
    </row>
    <row r="1181">
      <c r="A1181">
        <f>HYPERLINK("https://www.youtube.com/watch?v=tuvxXnQrRv8", "Video")</f>
        <v/>
      </c>
      <c r="B1181" t="inlineStr">
        <is>
          <t>1:54</t>
        </is>
      </c>
      <c r="C1181" t="inlineStr">
        <is>
          <t>This is really a new phase
in addressing the climate crisis</t>
        </is>
      </c>
      <c r="D1181">
        <f>HYPERLINK("https://www.youtube.com/watch?v=tuvxXnQrRv8&amp;t=114s", "Go to time")</f>
        <v/>
      </c>
    </row>
    <row r="1182">
      <c r="A1182">
        <f>HYPERLINK("https://www.youtube.com/watch?v=tuvxXnQrRv8", "Video")</f>
        <v/>
      </c>
      <c r="B1182" t="inlineStr">
        <is>
          <t>3:06</t>
        </is>
      </c>
      <c r="C1182" t="inlineStr">
        <is>
          <t>to be a big part of addressing
the challenge of climate change</t>
        </is>
      </c>
      <c r="D1182">
        <f>HYPERLINK("https://www.youtube.com/watch?v=tuvxXnQrRv8&amp;t=186s", "Go to time")</f>
        <v/>
      </c>
    </row>
    <row r="1183">
      <c r="A1183">
        <f>HYPERLINK("https://www.youtube.com/watch?v=tuvxXnQrRv8", "Video")</f>
        <v/>
      </c>
      <c r="B1183" t="inlineStr">
        <is>
          <t>3:49</t>
        </is>
      </c>
      <c r="C1183" t="inlineStr">
        <is>
          <t>and in fact, our collective failure
to address climate change.</t>
        </is>
      </c>
      <c r="D1183">
        <f>HYPERLINK("https://www.youtube.com/watch?v=tuvxXnQrRv8&amp;t=229s", "Go to time")</f>
        <v/>
      </c>
    </row>
    <row r="1184">
      <c r="A1184">
        <f>HYPERLINK("https://www.youtube.com/watch?v=tuvxXnQrRv8", "Video")</f>
        <v/>
      </c>
      <c r="B1184" t="inlineStr">
        <is>
          <t>11:26</t>
        </is>
      </c>
      <c r="C1184" t="inlineStr">
        <is>
          <t>We can address climate change,
we can feed the world,</t>
        </is>
      </c>
      <c r="D1184">
        <f>HYPERLINK("https://www.youtube.com/watch?v=tuvxXnQrRv8&amp;t=686s", "Go to time")</f>
        <v/>
      </c>
    </row>
    <row r="1185">
      <c r="A1185">
        <f>HYPERLINK("https://www.youtube.com/watch?v=M66jkJMH3DI", "Video")</f>
        <v/>
      </c>
      <c r="B1185" t="inlineStr">
        <is>
          <t>5:49</t>
        </is>
      </c>
      <c r="C1185" t="inlineStr">
        <is>
          <t>that we need to do
to address this challenge.</t>
        </is>
      </c>
      <c r="D1185">
        <f>HYPERLINK("https://www.youtube.com/watch?v=M66jkJMH3DI&amp;t=349s", "Go to time")</f>
        <v/>
      </c>
    </row>
    <row r="1186">
      <c r="A1186">
        <f>HYPERLINK("https://www.youtube.com/watch?v=M66jkJMH3DI", "Video")</f>
        <v/>
      </c>
      <c r="B1186" t="inlineStr">
        <is>
          <t>7:10</t>
        </is>
      </c>
      <c r="C1186" t="inlineStr">
        <is>
          <t>but I think it offers huge potential
to address and solve the wildfire problem.</t>
        </is>
      </c>
      <c r="D1186">
        <f>HYPERLINK("https://www.youtube.com/watch?v=M66jkJMH3DI&amp;t=430s", "Go to time")</f>
        <v/>
      </c>
    </row>
    <row r="1187">
      <c r="A1187">
        <f>HYPERLINK("https://www.youtube.com/watch?v=rsL4vztsChc", "Video")</f>
        <v/>
      </c>
      <c r="B1187" t="inlineStr">
        <is>
          <t>5:15</t>
        </is>
      </c>
      <c r="C1187" t="inlineStr">
        <is>
          <t>address the problems of food alongside</t>
        </is>
      </c>
      <c r="D1187">
        <f>HYPERLINK("https://www.youtube.com/watch?v=rsL4vztsChc&amp;t=315s", "Go to time")</f>
        <v/>
      </c>
    </row>
    <row r="1188">
      <c r="A1188">
        <f>HYPERLINK("https://www.youtube.com/watch?v=7GN10u6F9m0", "Video")</f>
        <v/>
      </c>
      <c r="B1188" t="inlineStr">
        <is>
          <t>3:34</t>
        </is>
      </c>
      <c r="C1188" t="inlineStr">
        <is>
          <t>We need to address
the security concerns of all sides,</t>
        </is>
      </c>
      <c r="D1188">
        <f>HYPERLINK("https://www.youtube.com/watch?v=7GN10u6F9m0&amp;t=214s", "Go to time")</f>
        <v/>
      </c>
    </row>
    <row r="1189">
      <c r="A1189">
        <f>HYPERLINK("https://www.youtube.com/watch?v=7GN10u6F9m0", "Video")</f>
        <v/>
      </c>
      <c r="B1189" t="inlineStr">
        <is>
          <t>4:46</t>
        </is>
      </c>
      <c r="C1189" t="inlineStr">
        <is>
          <t>if we'd addressed the security concerns
both of Russia and Europe,</t>
        </is>
      </c>
      <c r="D1189">
        <f>HYPERLINK("https://www.youtube.com/watch?v=7GN10u6F9m0&amp;t=286s", "Go to time")</f>
        <v/>
      </c>
    </row>
    <row r="1190">
      <c r="A1190">
        <f>HYPERLINK("https://www.youtube.com/watch?v=_ZW-8-NCKMw", "Video")</f>
        <v/>
      </c>
      <c r="B1190" t="inlineStr">
        <is>
          <t>5:42</t>
        </is>
      </c>
      <c r="C1190" t="inlineStr">
        <is>
          <t>And so if we do nothing
to address the digital security divide,</t>
        </is>
      </c>
      <c r="D1190">
        <f>HYPERLINK("https://www.youtube.com/watch?v=_ZW-8-NCKMw&amp;t=342s", "Go to time")</f>
        <v/>
      </c>
    </row>
    <row r="1191">
      <c r="A1191">
        <f>HYPERLINK("https://www.youtube.com/watch?v=UFNRxEmoMaw", "Video")</f>
        <v/>
      </c>
      <c r="B1191" t="inlineStr">
        <is>
          <t>6:31</t>
        </is>
      </c>
      <c r="C1191" t="inlineStr">
        <is>
          <t>And that's because they're not addressing
the binding constraint to learning,</t>
        </is>
      </c>
      <c r="D1191">
        <f>HYPERLINK("https://www.youtube.com/watch?v=UFNRxEmoMaw&amp;t=391s", "Go to time")</f>
        <v/>
      </c>
    </row>
    <row r="1192">
      <c r="A1192">
        <f>HYPERLINK("https://www.youtube.com/watch?v=neipUPkQZBA", "Video")</f>
        <v/>
      </c>
      <c r="B1192" t="inlineStr">
        <is>
          <t>0:59</t>
        </is>
      </c>
      <c r="C1192" t="inlineStr">
        <is>
          <t>through addressing climate change,</t>
        </is>
      </c>
      <c r="D1192">
        <f>HYPERLINK("https://www.youtube.com/watch?v=neipUPkQZBA&amp;t=59s", "Go to time")</f>
        <v/>
      </c>
    </row>
    <row r="1193">
      <c r="A1193">
        <f>HYPERLINK("https://www.youtube.com/watch?v=IeajljTsrOc", "Video")</f>
        <v/>
      </c>
      <c r="B1193" t="inlineStr">
        <is>
          <t>6:05</t>
        </is>
      </c>
      <c r="C1193" t="inlineStr">
        <is>
          <t>that they could direct cell growth
to address an unmet medical need.</t>
        </is>
      </c>
      <c r="D1193">
        <f>HYPERLINK("https://www.youtube.com/watch?v=IeajljTsrOc&amp;t=365s", "Go to time")</f>
        <v/>
      </c>
    </row>
    <row r="1194">
      <c r="A1194">
        <f>HYPERLINK("https://www.youtube.com/watch?v=501FEzbB1JI", "Video")</f>
        <v/>
      </c>
      <c r="B1194" t="inlineStr">
        <is>
          <t>5:23</t>
        </is>
      </c>
      <c r="C1194" t="inlineStr">
        <is>
          <t>nor do they address
the debris that's already up there.</t>
        </is>
      </c>
      <c r="D1194">
        <f>HYPERLINK("https://www.youtube.com/watch?v=501FEzbB1JI&amp;t=323s", "Go to time")</f>
        <v/>
      </c>
    </row>
    <row r="1195">
      <c r="A1195">
        <f>HYPERLINK("https://www.youtube.com/watch?v=uCk3nRviOHw", "Video")</f>
        <v/>
      </c>
      <c r="B1195" t="inlineStr">
        <is>
          <t>0:47</t>
        </is>
      </c>
      <c r="C1195" t="inlineStr">
        <is>
          <t>They wrote public addresses.</t>
        </is>
      </c>
      <c r="D1195">
        <f>HYPERLINK("https://www.youtube.com/watch?v=uCk3nRviOHw&amp;t=47s", "Go to time")</f>
        <v/>
      </c>
    </row>
    <row r="1196">
      <c r="A1196">
        <f>HYPERLINK("https://www.youtube.com/watch?v=JY-_GRi56KQ", "Video")</f>
        <v/>
      </c>
      <c r="B1196" t="inlineStr">
        <is>
          <t>2:31</t>
        </is>
      </c>
      <c r="C1196" t="inlineStr">
        <is>
          <t>There's three broad buckets
that we need to address.</t>
        </is>
      </c>
      <c r="D1196">
        <f>HYPERLINK("https://www.youtube.com/watch?v=JY-_GRi56KQ&amp;t=151s", "Go to time")</f>
        <v/>
      </c>
    </row>
    <row r="1197">
      <c r="A1197">
        <f>HYPERLINK("https://www.youtube.com/watch?v=2Brajdazp1o", "Video")</f>
        <v/>
      </c>
      <c r="B1197" t="inlineStr">
        <is>
          <t>7:15</t>
        </is>
      </c>
      <c r="C1197" t="inlineStr">
        <is>
          <t>That can be addressed.</t>
        </is>
      </c>
      <c r="D1197">
        <f>HYPERLINK("https://www.youtube.com/watch?v=2Brajdazp1o&amp;t=435s", "Go to time")</f>
        <v/>
      </c>
    </row>
    <row r="1198">
      <c r="A1198">
        <f>HYPERLINK("https://www.youtube.com/watch?v=fojPLOE150c", "Video")</f>
        <v/>
      </c>
      <c r="B1198" t="inlineStr">
        <is>
          <t>7:38</t>
        </is>
      </c>
      <c r="C1198" t="inlineStr">
        <is>
          <t>do to address the root causes
of the tension?</t>
        </is>
      </c>
      <c r="D1198">
        <f>HYPERLINK("https://www.youtube.com/watch?v=fojPLOE150c&amp;t=458s", "Go to time")</f>
        <v/>
      </c>
    </row>
    <row r="1199">
      <c r="A1199">
        <f>HYPERLINK("https://www.youtube.com/watch?v=fojPLOE150c", "Video")</f>
        <v/>
      </c>
      <c r="B1199" t="inlineStr">
        <is>
          <t>34:24</t>
        </is>
      </c>
      <c r="C1199" t="inlineStr">
        <is>
          <t>But the big area of conflict
that has not been addressed</t>
        </is>
      </c>
      <c r="D1199">
        <f>HYPERLINK("https://www.youtube.com/watch?v=fojPLOE150c&amp;t=2064s", "Go to time")</f>
        <v/>
      </c>
    </row>
    <row r="1200">
      <c r="A1200">
        <f>HYPERLINK("https://www.youtube.com/watch?v=Sf8j5LFv3nI", "Video")</f>
        <v/>
      </c>
      <c r="B1200" t="inlineStr">
        <is>
          <t>6:25</t>
        </is>
      </c>
      <c r="C1200" t="inlineStr">
        <is>
          <t>A United Nations agency
decided to address a serious problem:</t>
        </is>
      </c>
      <c r="D1200">
        <f>HYPERLINK("https://www.youtube.com/watch?v=Sf8j5LFv3nI&amp;t=385s", "Go to time")</f>
        <v/>
      </c>
    </row>
    <row r="1201">
      <c r="A1201">
        <f>HYPERLINK("https://www.youtube.com/watch?v=pzN4WGPC4kc", "Video")</f>
        <v/>
      </c>
      <c r="B1201" t="inlineStr">
        <is>
          <t>0:58</t>
        </is>
      </c>
      <c r="C1201" t="inlineStr">
        <is>
          <t>And it does this
by encrypting your IP address</t>
        </is>
      </c>
      <c r="D1201">
        <f>HYPERLINK("https://www.youtube.com/watch?v=pzN4WGPC4kc&amp;t=58s", "Go to time")</f>
        <v/>
      </c>
    </row>
    <row r="1202">
      <c r="A1202">
        <f>HYPERLINK("https://www.youtube.com/watch?v=pzN4WGPC4kc", "Video")</f>
        <v/>
      </c>
      <c r="B1202" t="inlineStr">
        <is>
          <t>3:40</t>
        </is>
      </c>
      <c r="C1202" t="inlineStr">
        <is>
          <t>you enter an address -- 
preferably not your home address --</t>
        </is>
      </c>
      <c r="D1202">
        <f>HYPERLINK("https://www.youtube.com/watch?v=pzN4WGPC4kc&amp;t=220s", "Go to time")</f>
        <v/>
      </c>
    </row>
    <row r="1203">
      <c r="A1203">
        <f>HYPERLINK("https://www.youtube.com/watch?v=pzN4WGPC4kc", "Video")</f>
        <v/>
      </c>
      <c r="B1203" t="inlineStr">
        <is>
          <t>8:56</t>
        </is>
      </c>
      <c r="C1203" t="inlineStr">
        <is>
          <t>Hundreds of people send
their bitcoin into one address,</t>
        </is>
      </c>
      <c r="D1203">
        <f>HYPERLINK("https://www.youtube.com/watch?v=pzN4WGPC4kc&amp;t=536s", "Go to time")</f>
        <v/>
      </c>
    </row>
    <row r="1204">
      <c r="A1204">
        <f>HYPERLINK("https://www.youtube.com/watch?v=tPlQGy-9hSI", "Video")</f>
        <v/>
      </c>
      <c r="B1204" t="inlineStr">
        <is>
          <t>9:22</t>
        </is>
      </c>
      <c r="C1204" t="inlineStr">
        <is>
          <t>Our narrow definition
simply did not address her needs.</t>
        </is>
      </c>
      <c r="D1204">
        <f>HYPERLINK("https://www.youtube.com/watch?v=tPlQGy-9hSI&amp;t=562s", "Go to time")</f>
        <v/>
      </c>
    </row>
    <row r="1205">
      <c r="A1205">
        <f>HYPERLINK("https://www.youtube.com/watch?v=LC5n91vKDZg", "Video")</f>
        <v/>
      </c>
      <c r="B1205" t="inlineStr">
        <is>
          <t>5:34</t>
        </is>
      </c>
      <c r="C1205" t="inlineStr">
        <is>
          <t>or address racial inequality in the US</t>
        </is>
      </c>
      <c r="D1205">
        <f>HYPERLINK("https://www.youtube.com/watch?v=LC5n91vKDZg&amp;t=334s", "Go to time")</f>
        <v/>
      </c>
    </row>
    <row r="1206">
      <c r="A1206">
        <f>HYPERLINK("https://www.youtube.com/watch?v=OQSMr-3GGvQ", "Video")</f>
        <v/>
      </c>
      <c r="B1206" t="inlineStr">
        <is>
          <t>10:47</t>
        </is>
      </c>
      <c r="C1206" t="inlineStr">
        <is>
          <t>To address you directly,
the gods of Silicon Valley.</t>
        </is>
      </c>
      <c r="D1206">
        <f>HYPERLINK("https://www.youtube.com/watch?v=OQSMr-3GGvQ&amp;t=647s", "Go to time")</f>
        <v/>
      </c>
    </row>
    <row r="1207">
      <c r="A1207">
        <f>HYPERLINK("https://www.youtube.com/watch?v=X0DJah-4kAM", "Video")</f>
        <v/>
      </c>
      <c r="B1207" t="inlineStr">
        <is>
          <t>0:11</t>
        </is>
      </c>
      <c r="C1207" t="inlineStr">
        <is>
          <t>and one of the biggest barriers we face
when addressing the climate crisis</t>
        </is>
      </c>
      <c r="D1207">
        <f>HYPERLINK("https://www.youtube.com/watch?v=X0DJah-4kAM&amp;t=11s", "Go to time")</f>
        <v/>
      </c>
    </row>
    <row r="1208">
      <c r="A1208">
        <f>HYPERLINK("https://www.youtube.com/watch?v=X0DJah-4kAM", "Video")</f>
        <v/>
      </c>
      <c r="B1208" t="inlineStr">
        <is>
          <t>0:36</t>
        </is>
      </c>
      <c r="C1208" t="inlineStr">
        <is>
          <t>by ignoring the climate crisis
rather than addressing it.</t>
        </is>
      </c>
      <c r="D1208">
        <f>HYPERLINK("https://www.youtube.com/watch?v=X0DJah-4kAM&amp;t=36s", "Go to time")</f>
        <v/>
      </c>
    </row>
    <row r="1209">
      <c r="A1209">
        <f>HYPERLINK("https://www.youtube.com/watch?v=X0DJah-4kAM", "Video")</f>
        <v/>
      </c>
      <c r="B1209" t="inlineStr">
        <is>
          <t>3:55</t>
        </is>
      </c>
      <c r="C1209" t="inlineStr">
        <is>
          <t>that tell you by name and street address,</t>
        </is>
      </c>
      <c r="D1209">
        <f>HYPERLINK("https://www.youtube.com/watch?v=X0DJah-4kAM&amp;t=235s", "Go to time")</f>
        <v/>
      </c>
    </row>
    <row r="1210">
      <c r="A1210">
        <f>HYPERLINK("https://www.youtube.com/watch?v=X0DJah-4kAM", "Video")</f>
        <v/>
      </c>
      <c r="B1210" t="inlineStr">
        <is>
          <t>4:51</t>
        </is>
      </c>
      <c r="C1210" t="inlineStr">
        <is>
          <t>by name and street address</t>
        </is>
      </c>
      <c r="D1210">
        <f>HYPERLINK("https://www.youtube.com/watch?v=X0DJah-4kAM&amp;t=291s", "Go to time")</f>
        <v/>
      </c>
    </row>
    <row r="1211">
      <c r="A1211">
        <f>HYPERLINK("https://www.youtube.com/watch?v=Cxm1JbeG2tI", "Video")</f>
        <v/>
      </c>
      <c r="B1211" t="inlineStr">
        <is>
          <t>0:43</t>
        </is>
      </c>
      <c r="C1211" t="inlineStr">
        <is>
          <t>we somehow do not seem to know
how to address the fundamental problems</t>
        </is>
      </c>
      <c r="D1211">
        <f>HYPERLINK("https://www.youtube.com/watch?v=Cxm1JbeG2tI&amp;t=43s", "Go to time")</f>
        <v/>
      </c>
    </row>
    <row r="1212">
      <c r="A1212">
        <f>HYPERLINK("https://www.youtube.com/watch?v=Cxm1JbeG2tI", "Video")</f>
        <v/>
      </c>
      <c r="B1212" t="inlineStr">
        <is>
          <t>8:47</t>
        </is>
      </c>
      <c r="C1212" t="inlineStr">
        <is>
          <t>that address a whole array of barriers</t>
        </is>
      </c>
      <c r="D1212">
        <f>HYPERLINK("https://www.youtube.com/watch?v=Cxm1JbeG2tI&amp;t=527s", "Go to time")</f>
        <v/>
      </c>
    </row>
    <row r="1213">
      <c r="A1213">
        <f>HYPERLINK("https://www.youtube.com/watch?v=gJzSWacrkKo", "Video")</f>
        <v/>
      </c>
      <c r="B1213" t="inlineStr">
        <is>
          <t>5:13</t>
        </is>
      </c>
      <c r="C1213" t="inlineStr">
        <is>
          <t>of addressing the alienation
and disaffection from politics</t>
        </is>
      </c>
      <c r="D1213">
        <f>HYPERLINK("https://www.youtube.com/watch?v=gJzSWacrkKo&amp;t=313s", "Go to time")</f>
        <v/>
      </c>
    </row>
    <row r="1214">
      <c r="A1214">
        <f>HYPERLINK("https://www.youtube.com/watch?v=ssR-RguvjHo", "Video")</f>
        <v/>
      </c>
      <c r="B1214" t="inlineStr">
        <is>
          <t>1:37</t>
        </is>
      </c>
      <c r="C1214" t="inlineStr">
        <is>
          <t>it is the medicines that
can address these conditions</t>
        </is>
      </c>
      <c r="D1214">
        <f>HYPERLINK("https://www.youtube.com/watch?v=ssR-RguvjHo&amp;t=97s", "Go to time")</f>
        <v/>
      </c>
    </row>
    <row r="1215">
      <c r="A1215">
        <f>HYPERLINK("https://www.youtube.com/watch?v=ssR-RguvjHo", "Video")</f>
        <v/>
      </c>
      <c r="B1215" t="inlineStr">
        <is>
          <t>4:28</t>
        </is>
      </c>
      <c r="C1215" t="inlineStr">
        <is>
          <t>where another problem needs addressing --</t>
        </is>
      </c>
      <c r="D1215">
        <f>HYPERLINK("https://www.youtube.com/watch?v=ssR-RguvjHo&amp;t=268s", "Go to time")</f>
        <v/>
      </c>
    </row>
    <row r="1216">
      <c r="A1216">
        <f>HYPERLINK("https://www.youtube.com/watch?v=ssR-RguvjHo", "Video")</f>
        <v/>
      </c>
      <c r="B1216" t="inlineStr">
        <is>
          <t>8:16</t>
        </is>
      </c>
      <c r="C1216" t="inlineStr">
        <is>
          <t>The only reason we are not addressing it
with the urgency it deserves</t>
        </is>
      </c>
      <c r="D1216">
        <f>HYPERLINK("https://www.youtube.com/watch?v=ssR-RguvjHo&amp;t=496s", "Go to time")</f>
        <v/>
      </c>
    </row>
    <row r="1217">
      <c r="A1217">
        <f>HYPERLINK("https://www.youtube.com/watch?v=ssR-RguvjHo", "Video")</f>
        <v/>
      </c>
      <c r="B1217" t="inlineStr">
        <is>
          <t>9:33</t>
        </is>
      </c>
      <c r="C1217" t="inlineStr">
        <is>
          <t>So you need the best ideas
to address them.</t>
        </is>
      </c>
      <c r="D1217">
        <f>HYPERLINK("https://www.youtube.com/watch?v=ssR-RguvjHo&amp;t=573s", "Go to time")</f>
        <v/>
      </c>
    </row>
    <row r="1218">
      <c r="A1218">
        <f>HYPERLINK("https://www.youtube.com/watch?v=FdbJHeqQh00", "Video")</f>
        <v/>
      </c>
      <c r="B1218" t="inlineStr">
        <is>
          <t>2:26</t>
        </is>
      </c>
      <c r="C1218" t="inlineStr">
        <is>
          <t>need a new way of addressing
the climate crisis</t>
        </is>
      </c>
      <c r="D1218">
        <f>HYPERLINK("https://www.youtube.com/watch?v=FdbJHeqQh00&amp;t=146s", "Go to time")</f>
        <v/>
      </c>
    </row>
    <row r="1219">
      <c r="A1219">
        <f>HYPERLINK("https://www.youtube.com/watch?v=I23D7REnuSk", "Video")</f>
        <v/>
      </c>
      <c r="B1219" t="inlineStr">
        <is>
          <t>10:09</t>
        </is>
      </c>
      <c r="C1219" t="inlineStr">
        <is>
          <t>that isn't well adapted to address
these complex problems,</t>
        </is>
      </c>
      <c r="D1219">
        <f>HYPERLINK("https://www.youtube.com/watch?v=I23D7REnuSk&amp;t=609s", "Go to time")</f>
        <v/>
      </c>
    </row>
    <row r="1220">
      <c r="A1220">
        <f>HYPERLINK("https://www.youtube.com/watch?v=I23D7REnuSk", "Video")</f>
        <v/>
      </c>
      <c r="B1220" t="inlineStr">
        <is>
          <t>10:29</t>
        </is>
      </c>
      <c r="C1220" t="inlineStr">
        <is>
          <t>and address that situation,</t>
        </is>
      </c>
      <c r="D1220">
        <f>HYPERLINK("https://www.youtube.com/watch?v=I23D7REnuSk&amp;t=629s", "Go to time")</f>
        <v/>
      </c>
    </row>
    <row r="1221">
      <c r="A1221">
        <f>HYPERLINK("https://www.youtube.com/watch?v=XguYZXUChhY", "Video")</f>
        <v/>
      </c>
      <c r="B1221" t="inlineStr">
        <is>
          <t>4:36</t>
        </is>
      </c>
      <c r="C1221" t="inlineStr">
        <is>
          <t>In particular, they used "thou"
when addressing a single other person,</t>
        </is>
      </c>
      <c r="D1221">
        <f>HYPERLINK("https://www.youtube.com/watch?v=XguYZXUChhY&amp;t=276s", "Go to time")</f>
        <v/>
      </c>
    </row>
    <row r="1222">
      <c r="A1222">
        <f>HYPERLINK("https://www.youtube.com/watch?v=XguYZXUChhY", "Video")</f>
        <v/>
      </c>
      <c r="B1222" t="inlineStr">
        <is>
          <t>4:40</t>
        </is>
      </c>
      <c r="C1222" t="inlineStr">
        <is>
          <t>and "you" when addressing
more than one other person,</t>
        </is>
      </c>
      <c r="D1222">
        <f>HYPERLINK("https://www.youtube.com/watch?v=XguYZXUChhY&amp;t=280s", "Go to time")</f>
        <v/>
      </c>
    </row>
    <row r="1223">
      <c r="A1223">
        <f>HYPERLINK("https://www.youtube.com/watch?v=XguYZXUChhY", "Video")</f>
        <v/>
      </c>
      <c r="B1223" t="inlineStr">
        <is>
          <t>4:52</t>
        </is>
      </c>
      <c r="C1223" t="inlineStr">
        <is>
          <t>but people started using
"you" to address someone,</t>
        </is>
      </c>
      <c r="D1223">
        <f>HYPERLINK("https://www.youtube.com/watch?v=XguYZXUChhY&amp;t=292s", "Go to time")</f>
        <v/>
      </c>
    </row>
    <row r="1224">
      <c r="A1224">
        <f>HYPERLINK("https://www.youtube.com/watch?v=XguYZXUChhY", "Video")</f>
        <v/>
      </c>
      <c r="B1224" t="inlineStr">
        <is>
          <t>6:28</t>
        </is>
      </c>
      <c r="C1224" t="inlineStr">
        <is>
          <t>it's considered right to use "you"
when addressing another person.</t>
        </is>
      </c>
      <c r="D1224">
        <f>HYPERLINK("https://www.youtube.com/watch?v=XguYZXUChhY&amp;t=388s", "Go to time")</f>
        <v/>
      </c>
    </row>
    <row r="1225">
      <c r="A1225">
        <f>HYPERLINK("https://www.youtube.com/watch?v=QxB3b7fxMEA", "Video")</f>
        <v/>
      </c>
      <c r="B1225" t="inlineStr">
        <is>
          <t>7:02</t>
        </is>
      </c>
      <c r="C1225" t="inlineStr">
        <is>
          <t>These are policies that address inequality</t>
        </is>
      </c>
      <c r="D1225">
        <f>HYPERLINK("https://www.youtube.com/watch?v=QxB3b7fxMEA&amp;t=422s", "Go to time")</f>
        <v/>
      </c>
    </row>
    <row r="1226">
      <c r="A1226">
        <f>HYPERLINK("https://www.youtube.com/watch?v=QxB3b7fxMEA", "Video")</f>
        <v/>
      </c>
      <c r="B1226" t="inlineStr">
        <is>
          <t>11:36</t>
        </is>
      </c>
      <c r="C1226" t="inlineStr">
        <is>
          <t>with which to address
the problem, in my view.</t>
        </is>
      </c>
      <c r="D1226">
        <f>HYPERLINK("https://www.youtube.com/watch?v=QxB3b7fxMEA&amp;t=696s", "Go to time")</f>
        <v/>
      </c>
    </row>
    <row r="1227">
      <c r="A1227">
        <f>HYPERLINK("https://www.youtube.com/watch?v=QxB3b7fxMEA", "Video")</f>
        <v/>
      </c>
      <c r="B1227" t="inlineStr">
        <is>
          <t>13:03</t>
        </is>
      </c>
      <c r="C1227" t="inlineStr">
        <is>
          <t>but actually address the root
causes of the problem.</t>
        </is>
      </c>
      <c r="D1227">
        <f>HYPERLINK("https://www.youtube.com/watch?v=QxB3b7fxMEA&amp;t=783s", "Go to time")</f>
        <v/>
      </c>
    </row>
    <row r="1228">
      <c r="A1228">
        <f>HYPERLINK("https://www.youtube.com/watch?v=sFIDCtRX_-o", "Video")</f>
        <v/>
      </c>
      <c r="B1228" t="inlineStr">
        <is>
          <t>7:11</t>
        </is>
      </c>
      <c r="C1228" t="inlineStr">
        <is>
          <t>contains the address
of the other person, of course,</t>
        </is>
      </c>
      <c r="D1228">
        <f>HYPERLINK("https://www.youtube.com/watch?v=sFIDCtRX_-o&amp;t=431s", "Go to time")</f>
        <v/>
      </c>
    </row>
    <row r="1229">
      <c r="A1229">
        <f>HYPERLINK("https://www.youtube.com/watch?v=w8mToWb9NC8", "Video")</f>
        <v/>
      </c>
      <c r="B1229" t="inlineStr">
        <is>
          <t>10:57</t>
        </is>
      </c>
      <c r="C1229" t="inlineStr">
        <is>
          <t>to address this existential threat
that affects my survival</t>
        </is>
      </c>
      <c r="D1229">
        <f>HYPERLINK("https://www.youtube.com/watch?v=w8mToWb9NC8&amp;t=657s", "Go to time")</f>
        <v/>
      </c>
    </row>
    <row r="1230">
      <c r="A1230">
        <f>HYPERLINK("https://www.youtube.com/watch?v=YY6LCOJbve8", "Video")</f>
        <v/>
      </c>
      <c r="B1230" t="inlineStr">
        <is>
          <t>0:19</t>
        </is>
      </c>
      <c r="C1230" t="inlineStr">
        <is>
          <t>So the topic that I've been
asked to address</t>
        </is>
      </c>
      <c r="D1230">
        <f>HYPERLINK("https://www.youtube.com/watch?v=YY6LCOJbve8&amp;t=19s", "Go to time")</f>
        <v/>
      </c>
    </row>
    <row r="1231">
      <c r="A1231">
        <f>HYPERLINK("https://www.youtube.com/watch?v=U51MSK6nSQE", "Video")</f>
        <v/>
      </c>
      <c r="B1231" t="inlineStr">
        <is>
          <t>6:35</t>
        </is>
      </c>
      <c r="C1231" t="inlineStr">
        <is>
          <t>your email address,
your documents, your photos,</t>
        </is>
      </c>
      <c r="D1231">
        <f>HYPERLINK("https://www.youtube.com/watch?v=U51MSK6nSQE&amp;t=395s", "Go to time")</f>
        <v/>
      </c>
    </row>
    <row r="1232">
      <c r="A1232">
        <f>HYPERLINK("https://www.youtube.com/watch?v=xZT8cNQCq2s", "Video")</f>
        <v/>
      </c>
      <c r="B1232" t="inlineStr">
        <is>
          <t>0:11</t>
        </is>
      </c>
      <c r="C1232" t="inlineStr">
        <is>
          <t>and what we might be able to do
about it collectively, to address it.</t>
        </is>
      </c>
      <c r="D1232">
        <f>HYPERLINK("https://www.youtube.com/watch?v=xZT8cNQCq2s&amp;t=11s", "Go to time")</f>
        <v/>
      </c>
    </row>
    <row r="1233">
      <c r="A1233">
        <f>HYPERLINK("https://www.youtube.com/watch?v=77HUdJ7Tij0", "Video")</f>
        <v/>
      </c>
      <c r="B1233" t="inlineStr">
        <is>
          <t>3:49</t>
        </is>
      </c>
      <c r="C1233" t="inlineStr">
        <is>
          <t>I believe that our inability
to grapple with and truly address</t>
        </is>
      </c>
      <c r="D1233">
        <f>HYPERLINK("https://www.youtube.com/watch?v=77HUdJ7Tij0&amp;t=229s", "Go to time")</f>
        <v/>
      </c>
    </row>
    <row r="1234">
      <c r="A1234">
        <f>HYPERLINK("https://www.youtube.com/watch?v=LQq3NSoQH48", "Video")</f>
        <v/>
      </c>
      <c r="B1234" t="inlineStr">
        <is>
          <t>4:28</t>
        </is>
      </c>
      <c r="C1234" t="inlineStr">
        <is>
          <t>addresses,</t>
        </is>
      </c>
      <c r="D1234">
        <f>HYPERLINK("https://www.youtube.com/watch?v=LQq3NSoQH48&amp;t=268s", "Go to time")</f>
        <v/>
      </c>
    </row>
    <row r="1235">
      <c r="A1235">
        <f>HYPERLINK("https://www.youtube.com/watch?v=T8jz74FTUNU", "Video")</f>
        <v/>
      </c>
      <c r="B1235" t="inlineStr">
        <is>
          <t>4:09</t>
        </is>
      </c>
      <c r="C1235" t="inlineStr">
        <is>
          <t>But it needs addressing</t>
        </is>
      </c>
      <c r="D1235">
        <f>HYPERLINK("https://www.youtube.com/watch?v=T8jz74FTUNU&amp;t=249s", "Go to time")</f>
        <v/>
      </c>
    </row>
    <row r="1236">
      <c r="A1236">
        <f>HYPERLINK("https://www.youtube.com/watch?v=qjGmzBp2fFk", "Video")</f>
        <v/>
      </c>
      <c r="B1236" t="inlineStr">
        <is>
          <t>2:42</t>
        </is>
      </c>
      <c r="C1236" t="inlineStr">
        <is>
          <t>to address two challenges
facing democracy:</t>
        </is>
      </c>
      <c r="D1236">
        <f>HYPERLINK("https://www.youtube.com/watch?v=qjGmzBp2fFk&amp;t=162s", "Go to time")</f>
        <v/>
      </c>
    </row>
    <row r="1237">
      <c r="A1237">
        <f>HYPERLINK("https://www.youtube.com/watch?v=qjGmzBp2fFk", "Video")</f>
        <v/>
      </c>
      <c r="B1237" t="inlineStr">
        <is>
          <t>2:55</t>
        </is>
      </c>
      <c r="C1237" t="inlineStr">
        <is>
          <t>and addressing them requires
a global pro-democracy movement.</t>
        </is>
      </c>
      <c r="D1237">
        <f>HYPERLINK("https://www.youtube.com/watch?v=qjGmzBp2fFk&amp;t=175s", "Go to time")</f>
        <v/>
      </c>
    </row>
    <row r="1238">
      <c r="A1238">
        <f>HYPERLINK("https://www.youtube.com/watch?v=qjGmzBp2fFk", "Video")</f>
        <v/>
      </c>
      <c r="B1238" t="inlineStr">
        <is>
          <t>4:25</t>
        </is>
      </c>
      <c r="C1238" t="inlineStr">
        <is>
          <t>to address our everyday challenges,</t>
        </is>
      </c>
      <c r="D1238">
        <f>HYPERLINK("https://www.youtube.com/watch?v=qjGmzBp2fFk&amp;t=265s", "Go to time")</f>
        <v/>
      </c>
    </row>
    <row r="1239">
      <c r="A1239">
        <f>HYPERLINK("https://www.youtube.com/watch?v=qjGmzBp2fFk", "Video")</f>
        <v/>
      </c>
      <c r="B1239" t="inlineStr">
        <is>
          <t>5:30</t>
        </is>
      </c>
      <c r="C1239" t="inlineStr">
        <is>
          <t>and inspirational in that it addresses</t>
        </is>
      </c>
      <c r="D1239">
        <f>HYPERLINK("https://www.youtube.com/watch?v=qjGmzBp2fFk&amp;t=330s", "Go to time")</f>
        <v/>
      </c>
    </row>
    <row r="1240">
      <c r="A1240">
        <f>HYPERLINK("https://www.youtube.com/watch?v=sSOBk0v0viM", "Video")</f>
        <v/>
      </c>
      <c r="B1240" t="inlineStr">
        <is>
          <t>2:36</t>
        </is>
      </c>
      <c r="C1240" t="inlineStr">
        <is>
          <t>and then address that need.</t>
        </is>
      </c>
      <c r="D1240">
        <f>HYPERLINK("https://www.youtube.com/watch?v=sSOBk0v0viM&amp;t=156s", "Go to time")</f>
        <v/>
      </c>
    </row>
    <row r="1241">
      <c r="A1241">
        <f>HYPERLINK("https://www.youtube.com/watch?v=sSOBk0v0viM", "Video")</f>
        <v/>
      </c>
      <c r="B1241" t="inlineStr">
        <is>
          <t>2:52</t>
        </is>
      </c>
      <c r="C1241" t="inlineStr">
        <is>
          <t>to address that need
and say something like,</t>
        </is>
      </c>
      <c r="D1241">
        <f>HYPERLINK("https://www.youtube.com/watch?v=sSOBk0v0viM&amp;t=172s", "Go to time")</f>
        <v/>
      </c>
    </row>
    <row r="1242">
      <c r="A1242">
        <f>HYPERLINK("https://www.youtube.com/watch?v=gi6rMXu_veE", "Video")</f>
        <v/>
      </c>
      <c r="B1242" t="inlineStr">
        <is>
          <t>8:22</t>
        </is>
      </c>
      <c r="C1242" t="inlineStr">
        <is>
          <t>are doing enough
to address and to fix that.</t>
        </is>
      </c>
      <c r="D1242">
        <f>HYPERLINK("https://www.youtube.com/watch?v=gi6rMXu_veE&amp;t=502s", "Go to time")</f>
        <v/>
      </c>
    </row>
    <row r="1243">
      <c r="A1243">
        <f>HYPERLINK("https://www.youtube.com/watch?v=a-_FuwTkFhI", "Video")</f>
        <v/>
      </c>
      <c r="B1243" t="inlineStr">
        <is>
          <t>1:37</t>
        </is>
      </c>
      <c r="C1243" t="inlineStr">
        <is>
          <t>one that can address every aspect
of the climate crisis head-on.</t>
        </is>
      </c>
      <c r="D1243">
        <f>HYPERLINK("https://www.youtube.com/watch?v=a-_FuwTkFhI&amp;t=97s", "Go to time")</f>
        <v/>
      </c>
    </row>
    <row r="1244">
      <c r="A1244">
        <f>HYPERLINK("https://www.youtube.com/watch?v=VFRzeYCk8MI", "Video")</f>
        <v/>
      </c>
      <c r="B1244" t="inlineStr">
        <is>
          <t>7:10</t>
        </is>
      </c>
      <c r="C1244" t="inlineStr">
        <is>
          <t>We have solutions
to address deforestation.</t>
        </is>
      </c>
      <c r="D1244">
        <f>HYPERLINK("https://www.youtube.com/watch?v=VFRzeYCk8MI&amp;t=430s", "Go to time")</f>
        <v/>
      </c>
    </row>
    <row r="1245">
      <c r="A1245">
        <f>HYPERLINK("https://www.youtube.com/watch?v=T00TZkOMLZc", "Video")</f>
        <v/>
      </c>
      <c r="B1245" t="inlineStr">
        <is>
          <t>2:50</t>
        </is>
      </c>
      <c r="C1245" t="inlineStr">
        <is>
          <t>that address thank you it means insolent</t>
        </is>
      </c>
      <c r="D1245">
        <f>HYPERLINK("https://www.youtube.com/watch?v=T00TZkOMLZc&amp;t=170s", "Go to time")</f>
        <v/>
      </c>
    </row>
    <row r="1246">
      <c r="A1246">
        <f>HYPERLINK("https://www.youtube.com/watch?v=T00TZkOMLZc", "Video")</f>
        <v/>
      </c>
      <c r="B1246" t="inlineStr">
        <is>
          <t>43:14</t>
        </is>
      </c>
      <c r="C1246" t="inlineStr">
        <is>
          <t>which you can address it is sort of</t>
        </is>
      </c>
      <c r="D1246">
        <f>HYPERLINK("https://www.youtube.com/watch?v=T00TZkOMLZc&amp;t=2594s", "Go to time")</f>
        <v/>
      </c>
    </row>
    <row r="1247">
      <c r="A1247">
        <f>HYPERLINK("https://www.youtube.com/watch?v=cIu8Xo5yHlI", "Video")</f>
        <v/>
      </c>
      <c r="B1247" t="inlineStr">
        <is>
          <t>5:52</t>
        </is>
      </c>
      <c r="C1247" t="inlineStr">
        <is>
          <t>Kamala does not really address
her own race in the election.</t>
        </is>
      </c>
      <c r="D1247">
        <f>HYPERLINK("https://www.youtube.com/watch?v=cIu8Xo5yHlI&amp;t=352s", "Go to time")</f>
        <v/>
      </c>
    </row>
    <row r="1248">
      <c r="A1248">
        <f>HYPERLINK("https://www.youtube.com/watch?v=qNTf3Zu-oZk", "Video")</f>
        <v/>
      </c>
      <c r="B1248" t="inlineStr">
        <is>
          <t>2:13</t>
        </is>
      </c>
      <c r="C1248" t="inlineStr">
        <is>
          <t>which is a very real thing
that has to be addressed.</t>
        </is>
      </c>
      <c r="D1248">
        <f>HYPERLINK("https://www.youtube.com/watch?v=qNTf3Zu-oZk&amp;t=133s", "Go to time")</f>
        <v/>
      </c>
    </row>
    <row r="1249">
      <c r="A1249">
        <f>HYPERLINK("https://www.youtube.com/watch?v=X41iulkRqZU", "Video")</f>
        <v/>
      </c>
      <c r="B1249" t="inlineStr">
        <is>
          <t>13:16</t>
        </is>
      </c>
      <c r="C1249" t="inlineStr">
        <is>
          <t>We Christians like to think of death
as a major change of address,</t>
        </is>
      </c>
      <c r="D1249">
        <f>HYPERLINK("https://www.youtube.com/watch?v=X41iulkRqZU&amp;t=796s", "Go to time")</f>
        <v/>
      </c>
    </row>
    <row r="1250">
      <c r="A1250">
        <f>HYPERLINK("https://www.youtube.com/watch?v=fXsOlAYvgh0", "Video")</f>
        <v/>
      </c>
      <c r="B1250" t="inlineStr">
        <is>
          <t>13:23</t>
        </is>
      </c>
      <c r="C1250" t="inlineStr">
        <is>
          <t>and responsible people
don't acknowledge and address them,</t>
        </is>
      </c>
      <c r="D1250">
        <f>HYPERLINK("https://www.youtube.com/watch?v=fXsOlAYvgh0&amp;t=803s", "Go to time")</f>
        <v/>
      </c>
    </row>
    <row r="1251">
      <c r="A1251">
        <f>HYPERLINK("https://www.youtube.com/watch?v=n3ZbjsS4TCc", "Video")</f>
        <v/>
      </c>
      <c r="B1251" t="inlineStr">
        <is>
          <t>0:37</t>
        </is>
      </c>
      <c r="C1251" t="inlineStr">
        <is>
          <t>But she took down the address
and agreed to go.</t>
        </is>
      </c>
      <c r="D1251">
        <f>HYPERLINK("https://www.youtube.com/watch?v=n3ZbjsS4TCc&amp;t=37s", "Go to time")</f>
        <v/>
      </c>
    </row>
    <row r="1252">
      <c r="A1252">
        <f>HYPERLINK("https://www.youtube.com/watch?v=n3ZbjsS4TCc", "Video")</f>
        <v/>
      </c>
      <c r="B1252" t="inlineStr">
        <is>
          <t>5:52</t>
        </is>
      </c>
      <c r="C1252" t="inlineStr">
        <is>
          <t>and an accurate address.</t>
        </is>
      </c>
      <c r="D1252">
        <f>HYPERLINK("https://www.youtube.com/watch?v=n3ZbjsS4TCc&amp;t=352s", "Go to time")</f>
        <v/>
      </c>
    </row>
    <row r="1253">
      <c r="A1253">
        <f>HYPERLINK("https://www.youtube.com/watch?v=n3ZbjsS4TCc", "Video")</f>
        <v/>
      </c>
      <c r="B1253" t="inlineStr">
        <is>
          <t>6:27</t>
        </is>
      </c>
      <c r="C1253" t="inlineStr">
        <is>
          <t>Of course, if the address isn't accurate,</t>
        </is>
      </c>
      <c r="D1253">
        <f>HYPERLINK("https://www.youtube.com/watch?v=n3ZbjsS4TCc&amp;t=387s", "Go to time")</f>
        <v/>
      </c>
    </row>
    <row r="1254">
      <c r="A1254">
        <f>HYPERLINK("https://www.youtube.com/watch?v=n3ZbjsS4TCc", "Video")</f>
        <v/>
      </c>
      <c r="B1254" t="inlineStr">
        <is>
          <t>6:29</t>
        </is>
      </c>
      <c r="C1254" t="inlineStr">
        <is>
          <t>it doesn't much matter how many letters
you send to that same address.</t>
        </is>
      </c>
      <c r="D1254">
        <f>HYPERLINK("https://www.youtube.com/watch?v=n3ZbjsS4TCc&amp;t=389s", "Go to time")</f>
        <v/>
      </c>
    </row>
    <row r="1255">
      <c r="A1255">
        <f>HYPERLINK("https://www.youtube.com/watch?v=DzNN_4rcIjs", "Video")</f>
        <v/>
      </c>
      <c r="B1255" t="inlineStr">
        <is>
          <t>3:56</t>
        </is>
      </c>
      <c r="C1255" t="inlineStr">
        <is>
          <t>Scientists use it every day
to detect and address disease,</t>
        </is>
      </c>
      <c r="D1255">
        <f>HYPERLINK("https://www.youtube.com/watch?v=DzNN_4rcIjs&amp;t=236s", "Go to time")</f>
        <v/>
      </c>
    </row>
    <row r="1256">
      <c r="A1256">
        <f>HYPERLINK("https://www.youtube.com/watch?v=SDLbFowy3A0", "Video")</f>
        <v/>
      </c>
      <c r="B1256" t="inlineStr">
        <is>
          <t>10:36</t>
        </is>
      </c>
      <c r="C1256" t="inlineStr">
        <is>
          <t>address that concern you see 30 years</t>
        </is>
      </c>
      <c r="D1256">
        <f>HYPERLINK("https://www.youtube.com/watch?v=SDLbFowy3A0&amp;t=636s", "Go to time")</f>
        <v/>
      </c>
    </row>
    <row r="1257">
      <c r="A1257">
        <f>HYPERLINK("https://www.youtube.com/watch?v=u3BZDx2dnSE", "Video")</f>
        <v/>
      </c>
      <c r="B1257" t="inlineStr">
        <is>
          <t>32:50</t>
        </is>
      </c>
      <c r="C1257" t="inlineStr">
        <is>
          <t>is addressing a challenge a societal</t>
        </is>
      </c>
      <c r="D1257">
        <f>HYPERLINK("https://www.youtube.com/watch?v=u3BZDx2dnSE&amp;t=1970s", "Go to time")</f>
        <v/>
      </c>
    </row>
    <row r="1258">
      <c r="A1258">
        <f>HYPERLINK("https://www.youtube.com/watch?v=u3BZDx2dnSE", "Video")</f>
        <v/>
      </c>
      <c r="B1258" t="inlineStr">
        <is>
          <t>41:15</t>
        </is>
      </c>
      <c r="C1258" t="inlineStr">
        <is>
          <t>uncle about the partnerships to address</t>
        </is>
      </c>
      <c r="D1258">
        <f>HYPERLINK("https://www.youtube.com/watch?v=u3BZDx2dnSE&amp;t=2475s", "Go to time")</f>
        <v/>
      </c>
    </row>
    <row r="1259">
      <c r="A1259">
        <f>HYPERLINK("https://www.youtube.com/watch?v=mkd_XHXhCcw", "Video")</f>
        <v/>
      </c>
      <c r="B1259" t="inlineStr">
        <is>
          <t>27:26</t>
        </is>
      </c>
      <c r="C1259" t="inlineStr">
        <is>
          <t>it works because it actually
addresses a real problem</t>
        </is>
      </c>
      <c r="D1259">
        <f>HYPERLINK("https://www.youtube.com/watch?v=mkd_XHXhCcw&amp;t=1646s", "Go to time")</f>
        <v/>
      </c>
    </row>
    <row r="1260">
      <c r="A1260">
        <f>HYPERLINK("https://www.youtube.com/watch?v=mkd_XHXhCcw", "Video")</f>
        <v/>
      </c>
      <c r="B1260" t="inlineStr">
        <is>
          <t>39:44</t>
        </is>
      </c>
      <c r="C1260" t="inlineStr">
        <is>
          <t>recognizing that the problem
probably wasn't properly addressed</t>
        </is>
      </c>
      <c r="D1260">
        <f>HYPERLINK("https://www.youtube.com/watch?v=mkd_XHXhCcw&amp;t=2384s", "Go to time")</f>
        <v/>
      </c>
    </row>
    <row r="1261">
      <c r="A1261">
        <f>HYPERLINK("https://www.youtube.com/watch?v=4xJ1rSq4nZ4", "Video")</f>
        <v/>
      </c>
      <c r="B1261" t="inlineStr">
        <is>
          <t>10:25</t>
        </is>
      </c>
      <c r="C1261" t="inlineStr">
        <is>
          <t>Doctors and the scientific community
can only address issues</t>
        </is>
      </c>
      <c r="D1261">
        <f>HYPERLINK("https://www.youtube.com/watch?v=4xJ1rSq4nZ4&amp;t=625s", "Go to time")</f>
        <v/>
      </c>
    </row>
    <row r="1262">
      <c r="A1262">
        <f>HYPERLINK("https://www.youtube.com/watch?v=4xJ1rSq4nZ4", "Video")</f>
        <v/>
      </c>
      <c r="B1262" t="inlineStr">
        <is>
          <t>10:29</t>
        </is>
      </c>
      <c r="C1262" t="inlineStr">
        <is>
          <t>when they know
there's something to address.</t>
        </is>
      </c>
      <c r="D1262">
        <f>HYPERLINK("https://www.youtube.com/watch?v=4xJ1rSq4nZ4&amp;t=629s", "Go to time")</f>
        <v/>
      </c>
    </row>
    <row r="1263">
      <c r="A1263">
        <f>HYPERLINK("https://www.youtube.com/watch?v=85hbMtegrLc", "Video")</f>
        <v/>
      </c>
      <c r="B1263" t="inlineStr">
        <is>
          <t>0:54</t>
        </is>
      </c>
      <c r="C1263" t="inlineStr">
        <is>
          <t>He was lured to a bogus address</t>
        </is>
      </c>
      <c r="D1263">
        <f>HYPERLINK("https://www.youtube.com/watch?v=85hbMtegrLc&amp;t=54s", "Go to time")</f>
        <v/>
      </c>
    </row>
    <row r="1264">
      <c r="A1264">
        <f>HYPERLINK("https://www.youtube.com/watch?v=0_M_syPuFos", "Video")</f>
        <v/>
      </c>
      <c r="B1264" t="inlineStr">
        <is>
          <t>17:30</t>
        </is>
      </c>
      <c r="C1264" t="inlineStr">
        <is>
          <t>I’m not going to ask you about Gemini
because you’ve addressed it elsewhere.</t>
        </is>
      </c>
      <c r="D1264">
        <f>HYPERLINK("https://www.youtube.com/watch?v=0_M_syPuFos&amp;t=1050s", "Go to time")</f>
        <v/>
      </c>
    </row>
    <row r="1265">
      <c r="A1265">
        <f>HYPERLINK("https://www.youtube.com/watch?v=tHbUxeDEjUQ", "Video")</f>
        <v/>
      </c>
      <c r="B1265" t="inlineStr">
        <is>
          <t>6:17</t>
        </is>
      </c>
      <c r="C1265" t="inlineStr">
        <is>
          <t>and it found that companies
that address material ESG issues</t>
        </is>
      </c>
      <c r="D1265">
        <f>HYPERLINK("https://www.youtube.com/watch?v=tHbUxeDEjUQ&amp;t=377s", "Go to time")</f>
        <v/>
      </c>
    </row>
    <row r="1266">
      <c r="A1266">
        <f>HYPERLINK("https://www.youtube.com/watch?v=IGIT-vENgaQ", "Video")</f>
        <v/>
      </c>
      <c r="B1266" t="inlineStr">
        <is>
          <t>11:36</t>
        </is>
      </c>
      <c r="C1266" t="inlineStr">
        <is>
          <t>I must address the question
of our own operations.</t>
        </is>
      </c>
      <c r="D1266">
        <f>HYPERLINK("https://www.youtube.com/watch?v=IGIT-vENgaQ&amp;t=696s", "Go to time")</f>
        <v/>
      </c>
    </row>
    <row r="1267">
      <c r="A1267">
        <f>HYPERLINK("https://www.youtube.com/watch?v=dvxmn_6o8g0", "Video")</f>
        <v/>
      </c>
      <c r="B1267" t="inlineStr">
        <is>
          <t>7:17</t>
        </is>
      </c>
      <c r="C1267" t="inlineStr">
        <is>
          <t>in addressing climate change,</t>
        </is>
      </c>
      <c r="D1267">
        <f>HYPERLINK("https://www.youtube.com/watch?v=dvxmn_6o8g0&amp;t=437s", "Go to time")</f>
        <v/>
      </c>
    </row>
    <row r="1268">
      <c r="A1268">
        <f>HYPERLINK("https://www.youtube.com/watch?v=YbnS39GAcQo", "Video")</f>
        <v/>
      </c>
      <c r="B1268" t="inlineStr">
        <is>
          <t>2:22</t>
        </is>
      </c>
      <c r="C1268" t="inlineStr">
        <is>
          <t>We just want to address the five percent."</t>
        </is>
      </c>
      <c r="D1268">
        <f>HYPERLINK("https://www.youtube.com/watch?v=YbnS39GAcQo&amp;t=142s", "Go to time")</f>
        <v/>
      </c>
    </row>
    <row r="1269">
      <c r="A1269">
        <f>HYPERLINK("https://www.youtube.com/watch?v=vXlJEcrinwg", "Video")</f>
        <v/>
      </c>
      <c r="B1269" t="inlineStr">
        <is>
          <t>4:35</t>
        </is>
      </c>
      <c r="C1269" t="inlineStr">
        <is>
          <t>we also gain ground
on addressing global warming.</t>
        </is>
      </c>
      <c r="D1269">
        <f>HYPERLINK("https://www.youtube.com/watch?v=vXlJEcrinwg&amp;t=275s", "Go to time")</f>
        <v/>
      </c>
    </row>
    <row r="1270">
      <c r="A1270">
        <f>HYPERLINK("https://www.youtube.com/watch?v=vXlJEcrinwg", "Video")</f>
        <v/>
      </c>
      <c r="B1270" t="inlineStr">
        <is>
          <t>6:22</t>
        </is>
      </c>
      <c r="C1270" t="inlineStr">
        <is>
          <t>Project Drawdown estimates
that addressing inequity in agriculture</t>
        </is>
      </c>
      <c r="D1270">
        <f>HYPERLINK("https://www.youtube.com/watch?v=vXlJEcrinwg&amp;t=382s", "Go to time")</f>
        <v/>
      </c>
    </row>
    <row r="1271">
      <c r="A1271">
        <f>HYPERLINK("https://www.youtube.com/watch?v=vXlJEcrinwg", "Video")</f>
        <v/>
      </c>
      <c r="B1271" t="inlineStr">
        <is>
          <t>6:37</t>
        </is>
      </c>
      <c r="C1271" t="inlineStr">
        <is>
          <t>Addressing this inequity
can also help women cope</t>
        </is>
      </c>
      <c r="D1271">
        <f>HYPERLINK("https://www.youtube.com/watch?v=vXlJEcrinwg&amp;t=397s", "Go to time")</f>
        <v/>
      </c>
    </row>
    <row r="1272">
      <c r="A1272">
        <f>HYPERLINK("https://www.youtube.com/watch?v=vXlJEcrinwg", "Video")</f>
        <v/>
      </c>
      <c r="B1272" t="inlineStr">
        <is>
          <t>8:38</t>
        </is>
      </c>
      <c r="C1272" t="inlineStr">
        <is>
          <t>addressing those needs,</t>
        </is>
      </c>
      <c r="D1272">
        <f>HYPERLINK("https://www.youtube.com/watch?v=vXlJEcrinwg&amp;t=518s", "Go to time")</f>
        <v/>
      </c>
    </row>
    <row r="1273">
      <c r="A1273">
        <f>HYPERLINK("https://www.youtube.com/watch?v=vXlJEcrinwg", "Video")</f>
        <v/>
      </c>
      <c r="B1273" t="inlineStr">
        <is>
          <t>12:47</t>
        </is>
      </c>
      <c r="C1273" t="inlineStr">
        <is>
          <t>teach that to address climate change,
we must make gender equity a reality.</t>
        </is>
      </c>
      <c r="D1273">
        <f>HYPERLINK("https://www.youtube.com/watch?v=vXlJEcrinwg&amp;t=767s", "Go to time")</f>
        <v/>
      </c>
    </row>
    <row r="1274">
      <c r="A1274">
        <f>HYPERLINK("https://www.youtube.com/watch?v=f4xu7w6Vf0U", "Video")</f>
        <v/>
      </c>
      <c r="B1274" t="inlineStr">
        <is>
          <t>0:55</t>
        </is>
      </c>
      <c r="C1274" t="inlineStr">
        <is>
          <t>And we've had speakers
addressing both of these.</t>
        </is>
      </c>
      <c r="D1274">
        <f>HYPERLINK("https://www.youtube.com/watch?v=f4xu7w6Vf0U&amp;t=55s", "Go to time")</f>
        <v/>
      </c>
    </row>
    <row r="1275">
      <c r="A1275">
        <f>HYPERLINK("https://www.youtube.com/watch?v=f4xu7w6Vf0U", "Video")</f>
        <v/>
      </c>
      <c r="B1275" t="inlineStr">
        <is>
          <t>34:44</t>
        </is>
      </c>
      <c r="C1275" t="inlineStr">
        <is>
          <t>CA: And that addresses what is definitely
one of the most shocking</t>
        </is>
      </c>
      <c r="D1275">
        <f>HYPERLINK("https://www.youtube.com/watch?v=f4xu7w6Vf0U&amp;t=2084s", "Go to time")</f>
        <v/>
      </c>
    </row>
    <row r="1276">
      <c r="A1276">
        <f>HYPERLINK("https://www.youtube.com/watch?v=f4xu7w6Vf0U", "Video")</f>
        <v/>
      </c>
      <c r="B1276" t="inlineStr">
        <is>
          <t>49:23</t>
        </is>
      </c>
      <c r="C1276" t="inlineStr">
        <is>
          <t>and he is going to address</t>
        </is>
      </c>
      <c r="D1276">
        <f>HYPERLINK("https://www.youtube.com/watch?v=f4xu7w6Vf0U&amp;t=2963s", "Go to time")</f>
        <v/>
      </c>
    </row>
    <row r="1277">
      <c r="A1277">
        <f>HYPERLINK("https://www.youtube.com/watch?v=RLz3AYVIqes", "Video")</f>
        <v/>
      </c>
      <c r="B1277" t="inlineStr">
        <is>
          <t>3:37</t>
        </is>
      </c>
      <c r="C1277" t="inlineStr">
        <is>
          <t>In order to address these issues,</t>
        </is>
      </c>
      <c r="D1277">
        <f>HYPERLINK("https://www.youtube.com/watch?v=RLz3AYVIqes&amp;t=217s", "Go to time")</f>
        <v/>
      </c>
    </row>
    <row r="1278">
      <c r="A1278">
        <f>HYPERLINK("https://www.youtube.com/watch?v=aupPrDnhrKA", "Video")</f>
        <v/>
      </c>
      <c r="B1278" t="inlineStr">
        <is>
          <t>4:03</t>
        </is>
      </c>
      <c r="C1278" t="inlineStr">
        <is>
          <t>can have these problems addressed.</t>
        </is>
      </c>
      <c r="D1278">
        <f>HYPERLINK("https://www.youtube.com/watch?v=aupPrDnhrKA&amp;t=243s", "Go to time")</f>
        <v/>
      </c>
    </row>
    <row r="1279">
      <c r="A1279">
        <f>HYPERLINK("https://www.youtube.com/watch?v=Li7PsYiwxVc", "Video")</f>
        <v/>
      </c>
      <c r="B1279" t="inlineStr">
        <is>
          <t>8:34</t>
        </is>
      </c>
      <c r="C1279" t="inlineStr">
        <is>
          <t>we can address these science questions,</t>
        </is>
      </c>
      <c r="D1279">
        <f>HYPERLINK("https://www.youtube.com/watch?v=Li7PsYiwxVc&amp;t=514s", "Go to time")</f>
        <v/>
      </c>
    </row>
    <row r="1280">
      <c r="A1280">
        <f>HYPERLINK("https://www.youtube.com/watch?v=Li7PsYiwxVc", "Video")</f>
        <v/>
      </c>
      <c r="B1280" t="inlineStr">
        <is>
          <t>12:32</t>
        </is>
      </c>
      <c r="C1280" t="inlineStr">
        <is>
          <t>we can truly begin
to address questions such as:</t>
        </is>
      </c>
      <c r="D1280">
        <f>HYPERLINK("https://www.youtube.com/watch?v=Li7PsYiwxVc&amp;t=752s", "Go to time")</f>
        <v/>
      </c>
    </row>
    <row r="1281">
      <c r="A1281">
        <f>HYPERLINK("https://www.youtube.com/watch?v=kqVGiB98cnc", "Video")</f>
        <v/>
      </c>
      <c r="B1281" t="inlineStr">
        <is>
          <t>2:59</t>
        </is>
      </c>
      <c r="C1281" t="inlineStr">
        <is>
          <t>So, the magic of this is that we're
addressing refugee lives as they exist.</t>
        </is>
      </c>
      <c r="D1281">
        <f>HYPERLINK("https://www.youtube.com/watch?v=kqVGiB98cnc&amp;t=179s", "Go to time")</f>
        <v/>
      </c>
    </row>
    <row r="1282">
      <c r="A1282">
        <f>HYPERLINK("https://www.youtube.com/watch?v=Let7s6_PgEU", "Video")</f>
        <v/>
      </c>
      <c r="B1282" t="inlineStr">
        <is>
          <t>7:08</t>
        </is>
      </c>
      <c r="C1282" t="inlineStr">
        <is>
          <t>and we can also address
some of her concerns about privacy.</t>
        </is>
      </c>
      <c r="D1282">
        <f>HYPERLINK("https://www.youtube.com/watch?v=Let7s6_PgEU&amp;t=428s", "Go to time")</f>
        <v/>
      </c>
    </row>
    <row r="1283">
      <c r="A1283">
        <f>HYPERLINK("https://www.youtube.com/watch?v=Let7s6_PgEU", "Video")</f>
        <v/>
      </c>
      <c r="B1283" t="inlineStr">
        <is>
          <t>7:17</t>
        </is>
      </c>
      <c r="C1283" t="inlineStr">
        <is>
          <t>we've begun to address some
of these questions about privacy</t>
        </is>
      </c>
      <c r="D1283">
        <f>HYPERLINK("https://www.youtube.com/watch?v=Let7s6_PgEU&amp;t=437s", "Go to time")</f>
        <v/>
      </c>
    </row>
    <row r="1284">
      <c r="A1284">
        <f>HYPERLINK("https://www.youtube.com/watch?v=FQQE3rB8Uc0", "Video")</f>
        <v/>
      </c>
      <c r="B1284" t="inlineStr">
        <is>
          <t>2:45</t>
        </is>
      </c>
      <c r="C1284" t="inlineStr">
        <is>
          <t>as quickly as possible
to address climate change</t>
        </is>
      </c>
      <c r="D1284">
        <f>HYPERLINK("https://www.youtube.com/watch?v=FQQE3rB8Uc0&amp;t=165s", "Go to time")</f>
        <v/>
      </c>
    </row>
    <row r="1285">
      <c r="A1285">
        <f>HYPERLINK("https://www.youtube.com/watch?v=3Va3oY8pfSI", "Video")</f>
        <v/>
      </c>
      <c r="B1285" t="inlineStr">
        <is>
          <t>0:58</t>
        </is>
      </c>
      <c r="C1285" t="inlineStr">
        <is>
          <t>And then you put the address
of where you want to send the person.</t>
        </is>
      </c>
      <c r="D1285">
        <f>HYPERLINK("https://www.youtube.com/watch?v=3Va3oY8pfSI&amp;t=58s", "Go to time")</f>
        <v/>
      </c>
    </row>
    <row r="1286">
      <c r="A1286">
        <f>HYPERLINK("https://www.youtube.com/watch?v=Rv-tDrv__mc", "Video")</f>
        <v/>
      </c>
      <c r="B1286" t="inlineStr">
        <is>
          <t>1:29</t>
        </is>
      </c>
      <c r="C1286" t="inlineStr">
        <is>
          <t>we're seeing limited action
to really, really address this</t>
        </is>
      </c>
      <c r="D1286">
        <f>HYPERLINK("https://www.youtube.com/watch?v=Rv-tDrv__mc&amp;t=89s", "Go to time")</f>
        <v/>
      </c>
    </row>
    <row r="1287">
      <c r="A1287">
        <f>HYPERLINK("https://www.youtube.com/watch?v=V3Cav6WhwZc", "Video")</f>
        <v/>
      </c>
      <c r="B1287" t="inlineStr">
        <is>
          <t>2:54</t>
        </is>
      </c>
      <c r="C1287" t="inlineStr">
        <is>
          <t>And we need to address
food loss and waste.</t>
        </is>
      </c>
      <c r="D1287">
        <f>HYPERLINK("https://www.youtube.com/watch?v=V3Cav6WhwZc&amp;t=174s", "Go to time")</f>
        <v/>
      </c>
    </row>
    <row r="1288">
      <c r="A1288">
        <f>HYPERLINK("https://www.youtube.com/watch?v=U9d0p96N1iw", "Video")</f>
        <v/>
      </c>
      <c r="B1288" t="inlineStr">
        <is>
          <t>5:52</t>
        </is>
      </c>
      <c r="C1288" t="inlineStr">
        <is>
          <t>which will help to address this question.</t>
        </is>
      </c>
      <c r="D1288">
        <f>HYPERLINK("https://www.youtube.com/watch?v=U9d0p96N1iw&amp;t=352s", "Go to time")</f>
        <v/>
      </c>
    </row>
    <row r="1289">
      <c r="A1289">
        <f>HYPERLINK("https://www.youtube.com/watch?v=M6aq2SH-xVo", "Video")</f>
        <v/>
      </c>
      <c r="B1289" t="inlineStr">
        <is>
          <t>4:45</t>
        </is>
      </c>
      <c r="C1289" t="inlineStr">
        <is>
          <t>I believe that humans have the ingenuity
to address all of these challenges</t>
        </is>
      </c>
      <c r="D1289">
        <f>HYPERLINK("https://www.youtube.com/watch?v=M6aq2SH-xVo&amp;t=285s", "Go to time")</f>
        <v/>
      </c>
    </row>
    <row r="1290">
      <c r="A1290">
        <f>HYPERLINK("https://www.youtube.com/watch?v=M6aq2SH-xVo", "Video")</f>
        <v/>
      </c>
      <c r="B1290" t="inlineStr">
        <is>
          <t>5:50</t>
        </is>
      </c>
      <c r="C1290" t="inlineStr">
        <is>
          <t>to address all the challenges
I've just spoken about,</t>
        </is>
      </c>
      <c r="D1290">
        <f>HYPERLINK("https://www.youtube.com/watch?v=M6aq2SH-xVo&amp;t=350s", "Go to time")</f>
        <v/>
      </c>
    </row>
    <row r="1291">
      <c r="A1291">
        <f>HYPERLINK("https://www.youtube.com/watch?v=M6aq2SH-xVo", "Video")</f>
        <v/>
      </c>
      <c r="B1291" t="inlineStr">
        <is>
          <t>9:09</t>
        </is>
      </c>
      <c r="C1291" t="inlineStr">
        <is>
          <t>So if you want welfare services
which address hardship,</t>
        </is>
      </c>
      <c r="D1291">
        <f>HYPERLINK("https://www.youtube.com/watch?v=M6aq2SH-xVo&amp;t=549s", "Go to time")</f>
        <v/>
      </c>
    </row>
    <row r="1292">
      <c r="A1292">
        <f>HYPERLINK("https://www.youtube.com/watch?v=M6aq2SH-xVo", "Video")</f>
        <v/>
      </c>
      <c r="B1292" t="inlineStr">
        <is>
          <t>14:08</t>
        </is>
      </c>
      <c r="C1292" t="inlineStr">
        <is>
          <t>or failing to address
the climate crisis as a species.</t>
        </is>
      </c>
      <c r="D1292">
        <f>HYPERLINK("https://www.youtube.com/watch?v=M6aq2SH-xVo&amp;t=848s", "Go to time")</f>
        <v/>
      </c>
    </row>
    <row r="1293">
      <c r="A1293">
        <f>HYPERLINK("https://www.youtube.com/watch?v=M6aq2SH-xVo", "Video")</f>
        <v/>
      </c>
      <c r="B1293" t="inlineStr">
        <is>
          <t>14:39</t>
        </is>
      </c>
      <c r="C1293" t="inlineStr">
        <is>
          <t>and address the great challenges
of the 21st century --</t>
        </is>
      </c>
      <c r="D1293">
        <f>HYPERLINK("https://www.youtube.com/watch?v=M6aq2SH-xVo&amp;t=879s", "Go to time")</f>
        <v/>
      </c>
    </row>
    <row r="1294">
      <c r="A1294">
        <f>HYPERLINK("https://www.youtube.com/watch?v=M6aq2SH-xVo", "Video")</f>
        <v/>
      </c>
      <c r="B1294" t="inlineStr">
        <is>
          <t>14:53</t>
        </is>
      </c>
      <c r="C1294" t="inlineStr">
        <is>
          <t>I don't think there's another way
of addressing those challenges.</t>
        </is>
      </c>
      <c r="D1294">
        <f>HYPERLINK("https://www.youtube.com/watch?v=M6aq2SH-xVo&amp;t=893s", "Go to time")</f>
        <v/>
      </c>
    </row>
    <row r="1295">
      <c r="A1295">
        <f>HYPERLINK("https://www.youtube.com/watch?v=kvdHqS3ryw0", "Video")</f>
        <v/>
      </c>
      <c r="B1295" t="inlineStr">
        <is>
          <t>3:10</t>
        </is>
      </c>
      <c r="C1295" t="inlineStr">
        <is>
          <t>to address the issues in Project '87.</t>
        </is>
      </c>
      <c r="D1295">
        <f>HYPERLINK("https://www.youtube.com/watch?v=kvdHqS3ryw0&amp;t=190s", "Go to time")</f>
        <v/>
      </c>
    </row>
    <row r="1296">
      <c r="A1296">
        <f>HYPERLINK("https://www.youtube.com/watch?v=2cKZM8lT-qo", "Video")</f>
        <v/>
      </c>
      <c r="B1296" t="inlineStr">
        <is>
          <t>5:19</t>
        </is>
      </c>
      <c r="C1296" t="inlineStr">
        <is>
          <t>By how well they address
the pressing challenges</t>
        </is>
      </c>
      <c r="D1296">
        <f>HYPERLINK("https://www.youtube.com/watch?v=2cKZM8lT-qo&amp;t=319s", "Go to time")</f>
        <v/>
      </c>
    </row>
    <row r="1297">
      <c r="A1297">
        <f>HYPERLINK("https://www.youtube.com/watch?v=3DdSiJB8Bo0", "Video")</f>
        <v/>
      </c>
      <c r="B1297" t="inlineStr">
        <is>
          <t>4:15</t>
        </is>
      </c>
      <c r="C1297" t="inlineStr">
        <is>
          <t>while addressing systemic
market failures --</t>
        </is>
      </c>
      <c r="D1297">
        <f>HYPERLINK("https://www.youtube.com/watch?v=3DdSiJB8Bo0&amp;t=255s", "Go to time")</f>
        <v/>
      </c>
    </row>
    <row r="1298">
      <c r="A1298">
        <f>HYPERLINK("https://www.youtube.com/watch?v=3DdSiJB8Bo0", "Video")</f>
        <v/>
      </c>
      <c r="B1298" t="inlineStr">
        <is>
          <t>5:55</t>
        </is>
      </c>
      <c r="C1298" t="inlineStr">
        <is>
          <t>to address power</t>
        </is>
      </c>
      <c r="D1298">
        <f>HYPERLINK("https://www.youtube.com/watch?v=3DdSiJB8Bo0&amp;t=355s", "Go to time")</f>
        <v/>
      </c>
    </row>
    <row r="1299">
      <c r="A1299">
        <f>HYPERLINK("https://www.youtube.com/watch?v=nAHvKC_k5VE", "Video")</f>
        <v/>
      </c>
      <c r="B1299" t="inlineStr">
        <is>
          <t>8:10</t>
        </is>
      </c>
      <c r="C1299" t="inlineStr">
        <is>
          <t>whether there was a way in which
the community tribalism could be addressed</t>
        </is>
      </c>
      <c r="D1299">
        <f>HYPERLINK("https://www.youtube.com/watch?v=nAHvKC_k5VE&amp;t=490s", "Go to time")</f>
        <v/>
      </c>
    </row>
    <row r="1300">
      <c r="A1300">
        <f>HYPERLINK("https://www.youtube.com/watch?v=BcgDvEdGEXg", "Video")</f>
        <v/>
      </c>
      <c r="B1300" t="inlineStr">
        <is>
          <t>0:56</t>
        </is>
      </c>
      <c r="C1300" t="inlineStr">
        <is>
          <t>and what worries me most
is just our ability to address it</t>
        </is>
      </c>
      <c r="D1300">
        <f>HYPERLINK("https://www.youtube.com/watch?v=BcgDvEdGEXg&amp;t=56s", "Go to time")</f>
        <v/>
      </c>
    </row>
    <row r="1301">
      <c r="A1301">
        <f>HYPERLINK("https://www.youtube.com/watch?v=BcgDvEdGEXg", "Video")</f>
        <v/>
      </c>
      <c r="B1301" t="inlineStr">
        <is>
          <t>24:14</t>
        </is>
      </c>
      <c r="C1301" t="inlineStr">
        <is>
          <t>We could do a bunch of superficial things
to address what you're talking about,</t>
        </is>
      </c>
      <c r="D1301">
        <f>HYPERLINK("https://www.youtube.com/watch?v=BcgDvEdGEXg&amp;t=1454s", "Go to time")</f>
        <v/>
      </c>
    </row>
    <row r="1302">
      <c r="A1302">
        <f>HYPERLINK("https://www.youtube.com/watch?v=RJEJl6SKM4s", "Video")</f>
        <v/>
      </c>
      <c r="B1302" t="inlineStr">
        <is>
          <t>1:48</t>
        </is>
      </c>
      <c r="C1302" t="inlineStr">
        <is>
          <t>as it is to addressing inequality.</t>
        </is>
      </c>
      <c r="D1302">
        <f>HYPERLINK("https://www.youtube.com/watch?v=RJEJl6SKM4s&amp;t=108s", "Go to time")</f>
        <v/>
      </c>
    </row>
    <row r="1303">
      <c r="A1303">
        <f>HYPERLINK("https://www.youtube.com/watch?v=RJEJl6SKM4s", "Video")</f>
        <v/>
      </c>
      <c r="B1303" t="inlineStr">
        <is>
          <t>3:14</t>
        </is>
      </c>
      <c r="C1303" t="inlineStr">
        <is>
          <t>because otherwise, you'll be missing
opportunities to address inequality, too.</t>
        </is>
      </c>
      <c r="D1303">
        <f>HYPERLINK("https://www.youtube.com/watch?v=RJEJl6SKM4s&amp;t=194s", "Go to time")</f>
        <v/>
      </c>
    </row>
    <row r="1304">
      <c r="A1304">
        <f>HYPERLINK("https://www.youtube.com/watch?v=wBRqxBvBWQE", "Video")</f>
        <v/>
      </c>
      <c r="B1304" t="inlineStr">
        <is>
          <t>6:07</t>
        </is>
      </c>
      <c r="C1304" t="inlineStr">
        <is>
          <t>to address their violations
or make disclosure.</t>
        </is>
      </c>
      <c r="D1304">
        <f>HYPERLINK("https://www.youtube.com/watch?v=wBRqxBvBWQE&amp;t=367s", "Go to time")</f>
        <v/>
      </c>
    </row>
    <row r="1305">
      <c r="A1305">
        <f>HYPERLINK("https://www.youtube.com/watch?v=t6XLYx4se-Q", "Video")</f>
        <v/>
      </c>
      <c r="B1305" t="inlineStr">
        <is>
          <t>13:36</t>
        </is>
      </c>
      <c r="C1305" t="inlineStr">
        <is>
          <t>and to help identify and address
social and other disparities.</t>
        </is>
      </c>
      <c r="D1305">
        <f>HYPERLINK("https://www.youtube.com/watch?v=t6XLYx4se-Q&amp;t=816s", "Go to time")</f>
        <v/>
      </c>
    </row>
    <row r="1306">
      <c r="A1306">
        <f>HYPERLINK("https://www.youtube.com/watch?v=qaf-jNLjedo", "Video")</f>
        <v/>
      </c>
      <c r="B1306" t="inlineStr">
        <is>
          <t>10:08</t>
        </is>
      </c>
      <c r="C1306" t="inlineStr">
        <is>
          <t>But we do have to follow through
and address the financial realities</t>
        </is>
      </c>
      <c r="D1306">
        <f>HYPERLINK("https://www.youtube.com/watch?v=qaf-jNLjedo&amp;t=608s", "Go to time")</f>
        <v/>
      </c>
    </row>
    <row r="1307">
      <c r="A1307">
        <f>HYPERLINK("https://www.youtube.com/watch?v=SCTBLRtnt1s", "Video")</f>
        <v/>
      </c>
      <c r="B1307" t="inlineStr">
        <is>
          <t>12:10</t>
        </is>
      </c>
      <c r="C1307" t="inlineStr">
        <is>
          <t>to address these development challenges</t>
        </is>
      </c>
      <c r="D1307">
        <f>HYPERLINK("https://www.youtube.com/watch?v=SCTBLRtnt1s&amp;t=730s", "Go to time")</f>
        <v/>
      </c>
    </row>
    <row r="1308">
      <c r="A1308">
        <f>HYPERLINK("https://www.youtube.com/watch?v=Q69o7mr-0S4", "Video")</f>
        <v/>
      </c>
      <c r="B1308" t="inlineStr">
        <is>
          <t>6:11</t>
        </is>
      </c>
      <c r="C1308" t="inlineStr">
        <is>
          <t>that may address both of these challenges,</t>
        </is>
      </c>
      <c r="D1308">
        <f>HYPERLINK("https://www.youtube.com/watch?v=Q69o7mr-0S4&amp;t=371s", "Go to time")</f>
        <v/>
      </c>
    </row>
    <row r="1309">
      <c r="A1309">
        <f>HYPERLINK("https://www.youtube.com/watch?v=6UeaxsubJ70", "Video")</f>
        <v/>
      </c>
      <c r="B1309" t="inlineStr">
        <is>
          <t>7:38</t>
        </is>
      </c>
      <c r="C1309" t="inlineStr">
        <is>
          <t>try to address the fear that's coming up.</t>
        </is>
      </c>
      <c r="D1309">
        <f>HYPERLINK("https://www.youtube.com/watch?v=6UeaxsubJ70&amp;t=458s", "Go to time")</f>
        <v/>
      </c>
    </row>
    <row r="1310">
      <c r="A1310">
        <f>HYPERLINK("https://www.youtube.com/watch?v=6UeaxsubJ70", "Video")</f>
        <v/>
      </c>
      <c r="B1310" t="inlineStr">
        <is>
          <t>7:47</t>
        </is>
      </c>
      <c r="C1310" t="inlineStr">
        <is>
          <t>and try to address those fears</t>
        </is>
      </c>
      <c r="D1310">
        <f>HYPERLINK("https://www.youtube.com/watch?v=6UeaxsubJ70&amp;t=467s", "Go to time")</f>
        <v/>
      </c>
    </row>
    <row r="1311">
      <c r="A1311">
        <f>HYPERLINK("https://www.youtube.com/watch?v=6UeaxsubJ70", "Video")</f>
        <v/>
      </c>
      <c r="B1311" t="inlineStr">
        <is>
          <t>8:02</t>
        </is>
      </c>
      <c r="C1311" t="inlineStr">
        <is>
          <t>"How do you recommend
that people address feelings of guilt</t>
        </is>
      </c>
      <c r="D1311">
        <f>HYPERLINK("https://www.youtube.com/watch?v=6UeaxsubJ70&amp;t=482s", "Go to time")</f>
        <v/>
      </c>
    </row>
    <row r="1312">
      <c r="A1312">
        <f>HYPERLINK("https://www.youtube.com/watch?v=BQZKs75RMqM", "Video")</f>
        <v/>
      </c>
      <c r="B1312" t="inlineStr">
        <is>
          <t>8:33</t>
        </is>
      </c>
      <c r="C1312" t="inlineStr">
        <is>
          <t>followed by a network
of IP addresses -- machines, servers --</t>
        </is>
      </c>
      <c r="D1312">
        <f>HYPERLINK("https://www.youtube.com/watch?v=BQZKs75RMqM&amp;t=513s", "Go to time")</f>
        <v/>
      </c>
    </row>
    <row r="1313">
      <c r="A1313">
        <f>HYPERLINK("https://www.youtube.com/watch?v=BQZKs75RMqM", "Video")</f>
        <v/>
      </c>
      <c r="B1313" t="inlineStr">
        <is>
          <t>9:41</t>
        </is>
      </c>
      <c r="C1313" t="inlineStr">
        <is>
          <t>a computer-generated map of IP addresses;
again -- servers, machines.</t>
        </is>
      </c>
      <c r="D1313">
        <f>HYPERLINK("https://www.youtube.com/watch?v=BQZKs75RMqM&amp;t=581s", "Go to time")</f>
        <v/>
      </c>
    </row>
    <row r="1314">
      <c r="A1314">
        <f>HYPERLINK("https://www.youtube.com/watch?v=dcwuBo4PvE0", "Video")</f>
        <v/>
      </c>
      <c r="B1314" t="inlineStr">
        <is>
          <t>10:09</t>
        </is>
      </c>
      <c r="C1314" t="inlineStr">
        <is>
          <t>How can we balance on the one hand
addressing fear and alienation</t>
        </is>
      </c>
      <c r="D1314">
        <f>HYPERLINK("https://www.youtube.com/watch?v=dcwuBo4PvE0&amp;t=609s", "Go to time")</f>
        <v/>
      </c>
    </row>
    <row r="1315">
      <c r="A1315">
        <f>HYPERLINK("https://www.youtube.com/watch?v=dcwuBo4PvE0", "Video")</f>
        <v/>
      </c>
      <c r="B1315" t="inlineStr">
        <is>
          <t>12:05</t>
        </is>
      </c>
      <c r="C1315" t="inlineStr">
        <is>
          <t>So we have to address this misinformation,</t>
        </is>
      </c>
      <c r="D1315">
        <f>HYPERLINK("https://www.youtube.com/watch?v=dcwuBo4PvE0&amp;t=725s", "Go to time")</f>
        <v/>
      </c>
    </row>
    <row r="1316">
      <c r="A1316">
        <f>HYPERLINK("https://www.youtube.com/watch?v=dcwuBo4PvE0", "Video")</f>
        <v/>
      </c>
      <c r="B1316" t="inlineStr">
        <is>
          <t>14:21</t>
        </is>
      </c>
      <c r="C1316" t="inlineStr">
        <is>
          <t>we also have to address the concerns
of the host communities in local areas.</t>
        </is>
      </c>
      <c r="D1316">
        <f>HYPERLINK("https://www.youtube.com/watch?v=dcwuBo4PvE0&amp;t=861s", "Go to time")</f>
        <v/>
      </c>
    </row>
    <row r="1317">
      <c r="A1317">
        <f>HYPERLINK("https://www.youtube.com/watch?v=dcwuBo4PvE0", "Video")</f>
        <v/>
      </c>
      <c r="B1317" t="inlineStr">
        <is>
          <t>14:39</t>
        </is>
      </c>
      <c r="C1317" t="inlineStr">
        <is>
          <t>to address the concerns
of those local populations.</t>
        </is>
      </c>
      <c r="D1317">
        <f>HYPERLINK("https://www.youtube.com/watch?v=dcwuBo4PvE0&amp;t=879s", "Go to time")</f>
        <v/>
      </c>
    </row>
    <row r="1318">
      <c r="A1318">
        <f>HYPERLINK("https://www.youtube.com/watch?v=4OXhOXULEbA", "Video")</f>
        <v/>
      </c>
      <c r="B1318" t="inlineStr">
        <is>
          <t>2:35</t>
        </is>
      </c>
      <c r="C1318" t="inlineStr">
        <is>
          <t>and they come together
to address that need.</t>
        </is>
      </c>
      <c r="D1318">
        <f>HYPERLINK("https://www.youtube.com/watch?v=4OXhOXULEbA&amp;t=155s", "Go to time")</f>
        <v/>
      </c>
    </row>
    <row r="1319">
      <c r="A1319">
        <f>HYPERLINK("https://www.youtube.com/watch?v=4OXhOXULEbA", "Video")</f>
        <v/>
      </c>
      <c r="B1319" t="inlineStr">
        <is>
          <t>12:17</t>
        </is>
      </c>
      <c r="C1319" t="inlineStr">
        <is>
          <t>for too long failed to address
structural racism and inequality,</t>
        </is>
      </c>
      <c r="D1319">
        <f>HYPERLINK("https://www.youtube.com/watch?v=4OXhOXULEbA&amp;t=737s", "Go to time")</f>
        <v/>
      </c>
    </row>
    <row r="1320">
      <c r="A1320">
        <f>HYPERLINK("https://www.youtube.com/watch?v=-vqV-gHa2FE", "Video")</f>
        <v/>
      </c>
      <c r="B1320" t="inlineStr">
        <is>
          <t>8:54</t>
        </is>
      </c>
      <c r="C1320" t="inlineStr">
        <is>
          <t>In some cases, the differences
in pronunciation must be addressed.</t>
        </is>
      </c>
      <c r="D1320">
        <f>HYPERLINK("https://www.youtube.com/watch?v=-vqV-gHa2FE&amp;t=534s", "Go to time")</f>
        <v/>
      </c>
    </row>
    <row r="1321">
      <c r="A1321">
        <f>HYPERLINK("https://www.youtube.com/watch?v=Dar8P3r7GYA", "Video")</f>
        <v/>
      </c>
      <c r="B1321" t="inlineStr">
        <is>
          <t>2:49</t>
        </is>
      </c>
      <c r="C1321" t="inlineStr">
        <is>
          <t>or any concern,
you can address right away.</t>
        </is>
      </c>
      <c r="D1321">
        <f>HYPERLINK("https://www.youtube.com/watch?v=Dar8P3r7GYA&amp;t=169s", "Go to time")</f>
        <v/>
      </c>
    </row>
    <row r="1322">
      <c r="A1322">
        <f>HYPERLINK("https://www.youtube.com/watch?v=YR-sgN4QqW8", "Video")</f>
        <v/>
      </c>
      <c r="B1322" t="inlineStr">
        <is>
          <t>6:59</t>
        </is>
      </c>
      <c r="C1322" t="inlineStr">
        <is>
          <t>We used our data to address this question,</t>
        </is>
      </c>
      <c r="D1322">
        <f>HYPERLINK("https://www.youtube.com/watch?v=YR-sgN4QqW8&amp;t=419s", "Go to time")</f>
        <v/>
      </c>
    </row>
    <row r="1323">
      <c r="A1323">
        <f>HYPERLINK("https://www.youtube.com/watch?v=YR-sgN4QqW8", "Video")</f>
        <v/>
      </c>
      <c r="B1323" t="inlineStr">
        <is>
          <t>7:39</t>
        </is>
      </c>
      <c r="C1323" t="inlineStr">
        <is>
          <t>to address this question.</t>
        </is>
      </c>
      <c r="D1323">
        <f>HYPERLINK("https://www.youtube.com/watch?v=YR-sgN4QqW8&amp;t=459s", "Go to time")</f>
        <v/>
      </c>
    </row>
    <row r="1324">
      <c r="A1324">
        <f>HYPERLINK("https://www.youtube.com/watch?v=oIzinzHQcWg", "Video")</f>
        <v/>
      </c>
      <c r="B1324" t="inlineStr">
        <is>
          <t>5:46</t>
        </is>
      </c>
      <c r="C1324" t="inlineStr">
        <is>
          <t>Addressing these asymmetries</t>
        </is>
      </c>
      <c r="D1324">
        <f>HYPERLINK("https://www.youtube.com/watch?v=oIzinzHQcWg&amp;t=346s", "Go to time")</f>
        <v/>
      </c>
    </row>
    <row r="1325">
      <c r="A1325">
        <f>HYPERLINK("https://www.youtube.com/watch?v=oIzinzHQcWg", "Video")</f>
        <v/>
      </c>
      <c r="B1325" t="inlineStr">
        <is>
          <t>6:37</t>
        </is>
      </c>
      <c r="C1325" t="inlineStr">
        <is>
          <t>An incredible amount of work
that begins to address these questions</t>
        </is>
      </c>
      <c r="D1325">
        <f>HYPERLINK("https://www.youtube.com/watch?v=oIzinzHQcWg&amp;t=397s", "Go to time")</f>
        <v/>
      </c>
    </row>
    <row r="1326">
      <c r="A1326">
        <f>HYPERLINK("https://www.youtube.com/watch?v=xb0nLpdWttA", "Video")</f>
        <v/>
      </c>
      <c r="B1326" t="inlineStr">
        <is>
          <t>9:19</t>
        </is>
      </c>
      <c r="C1326" t="inlineStr">
        <is>
          <t>because you haven't done anything
to actually address it.</t>
        </is>
      </c>
      <c r="D1326">
        <f>HYPERLINK("https://www.youtube.com/watch?v=xb0nLpdWttA&amp;t=559s", "Go to time")</f>
        <v/>
      </c>
    </row>
    <row r="1327">
      <c r="A1327">
        <f>HYPERLINK("https://www.youtube.com/watch?v=UXElAVBiXXs", "Video")</f>
        <v/>
      </c>
      <c r="B1327" t="inlineStr">
        <is>
          <t>18:49</t>
        </is>
      </c>
      <c r="C1327" t="inlineStr">
        <is>
          <t>And it actually is good for trying
to address some of those things.</t>
        </is>
      </c>
      <c r="D1327">
        <f>HYPERLINK("https://www.youtube.com/watch?v=UXElAVBiXXs&amp;t=1129s", "Go to time")</f>
        <v/>
      </c>
    </row>
    <row r="1328">
      <c r="A1328">
        <f>HYPERLINK("https://www.youtube.com/watch?v=4IJHuTMLa7E", "Video")</f>
        <v/>
      </c>
      <c r="B1328" t="inlineStr">
        <is>
          <t>2:10</t>
        </is>
      </c>
      <c r="C1328" t="inlineStr">
        <is>
          <t>not just to address
your own family poverty,</t>
        </is>
      </c>
      <c r="D1328">
        <f>HYPERLINK("https://www.youtube.com/watch?v=4IJHuTMLa7E&amp;t=130s", "Go to time")</f>
        <v/>
      </c>
    </row>
    <row r="1329">
      <c r="A1329">
        <f>HYPERLINK("https://www.youtube.com/watch?v=anE2XRcnNk0", "Video")</f>
        <v/>
      </c>
      <c r="B1329" t="inlineStr">
        <is>
          <t>19:43</t>
        </is>
      </c>
      <c r="C1329" t="inlineStr">
        <is>
          <t>to address the climate crisis,</t>
        </is>
      </c>
      <c r="D1329">
        <f>HYPERLINK("https://www.youtube.com/watch?v=anE2XRcnNk0&amp;t=1183s", "Go to time")</f>
        <v/>
      </c>
    </row>
    <row r="1330">
      <c r="A1330">
        <f>HYPERLINK("https://www.youtube.com/watch?v=yCm9Ng0bbEQ", "Video")</f>
        <v/>
      </c>
      <c r="B1330" t="inlineStr">
        <is>
          <t>10:50</t>
        </is>
      </c>
      <c r="C1330" t="inlineStr">
        <is>
          <t>Let me address
some questions about progress</t>
        </is>
      </c>
      <c r="D1330">
        <f>HYPERLINK("https://www.youtube.com/watch?v=yCm9Ng0bbEQ&amp;t=650s", "Go to time")</f>
        <v/>
      </c>
    </row>
    <row r="1331">
      <c r="A1331">
        <f>HYPERLINK("https://www.youtube.com/watch?v=cUee1I69nFs", "Video")</f>
        <v/>
      </c>
      <c r="B1331" t="inlineStr">
        <is>
          <t>0:38</t>
        </is>
      </c>
      <c r="C1331" t="inlineStr">
        <is>
          <t>if we want to address rising inequality,
climate change, the refugee crisis,</t>
        </is>
      </c>
      <c r="D1331">
        <f>HYPERLINK("https://www.youtube.com/watch?v=cUee1I69nFs&amp;t=38s", "Go to time")</f>
        <v/>
      </c>
    </row>
    <row r="1332">
      <c r="A1332">
        <f>HYPERLINK("https://www.youtube.com/watch?v=SfROjZlyg7o", "Video")</f>
        <v/>
      </c>
      <c r="B1332" t="inlineStr">
        <is>
          <t>3:23</t>
        </is>
      </c>
      <c r="C1332" t="inlineStr">
        <is>
          <t>Someone has to address
the elephant in the room.</t>
        </is>
      </c>
      <c r="D1332">
        <f>HYPERLINK("https://www.youtube.com/watch?v=SfROjZlyg7o&amp;t=203s", "Go to time")</f>
        <v/>
      </c>
    </row>
    <row r="1333">
      <c r="A1333">
        <f>HYPERLINK("https://www.youtube.com/watch?v=do27uAjfKbg", "Video")</f>
        <v/>
      </c>
      <c r="B1333" t="inlineStr">
        <is>
          <t>1:10</t>
        </is>
      </c>
      <c r="C1333" t="inlineStr">
        <is>
          <t>are failing to address
the climate crisis effectively.</t>
        </is>
      </c>
      <c r="D1333">
        <f>HYPERLINK("https://www.youtube.com/watch?v=do27uAjfKbg&amp;t=70s", "Go to time")</f>
        <v/>
      </c>
    </row>
    <row r="1334">
      <c r="A1334">
        <f>HYPERLINK("https://www.youtube.com/watch?v=r2_VWdjxchY", "Video")</f>
        <v/>
      </c>
      <c r="B1334" t="inlineStr">
        <is>
          <t>11:29</t>
        </is>
      </c>
      <c r="C1334" t="inlineStr">
        <is>
          <t>But the good news is that we have a lot
of hope for addressing this challenge.</t>
        </is>
      </c>
      <c r="D1334">
        <f>HYPERLINK("https://www.youtube.com/watch?v=r2_VWdjxchY&amp;t=689s", "Go to time")</f>
        <v/>
      </c>
    </row>
    <row r="1335">
      <c r="A1335">
        <f>HYPERLINK("https://www.youtube.com/watch?v=wpysFja4zyQ", "Video")</f>
        <v/>
      </c>
      <c r="B1335" t="inlineStr">
        <is>
          <t>1:45</t>
        </is>
      </c>
      <c r="C1335" t="inlineStr">
        <is>
          <t>to address three things
he didn't like about his job.</t>
        </is>
      </c>
      <c r="D1335">
        <f>HYPERLINK("https://www.youtube.com/watch?v=wpysFja4zyQ&amp;t=105s", "Go to time")</f>
        <v/>
      </c>
    </row>
    <row r="1336">
      <c r="A1336">
        <f>HYPERLINK("https://www.youtube.com/watch?v=RCXGpEmFbOw", "Video")</f>
        <v/>
      </c>
      <c r="B1336" t="inlineStr">
        <is>
          <t>2:41</t>
        </is>
      </c>
      <c r="C1336" t="inlineStr">
        <is>
          <t>that address this limitation.</t>
        </is>
      </c>
      <c r="D1336">
        <f>HYPERLINK("https://www.youtube.com/watch?v=RCXGpEmFbOw&amp;t=161s", "Go to time")</f>
        <v/>
      </c>
    </row>
    <row r="1337">
      <c r="A1337">
        <f>HYPERLINK("https://www.youtube.com/watch?v=kxGOuqsoteA", "Video")</f>
        <v/>
      </c>
      <c r="B1337" t="inlineStr">
        <is>
          <t>22:08</t>
        </is>
      </c>
      <c r="C1337" t="inlineStr">
        <is>
          <t>of nuance as we address these issues I</t>
        </is>
      </c>
      <c r="D1337">
        <f>HYPERLINK("https://www.youtube.com/watch?v=kxGOuqsoteA&amp;t=1328s", "Go to time")</f>
        <v/>
      </c>
    </row>
    <row r="1338">
      <c r="A1338">
        <f>HYPERLINK("https://www.youtube.com/watch?v=kxGOuqsoteA", "Video")</f>
        <v/>
      </c>
      <c r="B1338" t="inlineStr">
        <is>
          <t>25:41</t>
        </is>
      </c>
      <c r="C1338" t="inlineStr">
        <is>
          <t>their stated commitments to addressing</t>
        </is>
      </c>
      <c r="D1338">
        <f>HYPERLINK("https://www.youtube.com/watch?v=kxGOuqsoteA&amp;t=1541s", "Go to time")</f>
        <v/>
      </c>
    </row>
    <row r="1339">
      <c r="A1339">
        <f>HYPERLINK("https://www.youtube.com/watch?v=kxGOuqsoteA", "Video")</f>
        <v/>
      </c>
      <c r="B1339" t="inlineStr">
        <is>
          <t>28:12</t>
        </is>
      </c>
      <c r="C1339" t="inlineStr">
        <is>
          <t>Foundation operates to address fraud in</t>
        </is>
      </c>
      <c r="D1339">
        <f>HYPERLINK("https://www.youtube.com/watch?v=kxGOuqsoteA&amp;t=1692s", "Go to time")</f>
        <v/>
      </c>
    </row>
    <row r="1340">
      <c r="A1340">
        <f>HYPERLINK("https://www.youtube.com/watch?v=kxGOuqsoteA", "Video")</f>
        <v/>
      </c>
      <c r="B1340" t="inlineStr">
        <is>
          <t>38:09</t>
        </is>
      </c>
      <c r="C1340" t="inlineStr">
        <is>
          <t>past to address this issue of inequality</t>
        </is>
      </c>
      <c r="D1340">
        <f>HYPERLINK("https://www.youtube.com/watch?v=kxGOuqsoteA&amp;t=2289s", "Go to time")</f>
        <v/>
      </c>
    </row>
    <row r="1341">
      <c r="A1341">
        <f>HYPERLINK("https://www.youtube.com/watch?v=kxGOuqsoteA", "Video")</f>
        <v/>
      </c>
      <c r="B1341" t="inlineStr">
        <is>
          <t>43:59</t>
        </is>
      </c>
      <c r="C1341" t="inlineStr">
        <is>
          <t>how race and racism is addressed</t>
        </is>
      </c>
      <c r="D1341">
        <f>HYPERLINK("https://www.youtube.com/watch?v=kxGOuqsoteA&amp;t=2639s", "Go to time")</f>
        <v/>
      </c>
    </row>
    <row r="1342">
      <c r="A1342">
        <f>HYPERLINK("https://www.youtube.com/watch?v=EkIpeO1r0NI", "Video")</f>
        <v/>
      </c>
      <c r="B1342" t="inlineStr">
        <is>
          <t>5:37</t>
        </is>
      </c>
      <c r="C1342" t="inlineStr">
        <is>
          <t>We cannot tackle the climate crisis
without addressing racial inequalities.</t>
        </is>
      </c>
      <c r="D1342">
        <f>HYPERLINK("https://www.youtube.com/watch?v=EkIpeO1r0NI&amp;t=337s", "Go to time")</f>
        <v/>
      </c>
    </row>
    <row r="1343">
      <c r="A1343">
        <f>HYPERLINK("https://www.youtube.com/watch?v=tbicAmaXYtM", "Video")</f>
        <v/>
      </c>
      <c r="B1343" t="inlineStr">
        <is>
          <t>4:04</t>
        </is>
      </c>
      <c r="C1343" t="inlineStr">
        <is>
          <t>When we think about
how we address problems in this country,</t>
        </is>
      </c>
      <c r="D1343">
        <f>HYPERLINK("https://www.youtube.com/watch?v=tbicAmaXYtM&amp;t=244s", "Go to time")</f>
        <v/>
      </c>
    </row>
    <row r="1344">
      <c r="A1344">
        <f>HYPERLINK("https://www.youtube.com/watch?v=tbicAmaXYtM", "Video")</f>
        <v/>
      </c>
      <c r="B1344" t="inlineStr">
        <is>
          <t>4:21</t>
        </is>
      </c>
      <c r="C1344" t="inlineStr">
        <is>
          <t>We have to address problems at the root,</t>
        </is>
      </c>
      <c r="D1344">
        <f>HYPERLINK("https://www.youtube.com/watch?v=tbicAmaXYtM&amp;t=261s", "Go to time")</f>
        <v/>
      </c>
    </row>
    <row r="1345">
      <c r="A1345">
        <f>HYPERLINK("https://www.youtube.com/watch?v=JoUZ929qoLk", "Video")</f>
        <v/>
      </c>
      <c r="B1345" t="inlineStr">
        <is>
          <t>7:35</t>
        </is>
      </c>
      <c r="C1345" t="inlineStr">
        <is>
          <t>of never being able to directly address
or express our indignation,</t>
        </is>
      </c>
      <c r="D1345">
        <f>HYPERLINK("https://www.youtube.com/watch?v=JoUZ929qoLk&amp;t=455s", "Go to time")</f>
        <v/>
      </c>
    </row>
    <row r="1346">
      <c r="A1346">
        <f>HYPERLINK("https://www.youtube.com/watch?v=H_rsxmtfKr0", "Video")</f>
        <v/>
      </c>
      <c r="B1346" t="inlineStr">
        <is>
          <t>7:24</t>
        </is>
      </c>
      <c r="C1346" t="inlineStr">
        <is>
          <t>that will address
the following set of issues."</t>
        </is>
      </c>
      <c r="D1346">
        <f>HYPERLINK("https://www.youtube.com/watch?v=H_rsxmtfKr0&amp;t=444s", "Go to time")</f>
        <v/>
      </c>
    </row>
    <row r="1347">
      <c r="A1347">
        <f>HYPERLINK("https://www.youtube.com/watch?v=H_rsxmtfKr0", "Video")</f>
        <v/>
      </c>
      <c r="B1347" t="inlineStr">
        <is>
          <t>8:51</t>
        </is>
      </c>
      <c r="C1347" t="inlineStr">
        <is>
          <t>that we need to address
in a more comprehensive way."</t>
        </is>
      </c>
      <c r="D1347">
        <f>HYPERLINK("https://www.youtube.com/watch?v=H_rsxmtfKr0&amp;t=531s", "Go to time")</f>
        <v/>
      </c>
    </row>
    <row r="1348">
      <c r="A1348">
        <f>HYPERLINK("https://www.youtube.com/watch?v=OjuYFNR1aWo", "Video")</f>
        <v/>
      </c>
      <c r="B1348" t="inlineStr">
        <is>
          <t>16:44</t>
        </is>
      </c>
      <c r="C1348" t="inlineStr">
        <is>
          <t>and address them in a way
that could be protected</t>
        </is>
      </c>
      <c r="D1348">
        <f>HYPERLINK("https://www.youtube.com/watch?v=OjuYFNR1aWo&amp;t=1004s", "Go to time")</f>
        <v/>
      </c>
    </row>
    <row r="1349">
      <c r="A1349">
        <f>HYPERLINK("https://www.youtube.com/watch?v=OjuYFNR1aWo", "Video")</f>
        <v/>
      </c>
      <c r="B1349" t="inlineStr">
        <is>
          <t>17:00</t>
        </is>
      </c>
      <c r="C1349" t="inlineStr">
        <is>
          <t>France has addressed climate change</t>
        </is>
      </c>
      <c r="D1349">
        <f>HYPERLINK("https://www.youtube.com/watch?v=OjuYFNR1aWo&amp;t=1020s", "Go to time")</f>
        <v/>
      </c>
    </row>
    <row r="1350">
      <c r="A1350">
        <f>HYPERLINK("https://www.youtube.com/watch?v=-SpQiR5BKag", "Video")</f>
        <v/>
      </c>
      <c r="B1350" t="inlineStr">
        <is>
          <t>8:10</t>
        </is>
      </c>
      <c r="C1350" t="inlineStr">
        <is>
          <t>They don't address root causes
of the climate crisis,</t>
        </is>
      </c>
      <c r="D1350">
        <f>HYPERLINK("https://www.youtube.com/watch?v=-SpQiR5BKag&amp;t=490s", "Go to time")</f>
        <v/>
      </c>
    </row>
    <row r="1351">
      <c r="A1351">
        <f>HYPERLINK("https://www.youtube.com/watch?v=-SpQiR5BKag", "Video")</f>
        <v/>
      </c>
      <c r="B1351" t="inlineStr">
        <is>
          <t>8:53</t>
        </is>
      </c>
      <c r="C1351" t="inlineStr">
        <is>
          <t>And if solutions are not addressing
and meeting the needs</t>
        </is>
      </c>
      <c r="D1351">
        <f>HYPERLINK("https://www.youtube.com/watch?v=-SpQiR5BKag&amp;t=533s", "Go to time")</f>
        <v/>
      </c>
    </row>
    <row r="1352">
      <c r="A1352">
        <f>HYPERLINK("https://www.youtube.com/watch?v=VdqnAhNrqPU", "Video")</f>
        <v/>
      </c>
      <c r="B1352" t="inlineStr">
        <is>
          <t>2:57</t>
        </is>
      </c>
      <c r="C1352" t="inlineStr">
        <is>
          <t>which could address this.</t>
        </is>
      </c>
      <c r="D1352">
        <f>HYPERLINK("https://www.youtube.com/watch?v=VdqnAhNrqPU&amp;t=177s", "Go to time")</f>
        <v/>
      </c>
    </row>
    <row r="1353">
      <c r="A1353">
        <f>HYPERLINK("https://www.youtube.com/watch?v=VdqnAhNrqPU", "Video")</f>
        <v/>
      </c>
      <c r="B1353" t="inlineStr">
        <is>
          <t>3:16</t>
        </is>
      </c>
      <c r="C1353" t="inlineStr">
        <is>
          <t>Fast to the patient's bedside
to address high medical need.</t>
        </is>
      </c>
      <c r="D1353">
        <f>HYPERLINK("https://www.youtube.com/watch?v=VdqnAhNrqPU&amp;t=196s", "Go to time")</f>
        <v/>
      </c>
    </row>
    <row r="1354">
      <c r="A1354">
        <f>HYPERLINK("https://www.youtube.com/watch?v=VdqnAhNrqPU", "Video")</f>
        <v/>
      </c>
      <c r="B1354" t="inlineStr">
        <is>
          <t>7:39</t>
        </is>
      </c>
      <c r="C1354" t="inlineStr">
        <is>
          <t>to address the uniqueness
of the tumor of a patient.</t>
        </is>
      </c>
      <c r="D1354">
        <f>HYPERLINK("https://www.youtube.com/watch?v=VdqnAhNrqPU&amp;t=459s", "Go to time")</f>
        <v/>
      </c>
    </row>
    <row r="1355">
      <c r="A1355">
        <f>HYPERLINK("https://www.youtube.com/watch?v=VdqnAhNrqPU", "Video")</f>
        <v/>
      </c>
      <c r="B1355" t="inlineStr">
        <is>
          <t>22:44</t>
        </is>
      </c>
      <c r="C1355" t="inlineStr">
        <is>
          <t>Now we have a situation to really address
the full vision of the company.</t>
        </is>
      </c>
      <c r="D1355">
        <f>HYPERLINK("https://www.youtube.com/watch?v=VdqnAhNrqPU&amp;t=1364s", "Go to time")</f>
        <v/>
      </c>
    </row>
    <row r="1356">
      <c r="A1356">
        <f>HYPERLINK("https://www.youtube.com/watch?v=IfOqyuxb5S0", "Video")</f>
        <v/>
      </c>
      <c r="B1356" t="inlineStr">
        <is>
          <t>3:35</t>
        </is>
      </c>
      <c r="C1356" t="inlineStr">
        <is>
          <t>So what have we been doing
to address gender inequality?</t>
        </is>
      </c>
      <c r="D1356">
        <f>HYPERLINK("https://www.youtube.com/watch?v=IfOqyuxb5S0&amp;t=215s", "Go to time")</f>
        <v/>
      </c>
    </row>
    <row r="1357">
      <c r="A1357">
        <f>HYPERLINK("https://www.youtube.com/watch?v=IfOqyuxb5S0", "Video")</f>
        <v/>
      </c>
      <c r="B1357" t="inlineStr">
        <is>
          <t>3:41</t>
        </is>
      </c>
      <c r="C1357" t="inlineStr">
        <is>
          <t>Many businesses think
they're addressing the problem,</t>
        </is>
      </c>
      <c r="D1357">
        <f>HYPERLINK("https://www.youtube.com/watch?v=IfOqyuxb5S0&amp;t=221s", "Go to time")</f>
        <v/>
      </c>
    </row>
    <row r="1358">
      <c r="A1358">
        <f>HYPERLINK("https://www.youtube.com/watch?v=IfOqyuxb5S0", "Video")</f>
        <v/>
      </c>
      <c r="B1358" t="inlineStr">
        <is>
          <t>4:56</t>
        </is>
      </c>
      <c r="C1358" t="inlineStr">
        <is>
          <t>These approaches fail to address
the key systemic problem:</t>
        </is>
      </c>
      <c r="D1358">
        <f>HYPERLINK("https://www.youtube.com/watch?v=IfOqyuxb5S0&amp;t=296s", "Go to time")</f>
        <v/>
      </c>
    </row>
    <row r="1359">
      <c r="A1359">
        <f>HYPERLINK("https://www.youtube.com/watch?v=VQRjouwKDlU", "Video")</f>
        <v/>
      </c>
      <c r="B1359" t="inlineStr">
        <is>
          <t>1:44</t>
        </is>
      </c>
      <c r="C1359" t="inlineStr">
        <is>
          <t>but I first want to address</t>
        </is>
      </c>
      <c r="D1359">
        <f>HYPERLINK("https://www.youtube.com/watch?v=VQRjouwKDlU&amp;t=104s", "Go to time")</f>
        <v/>
      </c>
    </row>
    <row r="1360">
      <c r="A1360">
        <f>HYPERLINK("https://www.youtube.com/watch?v=-H1tUMRJoeo", "Video")</f>
        <v/>
      </c>
      <c r="B1360" t="inlineStr">
        <is>
          <t>4:37</t>
        </is>
      </c>
      <c r="C1360" t="inlineStr">
        <is>
          <t>these questions address fundamental</t>
        </is>
      </c>
      <c r="D1360">
        <f>HYPERLINK("https://www.youtube.com/watch?v=-H1tUMRJoeo&amp;t=277s", "Go to time")</f>
        <v/>
      </c>
    </row>
    <row r="1361">
      <c r="A1361">
        <f>HYPERLINK("https://www.youtube.com/watch?v=IyuiVTsIctg", "Video")</f>
        <v/>
      </c>
      <c r="B1361" t="inlineStr">
        <is>
          <t>64:06</t>
        </is>
      </c>
      <c r="C1361" t="inlineStr">
        <is>
          <t>someone will tell me the web address</t>
        </is>
      </c>
      <c r="D1361">
        <f>HYPERLINK("https://www.youtube.com/watch?v=IyuiVTsIctg&amp;t=3846s", "Go to time")</f>
        <v/>
      </c>
    </row>
    <row r="1362">
      <c r="A1362">
        <f>HYPERLINK("https://www.youtube.com/watch?v=TxwGZppT2WA", "Video")</f>
        <v/>
      </c>
      <c r="B1362" t="inlineStr">
        <is>
          <t>3:38</t>
        </is>
      </c>
      <c r="C1362" t="inlineStr">
        <is>
          <t>If we're going to meaningfully
address global warming,</t>
        </is>
      </c>
      <c r="D1362">
        <f>HYPERLINK("https://www.youtube.com/watch?v=TxwGZppT2WA&amp;t=218s", "Go to time")</f>
        <v/>
      </c>
    </row>
    <row r="1363">
      <c r="A1363">
        <f>HYPERLINK("https://www.youtube.com/watch?v=VzyjDR_AWzE", "Video")</f>
        <v/>
      </c>
      <c r="B1363" t="inlineStr">
        <is>
          <t>14:27</t>
        </is>
      </c>
      <c r="C1363" t="inlineStr">
        <is>
          <t>because the lawyers are addressing
the nonmedical needs their patients have.</t>
        </is>
      </c>
      <c r="D1363">
        <f>HYPERLINK("https://www.youtube.com/watch?v=VzyjDR_AWzE&amp;t=867s", "Go to time")</f>
        <v/>
      </c>
    </row>
    <row r="1364">
      <c r="A1364">
        <f>HYPERLINK("https://www.youtube.com/watch?v=TVNHd8ZODio", "Video")</f>
        <v/>
      </c>
      <c r="B1364" t="inlineStr">
        <is>
          <t>6:15</t>
        </is>
      </c>
      <c r="C1364" t="inlineStr">
        <is>
          <t>their home address and the contact details</t>
        </is>
      </c>
      <c r="D1364">
        <f>HYPERLINK("https://www.youtube.com/watch?v=TVNHd8ZODio&amp;t=375s", "Go to time")</f>
        <v/>
      </c>
    </row>
    <row r="1365">
      <c r="A1365">
        <f>HYPERLINK("https://www.youtube.com/watch?v=JoGCaI1HzYo", "Video")</f>
        <v/>
      </c>
      <c r="B1365" t="inlineStr">
        <is>
          <t>1:12</t>
        </is>
      </c>
      <c r="C1365" t="inlineStr">
        <is>
          <t>You've watched Ronald Reagan's
farewell address over and over,</t>
        </is>
      </c>
      <c r="D1365">
        <f>HYPERLINK("https://www.youtube.com/watch?v=JoGCaI1HzYo&amp;t=72s", "Go to time")</f>
        <v/>
      </c>
    </row>
    <row r="1366">
      <c r="A1366">
        <f>HYPERLINK("https://www.youtube.com/watch?v=-uR-iqh1x1Q", "Video")</f>
        <v/>
      </c>
      <c r="B1366" t="inlineStr">
        <is>
          <t>3:08</t>
        </is>
      </c>
      <c r="C1366" t="inlineStr">
        <is>
          <t>with the capacity to address</t>
        </is>
      </c>
      <c r="D1366">
        <f>HYPERLINK("https://www.youtube.com/watch?v=-uR-iqh1x1Q&amp;t=188s", "Go to time")</f>
        <v/>
      </c>
    </row>
    <row r="1367">
      <c r="A1367">
        <f>HYPERLINK("https://www.youtube.com/watch?v=-uR-iqh1x1Q", "Video")</f>
        <v/>
      </c>
      <c r="B1367" t="inlineStr">
        <is>
          <t>4:09</t>
        </is>
      </c>
      <c r="C1367" t="inlineStr">
        <is>
          <t>to address the fears of our women,</t>
        </is>
      </c>
      <c r="D1367">
        <f>HYPERLINK("https://www.youtube.com/watch?v=-uR-iqh1x1Q&amp;t=249s", "Go to time")</f>
        <v/>
      </c>
    </row>
    <row r="1368">
      <c r="A1368">
        <f>HYPERLINK("https://www.youtube.com/watch?v=-uR-iqh1x1Q", "Video")</f>
        <v/>
      </c>
      <c r="B1368" t="inlineStr">
        <is>
          <t>6:53</t>
        </is>
      </c>
      <c r="C1368" t="inlineStr">
        <is>
          <t>as I promised them during
my first inaugural address.</t>
        </is>
      </c>
      <c r="D1368">
        <f>HYPERLINK("https://www.youtube.com/watch?v=-uR-iqh1x1Q&amp;t=413s", "Go to time")</f>
        <v/>
      </c>
    </row>
    <row r="1369">
      <c r="A1369">
        <f>HYPERLINK("https://www.youtube.com/watch?v=-uR-iqh1x1Q", "Video")</f>
        <v/>
      </c>
      <c r="B1369" t="inlineStr">
        <is>
          <t>9:33</t>
        </is>
      </c>
      <c r="C1369" t="inlineStr">
        <is>
          <t>The work will have to address
the lingering vestiges</t>
        </is>
      </c>
      <c r="D1369">
        <f>HYPERLINK("https://www.youtube.com/watch?v=-uR-iqh1x1Q&amp;t=573s", "Go to time")</f>
        <v/>
      </c>
    </row>
    <row r="1370">
      <c r="A1370">
        <f>HYPERLINK("https://www.youtube.com/watch?v=yue6t5UmP4o", "Video")</f>
        <v/>
      </c>
      <c r="B1370" t="inlineStr">
        <is>
          <t>4:19</t>
        </is>
      </c>
      <c r="C1370" t="inlineStr">
        <is>
          <t>Google names, addresses,
license plates, experts and authors.</t>
        </is>
      </c>
      <c r="D1370">
        <f>HYPERLINK("https://www.youtube.com/watch?v=yue6t5UmP4o&amp;t=259s", "Go to time")</f>
        <v/>
      </c>
    </row>
    <row r="1371">
      <c r="A1371">
        <f>HYPERLINK("https://www.youtube.com/watch?v=uAU-1lSDTW8", "Video")</f>
        <v/>
      </c>
      <c r="B1371" t="inlineStr">
        <is>
          <t>6:37</t>
        </is>
      </c>
      <c r="C1371" t="inlineStr">
        <is>
          <t>to specifically address water pollution
and pollution on reefs, beaches</t>
        </is>
      </c>
      <c r="D1371">
        <f>HYPERLINK("https://www.youtube.com/watch?v=uAU-1lSDTW8&amp;t=397s", "Go to time")</f>
        <v/>
      </c>
    </row>
    <row r="1372">
      <c r="A1372">
        <f>HYPERLINK("https://www.youtube.com/watch?v=uAU-1lSDTW8", "Video")</f>
        <v/>
      </c>
      <c r="B1372" t="inlineStr">
        <is>
          <t>7:12</t>
        </is>
      </c>
      <c r="C1372" t="inlineStr">
        <is>
          <t>of addressing water pollution</t>
        </is>
      </c>
      <c r="D1372">
        <f>HYPERLINK("https://www.youtube.com/watch?v=uAU-1lSDTW8&amp;t=432s", "Go to time")</f>
        <v/>
      </c>
    </row>
    <row r="1373">
      <c r="A1373">
        <f>HYPERLINK("https://www.youtube.com/watch?v=uAU-1lSDTW8", "Video")</f>
        <v/>
      </c>
      <c r="B1373" t="inlineStr">
        <is>
          <t>7:14</t>
        </is>
      </c>
      <c r="C1373" t="inlineStr">
        <is>
          <t>without technology
to address at the source.</t>
        </is>
      </c>
      <c r="D1373">
        <f>HYPERLINK("https://www.youtube.com/watch?v=uAU-1lSDTW8&amp;t=434s", "Go to time")</f>
        <v/>
      </c>
    </row>
    <row r="1374">
      <c r="A1374">
        <f>HYPERLINK("https://www.youtube.com/watch?v=TlapbFzl_ZU", "Video")</f>
        <v/>
      </c>
      <c r="B1374" t="inlineStr">
        <is>
          <t>5:01</t>
        </is>
      </c>
      <c r="C1374" t="inlineStr">
        <is>
          <t>that addresses
a critical national challenge.</t>
        </is>
      </c>
      <c r="D1374">
        <f>HYPERLINK("https://www.youtube.com/watch?v=TlapbFzl_ZU&amp;t=301s", "Go to time")</f>
        <v/>
      </c>
    </row>
    <row r="1375">
      <c r="A1375">
        <f>HYPERLINK("https://www.youtube.com/watch?v=Wgt8QUHQjw8", "Video")</f>
        <v/>
      </c>
      <c r="B1375" t="inlineStr">
        <is>
          <t>1:45</t>
        </is>
      </c>
      <c r="C1375" t="inlineStr">
        <is>
          <t>scientists have addressed
the question of beauty</t>
        </is>
      </c>
      <c r="D1375">
        <f>HYPERLINK("https://www.youtube.com/watch?v=Wgt8QUHQjw8&amp;t=105s", "Go to time")</f>
        <v/>
      </c>
    </row>
    <row r="1376">
      <c r="A1376">
        <f>HYPERLINK("https://www.youtube.com/watch?v=M5PiTCwoQRo", "Video")</f>
        <v/>
      </c>
      <c r="B1376" t="inlineStr">
        <is>
          <t>4:22</t>
        </is>
      </c>
      <c r="C1376" t="inlineStr">
        <is>
          <t>to try and address issues
of spatial justice.</t>
        </is>
      </c>
      <c r="D1376">
        <f>HYPERLINK("https://www.youtube.com/watch?v=M5PiTCwoQRo&amp;t=262s", "Go to time")</f>
        <v/>
      </c>
    </row>
    <row r="1377">
      <c r="A1377">
        <f>HYPERLINK("https://www.youtube.com/watch?v=MyVfUaXyyqo", "Video")</f>
        <v/>
      </c>
      <c r="B1377" t="inlineStr">
        <is>
          <t>1:12</t>
        </is>
      </c>
      <c r="C1377" t="inlineStr">
        <is>
          <t>and it can even be a gateway
for addressing climate change.</t>
        </is>
      </c>
      <c r="D1377">
        <f>HYPERLINK("https://www.youtube.com/watch?v=MyVfUaXyyqo&amp;t=72s", "Go to time")</f>
        <v/>
      </c>
    </row>
    <row r="1378">
      <c r="A1378">
        <f>HYPERLINK("https://www.youtube.com/watch?v=MyVfUaXyyqo", "Video")</f>
        <v/>
      </c>
      <c r="B1378" t="inlineStr">
        <is>
          <t>8:00</t>
        </is>
      </c>
      <c r="C1378" t="inlineStr">
        <is>
          <t>And this path has the added benefit
of addressing the climate crisis.</t>
        </is>
      </c>
      <c r="D1378">
        <f>HYPERLINK("https://www.youtube.com/watch?v=MyVfUaXyyqo&amp;t=480s", "Go to time")</f>
        <v/>
      </c>
    </row>
    <row r="1379">
      <c r="A1379">
        <f>HYPERLINK("https://www.youtube.com/watch?v=MyVfUaXyyqo", "Video")</f>
        <v/>
      </c>
      <c r="B1379" t="inlineStr">
        <is>
          <t>10:19</t>
        </is>
      </c>
      <c r="C1379" t="inlineStr">
        <is>
          <t>A four-day week
addresses each one of these.</t>
        </is>
      </c>
      <c r="D1379">
        <f>HYPERLINK("https://www.youtube.com/watch?v=MyVfUaXyyqo&amp;t=619s", "Go to time")</f>
        <v/>
      </c>
    </row>
    <row r="1380">
      <c r="A1380">
        <f>HYPERLINK("https://www.youtube.com/watch?v=MB7nbvD8rQk", "Video")</f>
        <v/>
      </c>
      <c r="B1380" t="inlineStr">
        <is>
          <t>5:58</t>
        </is>
      </c>
      <c r="C1380" t="inlineStr">
        <is>
          <t>these life-altering problems
are starting to be addressed.</t>
        </is>
      </c>
      <c r="D1380">
        <f>HYPERLINK("https://www.youtube.com/watch?v=MB7nbvD8rQk&amp;t=358s", "Go to time")</f>
        <v/>
      </c>
    </row>
    <row r="1381">
      <c r="A1381">
        <f>HYPERLINK("https://www.youtube.com/watch?v=hnygd-8rriU", "Video")</f>
        <v/>
      </c>
      <c r="B1381" t="inlineStr">
        <is>
          <t>2:21</t>
        </is>
      </c>
      <c r="C1381" t="inlineStr">
        <is>
          <t>And fair trade was Trump's willingness
to try to address that.</t>
        </is>
      </c>
      <c r="D1381">
        <f>HYPERLINK("https://www.youtube.com/watch?v=hnygd-8rriU&amp;t=141s", "Go to time")</f>
        <v/>
      </c>
    </row>
    <row r="1382">
      <c r="A1382">
        <f>HYPERLINK("https://www.youtube.com/watch?v=hnygd-8rriU", "Video")</f>
        <v/>
      </c>
      <c r="B1382" t="inlineStr">
        <is>
          <t>47:41</t>
        </is>
      </c>
      <c r="C1382" t="inlineStr">
        <is>
          <t>But Trump was also very successful
in his willingness to address</t>
        </is>
      </c>
      <c r="D1382">
        <f>HYPERLINK("https://www.youtube.com/watch?v=hnygd-8rriU&amp;t=2861s", "Go to time")</f>
        <v/>
      </c>
    </row>
    <row r="1383">
      <c r="A1383">
        <f>HYPERLINK("https://www.youtube.com/watch?v=hnygd-8rriU", "Video")</f>
        <v/>
      </c>
      <c r="B1383" t="inlineStr">
        <is>
          <t>47:47</t>
        </is>
      </c>
      <c r="C1383" t="inlineStr">
        <is>
          <t>long-unaddressed illegal migration
into the United States.</t>
        </is>
      </c>
      <c r="D1383">
        <f>HYPERLINK("https://www.youtube.com/watch?v=hnygd-8rriU&amp;t=2867s", "Go to time")</f>
        <v/>
      </c>
    </row>
    <row r="1384">
      <c r="A1384">
        <f>HYPERLINK("https://www.youtube.com/watch?v=mz_4QLvz2HM", "Video")</f>
        <v/>
      </c>
      <c r="B1384" t="inlineStr">
        <is>
          <t>0:05</t>
        </is>
      </c>
      <c r="C1384" t="inlineStr">
        <is>
          <t>and I always like to start by addressing
a couple of elephants in the room.</t>
        </is>
      </c>
      <c r="D1384">
        <f>HYPERLINK("https://www.youtube.com/watch?v=mz_4QLvz2HM&amp;t=5s", "Go to time")</f>
        <v/>
      </c>
    </row>
    <row r="1385">
      <c r="A1385">
        <f>HYPERLINK("https://www.youtube.com/watch?v=mz_4QLvz2HM", "Video")</f>
        <v/>
      </c>
      <c r="B1385" t="inlineStr">
        <is>
          <t>4:43</t>
        </is>
      </c>
      <c r="C1385" t="inlineStr">
        <is>
          <t>because you're not addressing the problem.</t>
        </is>
      </c>
      <c r="D1385">
        <f>HYPERLINK("https://www.youtube.com/watch?v=mz_4QLvz2HM&amp;t=283s", "Go to time")</f>
        <v/>
      </c>
    </row>
    <row r="1386">
      <c r="A1386">
        <f>HYPERLINK("https://www.youtube.com/watch?v=GSf6nij-SdA", "Video")</f>
        <v/>
      </c>
      <c r="B1386" t="inlineStr">
        <is>
          <t>6:44</t>
        </is>
      </c>
      <c r="C1386" t="inlineStr">
        <is>
          <t>their addresses indicating
that they are available for sex</t>
        </is>
      </c>
      <c r="D1386">
        <f>HYPERLINK("https://www.youtube.com/watch?v=GSf6nij-SdA&amp;t=404s", "Go to time")</f>
        <v/>
      </c>
    </row>
    <row r="1387">
      <c r="A1387">
        <f>HYPERLINK("https://www.youtube.com/watch?v=5UH7uTpTa44", "Video")</f>
        <v/>
      </c>
      <c r="B1387" t="inlineStr">
        <is>
          <t>10:51</t>
        </is>
      </c>
      <c r="C1387" t="inlineStr">
        <is>
          <t>no company name, telephone number,
email address, postal address --</t>
        </is>
      </c>
      <c r="D1387">
        <f>HYPERLINK("https://www.youtube.com/watch?v=5UH7uTpTa44&amp;t=651s", "Go to time")</f>
        <v/>
      </c>
    </row>
    <row r="1388">
      <c r="A1388">
        <f>HYPERLINK("https://www.youtube.com/watch?v=hn8N8p9P5gw", "Video")</f>
        <v/>
      </c>
      <c r="B1388" t="inlineStr">
        <is>
          <t>11:25</t>
        </is>
      </c>
      <c r="C1388" t="inlineStr">
        <is>
          <t>Now, an amplifier such as
the public address system</t>
        </is>
      </c>
      <c r="D1388">
        <f>HYPERLINK("https://www.youtube.com/watch?v=hn8N8p9P5gw&amp;t=685s", "Go to time")</f>
        <v/>
      </c>
    </row>
    <row r="1389">
      <c r="A1389">
        <f>HYPERLINK("https://www.youtube.com/watch?v=hn8N8p9P5gw", "Video")</f>
        <v/>
      </c>
      <c r="B1389" t="inlineStr">
        <is>
          <t>13:11</t>
        </is>
      </c>
      <c r="C1389" t="inlineStr">
        <is>
          <t>but of course the public address system
does most of the work for you.</t>
        </is>
      </c>
      <c r="D1389">
        <f>HYPERLINK("https://www.youtube.com/watch?v=hn8N8p9P5gw&amp;t=791s", "Go to time")</f>
        <v/>
      </c>
    </row>
    <row r="1390">
      <c r="A1390">
        <f>HYPERLINK("https://www.youtube.com/watch?v=hn8N8p9P5gw", "Video")</f>
        <v/>
      </c>
      <c r="B1390" t="inlineStr">
        <is>
          <t>13:47</t>
        </is>
      </c>
      <c r="C1390" t="inlineStr">
        <is>
          <t>that I would really like
to address in the future.</t>
        </is>
      </c>
      <c r="D1390">
        <f>HYPERLINK("https://www.youtube.com/watch?v=hn8N8p9P5gw&amp;t=827s", "Go to time")</f>
        <v/>
      </c>
    </row>
    <row r="1391">
      <c r="A1391">
        <f>HYPERLINK("https://www.youtube.com/watch?v=4R7mX6pChSA", "Video")</f>
        <v/>
      </c>
      <c r="B1391" t="inlineStr">
        <is>
          <t>14:12</t>
        </is>
      </c>
      <c r="C1391" t="inlineStr">
        <is>
          <t>we can do it all over we can address</t>
        </is>
      </c>
      <c r="D1391">
        <f>HYPERLINK("https://www.youtube.com/watch?v=4R7mX6pChSA&amp;t=852s", "Go to time")</f>
        <v/>
      </c>
    </row>
    <row r="1392">
      <c r="A1392">
        <f>HYPERLINK("https://www.youtube.com/watch?v=P9h6ci3eCUU", "Video")</f>
        <v/>
      </c>
      <c r="B1392" t="inlineStr">
        <is>
          <t>7:43</t>
        </is>
      </c>
      <c r="C1392" t="inlineStr">
        <is>
          <t>addressing more socio-political themes</t>
        </is>
      </c>
      <c r="D1392">
        <f>HYPERLINK("https://www.youtube.com/watch?v=P9h6ci3eCUU&amp;t=463s", "Go to time")</f>
        <v/>
      </c>
    </row>
    <row r="1393">
      <c r="A1393">
        <f>HYPERLINK("https://www.youtube.com/watch?v=Lz9CQ2zKt3M", "Video")</f>
        <v/>
      </c>
      <c r="B1393" t="inlineStr">
        <is>
          <t>34:03</t>
        </is>
      </c>
      <c r="C1393" t="inlineStr">
        <is>
          <t>and realistically addressed in this</t>
        </is>
      </c>
      <c r="D1393">
        <f>HYPERLINK("https://www.youtube.com/watch?v=Lz9CQ2zKt3M&amp;t=2043s", "Go to time")</f>
        <v/>
      </c>
    </row>
    <row r="1394">
      <c r="A1394">
        <f>HYPERLINK("https://www.youtube.com/watch?v=ZJPdJuhI03U", "Video")</f>
        <v/>
      </c>
      <c r="B1394" t="inlineStr">
        <is>
          <t>1:14</t>
        </is>
      </c>
      <c r="C1394" t="inlineStr">
        <is>
          <t>to address priority health needs
for the local communities.</t>
        </is>
      </c>
      <c r="D1394">
        <f>HYPERLINK("https://www.youtube.com/watch?v=ZJPdJuhI03U&amp;t=74s", "Go to time")</f>
        <v/>
      </c>
    </row>
    <row r="1395">
      <c r="A1395">
        <f>HYPERLINK("https://www.youtube.com/watch?v=2ohQatXCS2Y", "Video")</f>
        <v/>
      </c>
      <c r="B1395" t="inlineStr">
        <is>
          <t>0:12</t>
        </is>
      </c>
      <c r="C1395" t="inlineStr">
        <is>
          <t>towards addressing the climate transition,</t>
        </is>
      </c>
      <c r="D1395">
        <f>HYPERLINK("https://www.youtube.com/watch?v=2ohQatXCS2Y&amp;t=12s", "Go to time")</f>
        <v/>
      </c>
    </row>
    <row r="1396">
      <c r="A1396">
        <f>HYPERLINK("https://www.youtube.com/watch?v=2ohQatXCS2Y", "Video")</f>
        <v/>
      </c>
      <c r="B1396" t="inlineStr">
        <is>
          <t>0:29</t>
        </is>
      </c>
      <c r="C1396" t="inlineStr">
        <is>
          <t>and how to address it.</t>
        </is>
      </c>
      <c r="D1396">
        <f>HYPERLINK("https://www.youtube.com/watch?v=2ohQatXCS2Y&amp;t=29s", "Go to time")</f>
        <v/>
      </c>
    </row>
    <row r="1397">
      <c r="A1397">
        <f>HYPERLINK("https://www.youtube.com/watch?v=2ohQatXCS2Y", "Video")</f>
        <v/>
      </c>
      <c r="B1397" t="inlineStr">
        <is>
          <t>7:23</t>
        </is>
      </c>
      <c r="C1397" t="inlineStr">
        <is>
          <t>So we really need to work
to address these.</t>
        </is>
      </c>
      <c r="D1397">
        <f>HYPERLINK("https://www.youtube.com/watch?v=2ohQatXCS2Y&amp;t=443s", "Go to time")</f>
        <v/>
      </c>
    </row>
    <row r="1398">
      <c r="A1398">
        <f>HYPERLINK("https://www.youtube.com/watch?v=BEBKC7Hqfr0", "Video")</f>
        <v/>
      </c>
      <c r="B1398" t="inlineStr">
        <is>
          <t>9:03</t>
        </is>
      </c>
      <c r="C1398" t="inlineStr">
        <is>
          <t>but address issues such as floods,
earthquakes, landslides,</t>
        </is>
      </c>
      <c r="D1398">
        <f>HYPERLINK("https://www.youtube.com/watch?v=BEBKC7Hqfr0&amp;t=543s", "Go to time")</f>
        <v/>
      </c>
    </row>
    <row r="1399">
      <c r="A1399">
        <f>HYPERLINK("https://www.youtube.com/watch?v=3VEkzweBJPM", "Video")</f>
        <v/>
      </c>
      <c r="B1399" t="inlineStr">
        <is>
          <t>12:08</t>
        </is>
      </c>
      <c r="C1399" t="inlineStr">
        <is>
          <t>What if by addressing belief
before belonging,</t>
        </is>
      </c>
      <c r="D1399">
        <f>HYPERLINK("https://www.youtube.com/watch?v=3VEkzweBJPM&amp;t=728s", "Go to time")</f>
        <v/>
      </c>
    </row>
    <row r="1400">
      <c r="A1400">
        <f>HYPERLINK("https://www.youtube.com/watch?v=yHGRBTZI6w0", "Video")</f>
        <v/>
      </c>
      <c r="B1400" t="inlineStr">
        <is>
          <t>6:13</t>
        </is>
      </c>
      <c r="C1400" t="inlineStr">
        <is>
          <t>All we want is what do you
want to be addressed.</t>
        </is>
      </c>
      <c r="D1400">
        <f>HYPERLINK("https://www.youtube.com/watch?v=yHGRBTZI6w0&amp;t=373s", "Go to time")</f>
        <v/>
      </c>
    </row>
    <row r="1401">
      <c r="A1401">
        <f>HYPERLINK("https://www.youtube.com/watch?v=XOySX6sE_8s", "Video")</f>
        <v/>
      </c>
      <c r="B1401" t="inlineStr">
        <is>
          <t>10:10</t>
        </is>
      </c>
      <c r="C1401" t="inlineStr">
        <is>
          <t>and it's something we can address now.</t>
        </is>
      </c>
      <c r="D1401">
        <f>HYPERLINK("https://www.youtube.com/watch?v=XOySX6sE_8s&amp;t=610s", "Go to time")</f>
        <v/>
      </c>
    </row>
    <row r="1402">
      <c r="A1402">
        <f>HYPERLINK("https://www.youtube.com/watch?v=XOySX6sE_8s", "Video")</f>
        <v/>
      </c>
      <c r="B1402" t="inlineStr">
        <is>
          <t>11:01</t>
        </is>
      </c>
      <c r="C1402" t="inlineStr">
        <is>
          <t>While we must address
social determinants of health</t>
        </is>
      </c>
      <c r="D1402">
        <f>HYPERLINK("https://www.youtube.com/watch?v=XOySX6sE_8s&amp;t=661s", "Go to time")</f>
        <v/>
      </c>
    </row>
    <row r="1403">
      <c r="A1403">
        <f>HYPERLINK("https://www.youtube.com/watch?v=Xe8fIjxicoo", "Video")</f>
        <v/>
      </c>
      <c r="B1403" t="inlineStr">
        <is>
          <t>43:28</t>
        </is>
      </c>
      <c r="C1403" t="inlineStr">
        <is>
          <t>is this unaddressed,
very, very scary thing.</t>
        </is>
      </c>
      <c r="D1403">
        <f>HYPERLINK("https://www.youtube.com/watch?v=Xe8fIjxicoo&amp;t=2608s", "Go to time")</f>
        <v/>
      </c>
    </row>
    <row r="1404">
      <c r="A1404">
        <f>HYPERLINK("https://www.youtube.com/watch?v=jAemh_JxgOk", "Video")</f>
        <v/>
      </c>
      <c r="B1404" t="inlineStr">
        <is>
          <t>3:19</t>
        </is>
      </c>
      <c r="C1404" t="inlineStr">
        <is>
          <t>and boom -- they are trying
to immediately address it.</t>
        </is>
      </c>
      <c r="D1404">
        <f>HYPERLINK("https://www.youtube.com/watch?v=jAemh_JxgOk&amp;t=199s", "Go to time")</f>
        <v/>
      </c>
    </row>
    <row r="1405">
      <c r="A1405">
        <f>HYPERLINK("https://www.youtube.com/watch?v=jAemh_JxgOk", "Video")</f>
        <v/>
      </c>
      <c r="B1405" t="inlineStr">
        <is>
          <t>4:25</t>
        </is>
      </c>
      <c r="C1405" t="inlineStr">
        <is>
          <t>was that beyond addressing
a local problem,</t>
        </is>
      </c>
      <c r="D1405">
        <f>HYPERLINK("https://www.youtube.com/watch?v=jAemh_JxgOk&amp;t=265s", "Go to time")</f>
        <v/>
      </c>
    </row>
    <row r="1406">
      <c r="A1406">
        <f>HYPERLINK("https://www.youtube.com/watch?v=jAemh_JxgOk", "Video")</f>
        <v/>
      </c>
      <c r="B1406" t="inlineStr">
        <is>
          <t>4:43</t>
        </is>
      </c>
      <c r="C1406" t="inlineStr">
        <is>
          <t>maybe addressing an even harder problem,
and it's also closer to my heart.</t>
        </is>
      </c>
      <c r="D1406">
        <f>HYPERLINK("https://www.youtube.com/watch?v=jAemh_JxgOk&amp;t=283s", "Go to time")</f>
        <v/>
      </c>
    </row>
    <row r="1407">
      <c r="A1407">
        <f>HYPERLINK("https://www.youtube.com/watch?v=5pBGutEhZes", "Video")</f>
        <v/>
      </c>
      <c r="B1407" t="inlineStr">
        <is>
          <t>1:46</t>
        </is>
      </c>
      <c r="C1407" t="inlineStr">
        <is>
          <t>and showed up to that address every day
without fail for two months.</t>
        </is>
      </c>
      <c r="D1407">
        <f>HYPERLINK("https://www.youtube.com/watch?v=5pBGutEhZes&amp;t=106s", "Go to time")</f>
        <v/>
      </c>
    </row>
    <row r="1408">
      <c r="A1408">
        <f>HYPERLINK("https://www.youtube.com/watch?v=N0Gv96uDctM", "Video")</f>
        <v/>
      </c>
      <c r="B1408" t="inlineStr">
        <is>
          <t>3:31</t>
        </is>
      </c>
      <c r="C1408" t="inlineStr">
        <is>
          <t>But, antibiotics fail to address a major 
diagnostic complication:</t>
        </is>
      </c>
      <c r="D1408">
        <f>HYPERLINK("https://www.youtube.com/watch?v=N0Gv96uDctM&amp;t=211s", "Go to time")</f>
        <v/>
      </c>
    </row>
    <row r="1409">
      <c r="A1409">
        <f>HYPERLINK("https://www.youtube.com/watch?v=bObfR_uJ4oQ", "Video")</f>
        <v/>
      </c>
      <c r="B1409" t="inlineStr">
        <is>
          <t>4:33</t>
        </is>
      </c>
      <c r="C1409" t="inlineStr">
        <is>
          <t>But these accords didn’t address 
problems of deep, structural inequality.</t>
        </is>
      </c>
      <c r="D1409">
        <f>HYPERLINK("https://www.youtube.com/watch?v=bObfR_uJ4oQ&amp;t=273s", "Go to time")</f>
        <v/>
      </c>
    </row>
    <row r="1410">
      <c r="A1410">
        <f>HYPERLINK("https://www.youtube.com/watch?v=nDgIVseTkuE", "Video")</f>
        <v/>
      </c>
      <c r="B1410" t="inlineStr">
        <is>
          <t>2:51</t>
        </is>
      </c>
      <c r="C1410" t="inlineStr">
        <is>
          <t>the mechanisms to address 
those violations are weak.</t>
        </is>
      </c>
      <c r="D1410">
        <f>HYPERLINK("https://www.youtube.com/watch?v=nDgIVseTkuE&amp;t=171s", "Go to time")</f>
        <v/>
      </c>
    </row>
    <row r="1411">
      <c r="A1411">
        <f>HYPERLINK("https://www.youtube.com/watch?v=kkZ7B-Fv-ck", "Video")</f>
        <v/>
      </c>
      <c r="B1411" t="inlineStr">
        <is>
          <t>0:42</t>
        </is>
      </c>
      <c r="C1411" t="inlineStr">
        <is>
          <t>yet only uses it for the common good, 
to address problems efficiently,</t>
        </is>
      </c>
      <c r="D1411">
        <f>HYPERLINK("https://www.youtube.com/watch?v=kkZ7B-Fv-ck&amp;t=42s", "Go to time")</f>
        <v/>
      </c>
    </row>
    <row r="1412">
      <c r="A1412">
        <f>HYPERLINK("https://www.youtube.com/watch?v=W5w75eGTnag", "Video")</f>
        <v/>
      </c>
      <c r="B1412" t="inlineStr">
        <is>
          <t>5:56</t>
        </is>
      </c>
      <c r="C1412" t="inlineStr">
        <is>
          <t>that need to be addressed.</t>
        </is>
      </c>
      <c r="D1412">
        <f>HYPERLINK("https://www.youtube.com/watch?v=W5w75eGTnag&amp;t=356s", "Go to time")</f>
        <v/>
      </c>
    </row>
    <row r="1413">
      <c r="A1413">
        <f>HYPERLINK("https://www.youtube.com/watch?v=bbxmH_Kj7fk", "Video")</f>
        <v/>
      </c>
      <c r="B1413" t="inlineStr">
        <is>
          <t>4:50</t>
        </is>
      </c>
      <c r="C1413" t="inlineStr">
        <is>
          <t>rather than addressing more
complex issues like carbon emissions</t>
        </is>
      </c>
      <c r="D1413">
        <f>HYPERLINK("https://www.youtube.com/watch?v=bbxmH_Kj7fk&amp;t=290s", "Go to time")</f>
        <v/>
      </c>
    </row>
    <row r="1414">
      <c r="A1414">
        <f>HYPERLINK("https://www.youtube.com/watch?v=x5pPo5KehCk", "Video")</f>
        <v/>
      </c>
      <c r="B1414" t="inlineStr">
        <is>
          <t>2:51</t>
        </is>
      </c>
      <c r="C1414" t="inlineStr">
        <is>
          <t>This genre typically addresses the 
experience of people living in colonized</t>
        </is>
      </c>
      <c r="D1414">
        <f>HYPERLINK("https://www.youtube.com/watch?v=x5pPo5KehCk&amp;t=171s", "Go to time")</f>
        <v/>
      </c>
    </row>
    <row r="1415">
      <c r="A1415">
        <f>HYPERLINK("https://www.youtube.com/watch?v=hI4NoVWq87M", "Video")</f>
        <v/>
      </c>
      <c r="B1415" t="inlineStr">
        <is>
          <t>3:59</t>
        </is>
      </c>
      <c r="C1415" t="inlineStr">
        <is>
          <t>and a train ticket to their 
pre-war address,</t>
        </is>
      </c>
      <c r="D1415">
        <f>HYPERLINK("https://www.youtube.com/watch?v=hI4NoVWq87M&amp;t=239s", "Go to time")</f>
        <v/>
      </c>
    </row>
    <row r="1416">
      <c r="A1416">
        <f>HYPERLINK("https://www.youtube.com/watch?v=uuc6bXxgvh8", "Video")</f>
        <v/>
      </c>
      <c r="B1416" t="inlineStr">
        <is>
          <t>3:33</t>
        </is>
      </c>
      <c r="C1416" t="inlineStr">
        <is>
          <t>but it’s harder to address the
potential damage to his mental health</t>
        </is>
      </c>
      <c r="D1416">
        <f>HYPERLINK("https://www.youtube.com/watch?v=uuc6bXxgvh8&amp;t=213s", "Go to time")</f>
        <v/>
      </c>
    </row>
    <row r="1417">
      <c r="A1417">
        <f>HYPERLINK("https://www.youtube.com/watch?v=4wIBCoxuOJ0", "Video")</f>
        <v/>
      </c>
      <c r="B1417" t="inlineStr">
        <is>
          <t>0:41</t>
        </is>
      </c>
      <c r="C1417" t="inlineStr">
        <is>
          <t>Her acceptance letter was addressed 
to Mr. Oldham.</t>
        </is>
      </c>
      <c r="D1417">
        <f>HYPERLINK("https://www.youtube.com/watch?v=4wIBCoxuOJ0&amp;t=41s", "Go to time")</f>
        <v/>
      </c>
    </row>
    <row r="1418">
      <c r="A1418">
        <f>HYPERLINK("https://www.youtube.com/watch?v=-CBlVUPd25M", "Video")</f>
        <v/>
      </c>
      <c r="B1418" t="inlineStr">
        <is>
          <t>0:41</t>
        </is>
      </c>
      <c r="C1418" t="inlineStr">
        <is>
          <t>But inventions that could help address
massive global issues also face this risk.</t>
        </is>
      </c>
      <c r="D1418">
        <f>HYPERLINK("https://www.youtube.com/watch?v=-CBlVUPd25M&amp;t=41s", "Go to time")</f>
        <v/>
      </c>
    </row>
    <row r="1419">
      <c r="A1419">
        <f>HYPERLINK("https://www.youtube.com/watch?v=FWTNMzK9vG4", "Video")</f>
        <v/>
      </c>
      <c r="B1419" t="inlineStr">
        <is>
          <t>4:45</t>
        </is>
      </c>
      <c r="C1419" t="inlineStr">
        <is>
          <t>we need to address and reduce
these negative emotions.</t>
        </is>
      </c>
      <c r="D1419">
        <f>HYPERLINK("https://www.youtube.com/watch?v=FWTNMzK9vG4&amp;t=285s", "Go to time")</f>
        <v/>
      </c>
    </row>
    <row r="1420">
      <c r="A1420">
        <f>HYPERLINK("https://www.youtube.com/watch?v=FWTNMzK9vG4", "Video")</f>
        <v/>
      </c>
      <c r="B1420" t="inlineStr">
        <is>
          <t>4:57</t>
        </is>
      </c>
      <c r="C1420" t="inlineStr">
        <is>
          <t>and addressing those underlying concerns.</t>
        </is>
      </c>
      <c r="D1420">
        <f>HYPERLINK("https://www.youtube.com/watch?v=FWTNMzK9vG4&amp;t=297s", "Go to time")</f>
        <v/>
      </c>
    </row>
    <row r="1421">
      <c r="A1421">
        <f>HYPERLINK("https://www.youtube.com/watch?v=rEnf_CFoyv0", "Video")</f>
        <v/>
      </c>
      <c r="B1421" t="inlineStr">
        <is>
          <t>5:27</t>
        </is>
      </c>
      <c r="C1421" t="inlineStr">
        <is>
          <t>The fourth way
is addressing the digital divide:</t>
        </is>
      </c>
      <c r="D1421">
        <f>HYPERLINK("https://www.youtube.com/watch?v=rEnf_CFoyv0&amp;t=327s", "Go to time")</f>
        <v/>
      </c>
    </row>
    <row r="1422">
      <c r="A1422">
        <f>HYPERLINK("https://www.youtube.com/watch?v=5D3hQS6ezXc", "Video")</f>
        <v/>
      </c>
      <c r="B1422" t="inlineStr">
        <is>
          <t>1:04</t>
        </is>
      </c>
      <c r="C1422" t="inlineStr">
        <is>
          <t>She lived a life of luxury, 
wearing elaborate headdresses,</t>
        </is>
      </c>
      <c r="D1422">
        <f>HYPERLINK("https://www.youtube.com/watch?v=5D3hQS6ezXc&amp;t=64s", "Go to time")</f>
        <v/>
      </c>
    </row>
    <row r="1423">
      <c r="A1423">
        <f>HYPERLINK("https://www.youtube.com/watch?v=5D3hQS6ezXc", "Video")</f>
        <v/>
      </c>
      <c r="B1423" t="inlineStr">
        <is>
          <t>1:39</t>
        </is>
      </c>
      <c r="C1423" t="inlineStr">
        <is>
          <t>she commissioned a special headdress
to make the treatment fashionable for all.</t>
        </is>
      </c>
      <c r="D1423">
        <f>HYPERLINK("https://www.youtube.com/watch?v=5D3hQS6ezXc&amp;t=99s", "Go to time")</f>
        <v/>
      </c>
    </row>
    <row r="1424">
      <c r="A1424">
        <f>HYPERLINK("https://www.youtube.com/watch?v=5D3hQS6ezXc", "Video")</f>
        <v/>
      </c>
      <c r="B1424" t="inlineStr">
        <is>
          <t>2:53</t>
        </is>
      </c>
      <c r="C1424" t="inlineStr">
        <is>
          <t>focused on addressing poverty.</t>
        </is>
      </c>
      <c r="D1424">
        <f>HYPERLINK("https://www.youtube.com/watch?v=5D3hQS6ezXc&amp;t=173s", "Go to time")</f>
        <v/>
      </c>
    </row>
    <row r="1425">
      <c r="A1425">
        <f>HYPERLINK("https://www.youtube.com/watch?v=f-T0PEWRaVc", "Video")</f>
        <v/>
      </c>
      <c r="B1425" t="inlineStr">
        <is>
          <t>0:46</t>
        </is>
      </c>
      <c r="C1425" t="inlineStr">
        <is>
          <t>which Strite’s model addressed
with an automatic timer</t>
        </is>
      </c>
      <c r="D1425">
        <f>HYPERLINK("https://www.youtube.com/watch?v=f-T0PEWRaVc&amp;t=46s", "Go to time")</f>
        <v/>
      </c>
    </row>
    <row r="1426">
      <c r="A1426">
        <f>HYPERLINK("https://www.youtube.com/watch?v=MF7EbUGlaOU", "Video")</f>
        <v/>
      </c>
      <c r="B1426" t="inlineStr">
        <is>
          <t>4:16</t>
        </is>
      </c>
      <c r="C1426" t="inlineStr">
        <is>
          <t>gacaca had long been used to address
offenses within villages.</t>
        </is>
      </c>
      <c r="D1426">
        <f>HYPERLINK("https://www.youtube.com/watch?v=MF7EbUGlaOU&amp;t=256s", "Go to time")</f>
        <v/>
      </c>
    </row>
    <row r="1427">
      <c r="A1427">
        <f>HYPERLINK("https://www.youtube.com/watch?v=q2TewSL_Egk", "Video")</f>
        <v/>
      </c>
      <c r="B1427" t="inlineStr">
        <is>
          <t>16:28</t>
        </is>
      </c>
      <c r="C1427" t="inlineStr">
        <is>
          <t>comprehensive planning can be addressed</t>
        </is>
      </c>
      <c r="D1427">
        <f>HYPERLINK("https://www.youtube.com/watch?v=q2TewSL_Egk&amp;t=988s", "Go to time")</f>
        <v/>
      </c>
    </row>
    <row r="1428">
      <c r="A1428">
        <f>HYPERLINK("https://www.youtube.com/watch?v=HFqf6aKdOC0", "Video")</f>
        <v/>
      </c>
      <c r="B1428" t="inlineStr">
        <is>
          <t>2:52</t>
        </is>
      </c>
      <c r="C1428" t="inlineStr">
        <is>
          <t>For centuries, engineers tried numerous 
strategies to address the lean.</t>
        </is>
      </c>
      <c r="D1428">
        <f>HYPERLINK("https://www.youtube.com/watch?v=HFqf6aKdOC0&amp;t=172s", "Go to time")</f>
        <v/>
      </c>
    </row>
    <row r="1429">
      <c r="A1429">
        <f>HYPERLINK("https://www.youtube.com/watch?v=JAeIeYLlvTU", "Video")</f>
        <v/>
      </c>
      <c r="B1429" t="inlineStr">
        <is>
          <t>1:09</t>
        </is>
      </c>
      <c r="C1429" t="inlineStr">
        <is>
          <t>without fundamentally addressing the</t>
        </is>
      </c>
      <c r="D1429">
        <f>HYPERLINK("https://www.youtube.com/watch?v=JAeIeYLlvTU&amp;t=69s", "Go to time")</f>
        <v/>
      </c>
    </row>
    <row r="1430">
      <c r="A1430">
        <f>HYPERLINK("https://www.youtube.com/watch?v=yg16u_bzjPE", "Video")</f>
        <v/>
      </c>
      <c r="B1430" t="inlineStr">
        <is>
          <t>4:22</t>
        </is>
      </c>
      <c r="C1430" t="inlineStr">
        <is>
          <t>to address the complex problem
of programming ethics into machines,</t>
        </is>
      </c>
      <c r="D1430">
        <f>HYPERLINK("https://www.youtube.com/watch?v=yg16u_bzjPE&amp;t=262s", "Go to time")</f>
        <v/>
      </c>
    </row>
    <row r="1431">
      <c r="A1431">
        <f>HYPERLINK("https://www.youtube.com/watch?v=5wVJeq4mLL0", "Video")</f>
        <v/>
      </c>
      <c r="B1431" t="inlineStr">
        <is>
          <t>4:24</t>
        </is>
      </c>
      <c r="C1431" t="inlineStr">
        <is>
          <t>To address this, in 2016, 
the Kigali Amendment</t>
        </is>
      </c>
      <c r="D1431">
        <f>HYPERLINK("https://www.youtube.com/watch?v=5wVJeq4mLL0&amp;t=264s", "Go to time")</f>
        <v/>
      </c>
    </row>
    <row r="1432">
      <c r="A1432">
        <f>HYPERLINK("https://www.youtube.com/watch?v=_GgrKjsLrZg", "Video")</f>
        <v/>
      </c>
      <c r="B1432" t="inlineStr">
        <is>
          <t>0:59</t>
        </is>
      </c>
      <c r="C1432" t="inlineStr">
        <is>
          <t>address the thorny issue of work life</t>
        </is>
      </c>
      <c r="D1432">
        <f>HYPERLINK("https://www.youtube.com/watch?v=_GgrKjsLrZg&amp;t=59s", "Go to time")</f>
        <v/>
      </c>
    </row>
    <row r="1433">
      <c r="A1433">
        <f>HYPERLINK("https://www.youtube.com/watch?v=MgrwWuaRuso", "Video")</f>
        <v/>
      </c>
      <c r="B1433" t="inlineStr">
        <is>
          <t>2:44</t>
        </is>
      </c>
      <c r="C1433" t="inlineStr">
        <is>
          <t>And her poem addressing the topic 
has been criticized</t>
        </is>
      </c>
      <c r="D1433">
        <f>HYPERLINK("https://www.youtube.com/watch?v=MgrwWuaRuso&amp;t=164s", "Go to time")</f>
        <v/>
      </c>
    </row>
    <row r="1434">
      <c r="A1434">
        <f>HYPERLINK("https://www.youtube.com/watch?v=UgMxLAi-odI", "Video")</f>
        <v/>
      </c>
      <c r="B1434" t="inlineStr">
        <is>
          <t>3:44</t>
        </is>
      </c>
      <c r="C1434" t="inlineStr">
        <is>
          <t>solar radiation management
doesn’t address the greenhouse gases</t>
        </is>
      </c>
      <c r="D1434">
        <f>HYPERLINK("https://www.youtube.com/watch?v=UgMxLAi-odI&amp;t=224s", "Go to time")</f>
        <v/>
      </c>
    </row>
    <row r="1435">
      <c r="A1435">
        <f>HYPERLINK("https://www.youtube.com/watch?v=4NxN6PmxlBM", "Video")</f>
        <v/>
      </c>
      <c r="B1435" t="inlineStr">
        <is>
          <t>5:27</t>
        </is>
      </c>
      <c r="C1435" t="inlineStr">
        <is>
          <t>to address Transportation so here we are</t>
        </is>
      </c>
      <c r="D1435">
        <f>HYPERLINK("https://www.youtube.com/watch?v=4NxN6PmxlBM&amp;t=327s", "Go to time")</f>
        <v/>
      </c>
    </row>
    <row r="1436">
      <c r="A1436">
        <f>HYPERLINK("https://www.youtube.com/watch?v=0fivQUlC7-8", "Video")</f>
        <v/>
      </c>
      <c r="B1436" t="inlineStr">
        <is>
          <t>1:22</t>
        </is>
      </c>
      <c r="C1436" t="inlineStr">
        <is>
          <t>had the right to address 
their fellow citizens,</t>
        </is>
      </c>
      <c r="D1436">
        <f>HYPERLINK("https://www.youtube.com/watch?v=0fivQUlC7-8&amp;t=82s", "Go to time")</f>
        <v/>
      </c>
    </row>
    <row r="1437">
      <c r="A1437">
        <f>HYPERLINK("https://www.youtube.com/watch?v=TRQdHrGuVgI", "Video")</f>
        <v/>
      </c>
      <c r="B1437" t="inlineStr">
        <is>
          <t>3:04</t>
        </is>
      </c>
      <c r="C1437" t="inlineStr">
        <is>
          <t>address that particular question but in</t>
        </is>
      </c>
      <c r="D1437">
        <f>HYPERLINK("https://www.youtube.com/watch?v=TRQdHrGuVgI&amp;t=184s", "Go to time")</f>
        <v/>
      </c>
    </row>
    <row r="1438">
      <c r="A1438">
        <f>HYPERLINK("https://www.youtube.com/watch?v=H0-WkpmTPrM", "Video")</f>
        <v/>
      </c>
      <c r="B1438" t="inlineStr">
        <is>
          <t>4:54</t>
        </is>
      </c>
      <c r="C1438" t="inlineStr">
        <is>
          <t>calling the child by name
and addressing his role in her life.</t>
        </is>
      </c>
      <c r="D1438">
        <f>HYPERLINK("https://www.youtube.com/watch?v=H0-WkpmTPrM&amp;t=294s", "Go to time")</f>
        <v/>
      </c>
    </row>
    <row r="1439">
      <c r="A1439">
        <f>HYPERLINK("https://www.youtube.com/watch?v=W0GpIMNTPYg", "Video")</f>
        <v/>
      </c>
      <c r="B1439" t="inlineStr">
        <is>
          <t>0:56</t>
        </is>
      </c>
      <c r="C1439" t="inlineStr">
        <is>
          <t>Unless the problem is addressed,</t>
        </is>
      </c>
      <c r="D1439">
        <f>HYPERLINK("https://www.youtube.com/watch?v=W0GpIMNTPYg&amp;t=56s", "Go to time")</f>
        <v/>
      </c>
    </row>
    <row r="1440">
      <c r="A1440">
        <f>HYPERLINK("https://www.youtube.com/watch?v=6keLhobjwbU", "Video")</f>
        <v/>
      </c>
      <c r="B1440" t="inlineStr">
        <is>
          <t>4:44</t>
        </is>
      </c>
      <c r="C1440" t="inlineStr">
        <is>
          <t>Thankfully, there are lots of options
available in addressing our wart worries—</t>
        </is>
      </c>
      <c r="D1440">
        <f>HYPERLINK("https://www.youtube.com/watch?v=6keLhobjwbU&amp;t=284s", "Go to time")</f>
        <v/>
      </c>
    </row>
    <row r="1441">
      <c r="A1441">
        <f>HYPERLINK("https://www.youtube.com/watch?v=V8Bn0UPpGCw", "Video")</f>
        <v/>
      </c>
      <c r="B1441" t="inlineStr">
        <is>
          <t>3:29</t>
        </is>
      </c>
      <c r="C1441" t="inlineStr">
        <is>
          <t>an element we need to extract from the air
to address climate change.</t>
        </is>
      </c>
      <c r="D1441">
        <f>HYPERLINK("https://www.youtube.com/watch?v=V8Bn0UPpGCw&amp;t=209s", "Go to time")</f>
        <v/>
      </c>
    </row>
    <row r="1442">
      <c r="A1442">
        <f>HYPERLINK("https://www.youtube.com/watch?v=v5FL9VTBZzQ", "Video")</f>
        <v/>
      </c>
      <c r="B1442" t="inlineStr">
        <is>
          <t>0:49</t>
        </is>
      </c>
      <c r="C1442" t="inlineStr">
        <is>
          <t>we have to address 
in order to accomplish a goal.</t>
        </is>
      </c>
      <c r="D1442">
        <f>HYPERLINK("https://www.youtube.com/watch?v=v5FL9VTBZzQ&amp;t=49s", "Go to time")</f>
        <v/>
      </c>
    </row>
    <row r="1443">
      <c r="A1443">
        <f>HYPERLINK("https://www.youtube.com/watch?v=v5FL9VTBZzQ", "Video")</f>
        <v/>
      </c>
      <c r="B1443" t="inlineStr">
        <is>
          <t>4:09</t>
        </is>
      </c>
      <c r="C1443" t="inlineStr">
        <is>
          <t>address the constraints of another.</t>
        </is>
      </c>
      <c r="D1443">
        <f>HYPERLINK("https://www.youtube.com/watch?v=v5FL9VTBZzQ&amp;t=249s", "Go to time")</f>
        <v/>
      </c>
    </row>
    <row r="1444">
      <c r="A1444">
        <f>HYPERLINK("https://www.youtube.com/watch?v=v5FL9VTBZzQ", "Video")</f>
        <v/>
      </c>
      <c r="B1444" t="inlineStr">
        <is>
          <t>4:29</t>
        </is>
      </c>
      <c r="C1444" t="inlineStr">
        <is>
          <t>but went on to address the constraints
of other problems.</t>
        </is>
      </c>
      <c r="D1444">
        <f>HYPERLINK("https://www.youtube.com/watch?v=v5FL9VTBZzQ&amp;t=269s", "Go to time")</f>
        <v/>
      </c>
    </row>
    <row r="1445">
      <c r="A1445">
        <f>HYPERLINK("https://www.youtube.com/watch?v=V0CdS128-q4", "Video")</f>
        <v/>
      </c>
      <c r="B1445" t="inlineStr">
        <is>
          <t>7:00</t>
        </is>
      </c>
      <c r="C1445" t="inlineStr">
        <is>
          <t>Opioid maintenance programs aim 
to address some of these obstacles</t>
        </is>
      </c>
      <c r="D1445">
        <f>HYPERLINK("https://www.youtube.com/watch?v=V0CdS128-q4&amp;t=420s", "Go to time")</f>
        <v/>
      </c>
    </row>
    <row r="1446">
      <c r="A1446">
        <f>HYPERLINK("https://www.youtube.com/watch?v=anJKMZCVjxs", "Video")</f>
        <v/>
      </c>
      <c r="B1446" t="inlineStr">
        <is>
          <t>4:24</t>
        </is>
      </c>
      <c r="C1446" t="inlineStr">
        <is>
          <t>so they could be acknowledged
and addressed.</t>
        </is>
      </c>
      <c r="D1446">
        <f>HYPERLINK("https://www.youtube.com/watch?v=anJKMZCVjxs&amp;t=264s", "Go to time")</f>
        <v/>
      </c>
    </row>
    <row r="1447">
      <c r="A1447">
        <f>HYPERLINK("https://www.youtube.com/watch?v=9GMbRG9CZJw", "Video")</f>
        <v/>
      </c>
      <c r="B1447" t="inlineStr">
        <is>
          <t>4:59</t>
        </is>
      </c>
      <c r="C1447" t="inlineStr">
        <is>
          <t>This century we’ll have to concentrate our
innovations on addressing those problems—</t>
        </is>
      </c>
      <c r="D1447">
        <f>HYPERLINK("https://www.youtube.com/watch?v=9GMbRG9CZJw&amp;t=299s", "Go to time")</f>
        <v/>
      </c>
    </row>
    <row r="1448">
      <c r="A1448">
        <f>HYPERLINK("https://www.youtube.com/watch?v=TN79Qyddsf0", "Video")</f>
        <v/>
      </c>
      <c r="B1448" t="inlineStr">
        <is>
          <t>1:14</t>
        </is>
      </c>
      <c r="C1448" t="inlineStr">
        <is>
          <t>word childish addresses are seen so</t>
        </is>
      </c>
      <c r="D1448">
        <f>HYPERLINK("https://www.youtube.com/watch?v=TN79Qyddsf0&amp;t=74s", "Go to time")</f>
        <v/>
      </c>
    </row>
    <row r="1449">
      <c r="A1449">
        <f>HYPERLINK("https://www.youtube.com/watch?v=Y7zyB7rsvHU", "Video")</f>
        <v/>
      </c>
      <c r="B1449" t="inlineStr">
        <is>
          <t>3:24</t>
        </is>
      </c>
      <c r="C1449" t="inlineStr">
        <is>
          <t>sold her address to the Gestapo.</t>
        </is>
      </c>
      <c r="D1449">
        <f>HYPERLINK("https://www.youtube.com/watch?v=Y7zyB7rsvHU&amp;t=204s", "Go to time")</f>
        <v/>
      </c>
    </row>
    <row r="1450">
      <c r="A1450">
        <f>HYPERLINK("https://www.youtube.com/watch?v=2W85Dwxx218", "Video")</f>
        <v/>
      </c>
      <c r="B1450" t="inlineStr">
        <is>
          <t>1:14</t>
        </is>
      </c>
      <c r="C1450" t="inlineStr">
        <is>
          <t>could be addressed and resolved.</t>
        </is>
      </c>
      <c r="D1450">
        <f>HYPERLINK("https://www.youtube.com/watch?v=2W85Dwxx218&amp;t=74s", "Go to time")</f>
        <v/>
      </c>
    </row>
    <row r="1451">
      <c r="A1451">
        <f>HYPERLINK("https://www.youtube.com/watch?v=sDo7saKaEys", "Video")</f>
        <v/>
      </c>
      <c r="B1451" t="inlineStr">
        <is>
          <t>5:49</t>
        </is>
      </c>
      <c r="C1451" t="inlineStr">
        <is>
          <t>So Cloud is addressing two big questions:</t>
        </is>
      </c>
      <c r="D1451">
        <f>HYPERLINK("https://www.youtube.com/watch?v=sDo7saKaEys&amp;t=349s", "Go to time")</f>
        <v/>
      </c>
    </row>
    <row r="1452">
      <c r="A1452">
        <f>HYPERLINK("https://www.youtube.com/watch?v=0dYk99S98Jc", "Video")</f>
        <v/>
      </c>
      <c r="B1452" t="inlineStr">
        <is>
          <t>4:54</t>
        </is>
      </c>
      <c r="C1452" t="inlineStr">
        <is>
          <t>and address the behavioral, financial, 
and political issues</t>
        </is>
      </c>
      <c r="D1452">
        <f>HYPERLINK("https://www.youtube.com/watch?v=0dYk99S98Jc&amp;t=294s", "Go to time")</f>
        <v/>
      </c>
    </row>
    <row r="1453">
      <c r="A1453">
        <f>HYPERLINK("https://www.youtube.com/watch?v=r593zLtZxAU", "Video")</f>
        <v/>
      </c>
      <c r="B1453" t="inlineStr">
        <is>
          <t>8:07</t>
        </is>
      </c>
      <c r="C1453" t="inlineStr">
        <is>
          <t>should address that but it's part of the</t>
        </is>
      </c>
      <c r="D1453">
        <f>HYPERLINK("https://www.youtube.com/watch?v=r593zLtZxAU&amp;t=487s", "Go to time")</f>
        <v/>
      </c>
    </row>
    <row r="1454">
      <c r="A1454">
        <f>HYPERLINK("https://www.youtube.com/watch?v=phn0bXbcZYY", "Video")</f>
        <v/>
      </c>
      <c r="B1454" t="inlineStr">
        <is>
          <t>0:12</t>
        </is>
      </c>
      <c r="C1454" t="inlineStr">
        <is>
          <t>But this isn’t our permanent address.</t>
        </is>
      </c>
      <c r="D1454">
        <f>HYPERLINK("https://www.youtube.com/watch?v=phn0bXbcZYY&amp;t=12s", "Go to time")</f>
        <v/>
      </c>
    </row>
    <row r="1455">
      <c r="A1455">
        <f>HYPERLINK("https://www.youtube.com/watch?v=bZW_B9CC-gI", "Video")</f>
        <v/>
      </c>
      <c r="B1455" t="inlineStr">
        <is>
          <t>15:34</t>
        </is>
      </c>
      <c r="C1455" t="inlineStr">
        <is>
          <t>to address the questions of dark matter</t>
        </is>
      </c>
      <c r="D1455">
        <f>HYPERLINK("https://www.youtube.com/watch?v=bZW_B9CC-gI&amp;t=934s", "Go to time")</f>
        <v/>
      </c>
    </row>
    <row r="1456">
      <c r="A1456">
        <f>HYPERLINK("https://www.youtube.com/watch?v=bZW_B9CC-gI", "Video")</f>
        <v/>
      </c>
      <c r="B1456" t="inlineStr">
        <is>
          <t>15:55</t>
        </is>
      </c>
      <c r="C1456" t="inlineStr">
        <is>
          <t>to addressing over the next 72 hours</t>
        </is>
      </c>
      <c r="D1456">
        <f>HYPERLINK("https://www.youtube.com/watch?v=bZW_B9CC-gI&amp;t=955s", "Go to time")</f>
        <v/>
      </c>
    </row>
    <row r="1457">
      <c r="A1457">
        <f>HYPERLINK("https://www.youtube.com/watch?v=B5vEfuLS2Qc", "Video")</f>
        <v/>
      </c>
      <c r="B1457" t="inlineStr">
        <is>
          <t>2:00</t>
        </is>
      </c>
      <c r="C1457" t="inlineStr">
        <is>
          <t>In second person, the narrator addresses 
the story to the reader:</t>
        </is>
      </c>
      <c r="D1457">
        <f>HYPERLINK("https://www.youtube.com/watch?v=B5vEfuLS2Qc&amp;t=120s", "Go to time")</f>
        <v/>
      </c>
    </row>
    <row r="1458">
      <c r="A1458">
        <f>HYPERLINK("https://www.youtube.com/watch?v=gDkJ-ry6aSk", "Video")</f>
        <v/>
      </c>
      <c r="B1458" t="inlineStr">
        <is>
          <t>1:46</t>
        </is>
      </c>
      <c r="C1458" t="inlineStr">
        <is>
          <t>Address you still look at it and decide</t>
        </is>
      </c>
      <c r="D1458">
        <f>HYPERLINK("https://www.youtube.com/watch?v=gDkJ-ry6aSk&amp;t=106s", "Go to time")</f>
        <v/>
      </c>
    </row>
    <row r="1459">
      <c r="A1459">
        <f>HYPERLINK("https://www.youtube.com/watch?v=1EYUhpimyxc", "Video")</f>
        <v/>
      </c>
      <c r="B1459" t="inlineStr">
        <is>
          <t>3:14</t>
        </is>
      </c>
      <c r="C1459" t="inlineStr">
        <is>
          <t>after repeating his full name 
and address to helpful strangers.</t>
        </is>
      </c>
      <c r="D1459">
        <f>HYPERLINK("https://www.youtube.com/watch?v=1EYUhpimyxc&amp;t=194s", "Go to time")</f>
        <v/>
      </c>
    </row>
    <row r="1460">
      <c r="A1460">
        <f>HYPERLINK("https://www.youtube.com/watch?v=szTK7EJvDgk", "Video")</f>
        <v/>
      </c>
      <c r="B1460" t="inlineStr">
        <is>
          <t>2:34</t>
        </is>
      </c>
      <c r="C1460" t="inlineStr">
        <is>
          <t>were going to have to address this with</t>
        </is>
      </c>
      <c r="D1460">
        <f>HYPERLINK("https://www.youtube.com/watch?v=szTK7EJvDgk&amp;t=154s", "Go to time")</f>
        <v/>
      </c>
    </row>
    <row r="1461">
      <c r="A1461">
        <f>HYPERLINK("https://www.youtube.com/watch?v=Jbum8SGuAKg", "Video")</f>
        <v/>
      </c>
      <c r="B1461" t="inlineStr">
        <is>
          <t>0:31</t>
        </is>
      </c>
      <c r="C1461" t="inlineStr">
        <is>
          <t>In doing so, I would write a letter,
send a self-addressed stamped envelope,</t>
        </is>
      </c>
      <c r="D1461">
        <f>HYPERLINK("https://www.youtube.com/watch?v=Jbum8SGuAKg&amp;t=31s", "Go to time")</f>
        <v/>
      </c>
    </row>
    <row r="1462">
      <c r="A1462">
        <f>HYPERLINK("https://www.youtube.com/watch?v=eAQ1Ee5kTMQ", "Video")</f>
        <v/>
      </c>
      <c r="B1462" t="inlineStr">
        <is>
          <t>4:38</t>
        </is>
      </c>
      <c r="C1462" t="inlineStr">
        <is>
          <t>with unique numbers and the address
of his offices.</t>
        </is>
      </c>
      <c r="D1462">
        <f>HYPERLINK("https://www.youtube.com/watch?v=eAQ1Ee5kTMQ&amp;t=278s", "Go to time")</f>
        <v/>
      </c>
    </row>
    <row r="1463">
      <c r="A1463">
        <f>HYPERLINK("https://www.youtube.com/watch?v=LKvjIsyYng8", "Video")</f>
        <v/>
      </c>
      <c r="B1463" t="inlineStr">
        <is>
          <t>0:39</t>
        </is>
      </c>
      <c r="C1463" t="inlineStr">
        <is>
          <t>each addressed to any one lord.</t>
        </is>
      </c>
      <c r="D1463">
        <f>HYPERLINK("https://www.youtube.com/watch?v=LKvjIsyYng8&amp;t=39s", "Go to time")</f>
        <v/>
      </c>
    </row>
    <row r="1464">
      <c r="A1464">
        <f>HYPERLINK("https://www.youtube.com/watch?v=K2sc_ck5BZU", "Video")</f>
        <v/>
      </c>
      <c r="B1464" t="inlineStr">
        <is>
          <t>3:50</t>
        </is>
      </c>
      <c r="C1464" t="inlineStr">
        <is>
          <t>Fortunately, newer generations 
of antipsychotics aim to address</t>
        </is>
      </c>
      <c r="D1464">
        <f>HYPERLINK("https://www.youtube.com/watch?v=K2sc_ck5BZU&amp;t=230s", "Go to time")</f>
        <v/>
      </c>
    </row>
    <row r="1465">
      <c r="A1465">
        <f>HYPERLINK("https://www.youtube.com/watch?v=oQWmagZmogQ", "Video")</f>
        <v/>
      </c>
      <c r="B1465" t="inlineStr">
        <is>
          <t>2:39</t>
        </is>
      </c>
      <c r="C1465" t="inlineStr">
        <is>
          <t>addresses the head of the command chain,</t>
        </is>
      </c>
      <c r="D1465">
        <f>HYPERLINK("https://www.youtube.com/watch?v=oQWmagZmogQ&amp;t=159s", "Go to time")</f>
        <v/>
      </c>
    </row>
    <row r="1466">
      <c r="A1466">
        <f>HYPERLINK("https://www.youtube.com/watch?v=P7yM0TKvUm4", "Video")</f>
        <v/>
      </c>
      <c r="B1466" t="inlineStr">
        <is>
          <t>3:21</t>
        </is>
      </c>
      <c r="C1466" t="inlineStr">
        <is>
          <t>These can be useful for addressing
some nutritional problems,</t>
        </is>
      </c>
      <c r="D1466">
        <f>HYPERLINK("https://www.youtube.com/watch?v=P7yM0TKvUm4&amp;t=201s", "Go to time")</f>
        <v/>
      </c>
    </row>
    <row r="1467">
      <c r="A1467">
        <f>HYPERLINK("https://www.youtube.com/watch?v=ZV7RzS8QRXE", "Video")</f>
        <v/>
      </c>
      <c r="B1467" t="inlineStr">
        <is>
          <t>4:52</t>
        </is>
      </c>
      <c r="C1467" t="inlineStr">
        <is>
          <t>To truly address these issues,</t>
        </is>
      </c>
      <c r="D1467">
        <f>HYPERLINK("https://www.youtube.com/watch?v=ZV7RzS8QRXE&amp;t=292s", "Go to time")</f>
        <v/>
      </c>
    </row>
    <row r="1468">
      <c r="A1468">
        <f>HYPERLINK("https://www.youtube.com/watch?v=2n2oT44oIZI", "Video")</f>
        <v/>
      </c>
      <c r="B1468" t="inlineStr">
        <is>
          <t>43:00</t>
        </is>
      </c>
      <c r="C1468" t="inlineStr">
        <is>
          <t>address at the top</t>
        </is>
      </c>
      <c r="D1468">
        <f>HYPERLINK("https://www.youtube.com/watch?v=2n2oT44oIZI&amp;t=2580s", "Go to time")</f>
        <v/>
      </c>
    </row>
    <row r="1469">
      <c r="A1469">
        <f>HYPERLINK("https://www.youtube.com/watch?v=CwMaSMBOebc", "Video")</f>
        <v/>
      </c>
      <c r="B1469" t="inlineStr">
        <is>
          <t>4:11</t>
        </is>
      </c>
      <c r="C1469" t="inlineStr">
        <is>
          <t>computer and put an address at the top</t>
        </is>
      </c>
      <c r="D1469">
        <f>HYPERLINK("https://www.youtube.com/watch?v=CwMaSMBOebc&amp;t=251s", "Go to time")</f>
        <v/>
      </c>
    </row>
    <row r="1470">
      <c r="A1470">
        <f>HYPERLINK("https://www.youtube.com/watch?v=S9pbXUhh0Ds", "Video")</f>
        <v/>
      </c>
      <c r="B1470" t="inlineStr">
        <is>
          <t>8:16</t>
        </is>
      </c>
      <c r="C1470" t="inlineStr">
        <is>
          <t>verifying your home address um</t>
        </is>
      </c>
      <c r="D1470">
        <f>HYPERLINK("https://www.youtube.com/watch?v=S9pbXUhh0Ds&amp;t=496s", "Go to time")</f>
        <v/>
      </c>
    </row>
    <row r="1471">
      <c r="A1471">
        <f>HYPERLINK("https://www.youtube.com/watch?v=bJsTZIvqmes", "Video")</f>
        <v/>
      </c>
      <c r="B1471" t="inlineStr">
        <is>
          <t>2:23</t>
        </is>
      </c>
      <c r="C1471" t="inlineStr">
        <is>
          <t>via the address of the woman who used to</t>
        </is>
      </c>
      <c r="D1471">
        <f>HYPERLINK("https://www.youtube.com/watch?v=bJsTZIvqmes&amp;t=143s", "Go to time")</f>
        <v/>
      </c>
    </row>
    <row r="1472">
      <c r="A1472">
        <f>HYPERLINK("https://www.youtube.com/watch?v=0hwQr-pkf9c", "Video")</f>
        <v/>
      </c>
      <c r="B1472" t="inlineStr">
        <is>
          <t>2:20</t>
        </is>
      </c>
      <c r="C1472" t="inlineStr">
        <is>
          <t>really yeah I'll write down the address</t>
        </is>
      </c>
      <c r="D1472">
        <f>HYPERLINK("https://www.youtube.com/watch?v=0hwQr-pkf9c&amp;t=140s", "Go to time")</f>
        <v/>
      </c>
    </row>
    <row r="1473">
      <c r="A1473">
        <f>HYPERLINK("https://www.youtube.com/watch?v=J8QxOPJGFEs", "Video")</f>
        <v/>
      </c>
      <c r="B1473" t="inlineStr">
        <is>
          <t>9:10</t>
        </is>
      </c>
      <c r="C1473" t="inlineStr">
        <is>
          <t>going while they were gone can I address</t>
        </is>
      </c>
      <c r="D1473">
        <f>HYPERLINK("https://www.youtube.com/watch?v=J8QxOPJGFEs&amp;t=550s", "Go to time")</f>
        <v/>
      </c>
    </row>
    <row r="1474">
      <c r="A1474">
        <f>HYPERLINK("https://www.youtube.com/watch?v=tWjQ6RedwYM", "Video")</f>
        <v/>
      </c>
      <c r="B1474" t="inlineStr">
        <is>
          <t>2:24</t>
        </is>
      </c>
      <c r="C1474" t="inlineStr">
        <is>
          <t>can i have an email address</t>
        </is>
      </c>
      <c r="D1474">
        <f>HYPERLINK("https://www.youtube.com/watch?v=tWjQ6RedwYM&amp;t=144s", "Go to time")</f>
        <v/>
      </c>
    </row>
    <row r="1475">
      <c r="A1475">
        <f>HYPERLINK("https://www.youtube.com/watch?v=WUptjd1SWGc", "Video")</f>
        <v/>
      </c>
      <c r="B1475" t="inlineStr">
        <is>
          <t>2:56</t>
        </is>
      </c>
      <c r="C1475" t="inlineStr">
        <is>
          <t>at the beginning of the address</t>
        </is>
      </c>
      <c r="D1475">
        <f>HYPERLINK("https://www.youtube.com/watch?v=WUptjd1SWGc&amp;t=176s", "Go to time")</f>
        <v/>
      </c>
    </row>
    <row r="1476">
      <c r="A1476">
        <f>HYPERLINK("https://www.youtube.com/watch?v=BPzqfjd1wvI", "Video")</f>
        <v/>
      </c>
      <c r="B1476" t="inlineStr">
        <is>
          <t>2:44</t>
        </is>
      </c>
      <c r="C1476" t="inlineStr">
        <is>
          <t>really yeah I'll write down the address</t>
        </is>
      </c>
      <c r="D1476">
        <f>HYPERLINK("https://www.youtube.com/watch?v=BPzqfjd1wvI&amp;t=164s", "Go to time")</f>
        <v/>
      </c>
    </row>
    <row r="1477">
      <c r="A1477">
        <f>HYPERLINK("https://www.youtube.com/watch?v=0faspZenkZw", "Video")</f>
        <v/>
      </c>
      <c r="B1477" t="inlineStr">
        <is>
          <t>9:58</t>
        </is>
      </c>
      <c r="C1477" t="inlineStr">
        <is>
          <t>better you have an address yet in</t>
        </is>
      </c>
      <c r="D1477">
        <f>HYPERLINK("https://www.youtube.com/watch?v=0faspZenkZw&amp;t=598s", "Go to time")</f>
        <v/>
      </c>
    </row>
    <row r="1478">
      <c r="A1478">
        <f>HYPERLINK("https://www.youtube.com/watch?v=EncAo22AfMs", "Video")</f>
        <v/>
      </c>
      <c r="B1478" t="inlineStr">
        <is>
          <t>4:12</t>
        </is>
      </c>
      <c r="C1478" t="inlineStr">
        <is>
          <t>verifying your home address um</t>
        </is>
      </c>
      <c r="D1478">
        <f>HYPERLINK("https://www.youtube.com/watch?v=EncAo22AfMs&amp;t=252s", "Go to time")</f>
        <v/>
      </c>
    </row>
    <row r="1479">
      <c r="A1479">
        <f>HYPERLINK("https://www.youtube.com/watch?v=wi8wXegtBBo", "Video")</f>
        <v/>
      </c>
      <c r="B1479" t="inlineStr">
        <is>
          <t>0:47</t>
        </is>
      </c>
      <c r="C1479" t="inlineStr">
        <is>
          <t>can I have email address</t>
        </is>
      </c>
      <c r="D1479">
        <f>HYPERLINK("https://www.youtube.com/watch?v=wi8wXegtBBo&amp;t=47s", "Go to time")</f>
        <v/>
      </c>
    </row>
    <row r="1480">
      <c r="A1480">
        <f>HYPERLINK("https://www.youtube.com/watch?v=sdyRtNJmv_A", "Video")</f>
        <v/>
      </c>
      <c r="B1480" t="inlineStr">
        <is>
          <t>3:42</t>
        </is>
      </c>
      <c r="C1480" t="inlineStr">
        <is>
          <t>it's me that is no way to address a</t>
        </is>
      </c>
      <c r="D1480">
        <f>HYPERLINK("https://www.youtube.com/watch?v=sdyRtNJmv_A&amp;t=222s", "Go to time")</f>
        <v/>
      </c>
    </row>
    <row r="1481">
      <c r="A1481">
        <f>HYPERLINK("https://www.youtube.com/watch?v=zCDtFXGgZAI", "Video")</f>
        <v/>
      </c>
      <c r="B1481" t="inlineStr">
        <is>
          <t>0:03</t>
        </is>
      </c>
      <c r="C1481" t="inlineStr">
        <is>
          <t>pick up hello what's her address 117 on</t>
        </is>
      </c>
      <c r="D1481">
        <f>HYPERLINK("https://www.youtube.com/watch?v=zCDtFXGgZAI&amp;t=3s", "Go to time")</f>
        <v/>
      </c>
    </row>
    <row r="1482">
      <c r="A1482">
        <f>HYPERLINK("https://www.youtube.com/watch?v=QUkVbPf6g1Q", "Video")</f>
        <v/>
      </c>
      <c r="B1482" t="inlineStr">
        <is>
          <t>7:33</t>
        </is>
      </c>
      <c r="C1482" t="inlineStr">
        <is>
          <t>Bratton keep it running so it addressed</t>
        </is>
      </c>
      <c r="D1482">
        <f>HYPERLINK("https://www.youtube.com/watch?v=QUkVbPf6g1Q&amp;t=453s", "Go to time")</f>
        <v/>
      </c>
    </row>
    <row r="1483">
      <c r="A1483">
        <f>HYPERLINK("https://www.youtube.com/watch?v=cORMwIo89Lw", "Video")</f>
        <v/>
      </c>
      <c r="B1483" t="inlineStr">
        <is>
          <t>2:40</t>
        </is>
      </c>
      <c r="C1483" t="inlineStr">
        <is>
          <t>Do you have an address yet in Colorado</t>
        </is>
      </c>
      <c r="D1483">
        <f>HYPERLINK("https://www.youtube.com/watch?v=cORMwIo89Lw&amp;t=160s", "Go to time")</f>
        <v/>
      </c>
    </row>
    <row r="1484">
      <c r="A1484">
        <f>HYPERLINK("https://www.youtube.com/watch?v=9ulRAIDGUe4", "Video")</f>
        <v/>
      </c>
      <c r="B1484" t="inlineStr">
        <is>
          <t>0:06</t>
        </is>
      </c>
      <c r="C1484" t="inlineStr">
        <is>
          <t>that is no way to address the superior</t>
        </is>
      </c>
      <c r="D1484">
        <f>HYPERLINK("https://www.youtube.com/watch?v=9ulRAIDGUe4&amp;t=6s", "Go to time")</f>
        <v/>
      </c>
    </row>
    <row r="1485">
      <c r="A1485">
        <f>HYPERLINK("https://www.youtube.com/watch?v=mYp0WQssACo", "Video")</f>
        <v/>
      </c>
      <c r="B1485" t="inlineStr">
        <is>
          <t>13:49</t>
        </is>
      </c>
      <c r="C1485" t="inlineStr">
        <is>
          <t>you excuse me there is no way to address</t>
        </is>
      </c>
      <c r="D1485">
        <f>HYPERLINK("https://www.youtube.com/watch?v=mYp0WQssACo&amp;t=829s", "Go to time")</f>
        <v/>
      </c>
    </row>
    <row r="1486">
      <c r="A1486">
        <f>HYPERLINK("https://www.youtube.com/watch?v=V60CmGzCXNw", "Video")</f>
        <v/>
      </c>
      <c r="B1486" t="inlineStr">
        <is>
          <t>1:35</t>
        </is>
      </c>
      <c r="C1486" t="inlineStr">
        <is>
          <t>what's her address 117 on Bergen Street</t>
        </is>
      </c>
      <c r="D1486">
        <f>HYPERLINK("https://www.youtube.com/watch?v=V60CmGzCXNw&amp;t=95s", "Go to time")</f>
        <v/>
      </c>
    </row>
    <row r="1487">
      <c r="A1487">
        <f>HYPERLINK("https://www.youtube.com/watch?v=3YZBJBdDf1Y", "Video")</f>
        <v/>
      </c>
      <c r="B1487" t="inlineStr">
        <is>
          <t>2:46</t>
        </is>
      </c>
      <c r="C1487" t="inlineStr">
        <is>
          <t>address what happened with Stanley this</t>
        </is>
      </c>
      <c r="D1487">
        <f>HYPERLINK("https://www.youtube.com/watch?v=3YZBJBdDf1Y&amp;t=166s", "Go to time")</f>
        <v/>
      </c>
    </row>
    <row r="1488">
      <c r="A1488">
        <f>HYPERLINK("https://www.youtube.com/watch?v=9ftS1McnqvA", "Video")</f>
        <v/>
      </c>
      <c r="B1488" t="inlineStr">
        <is>
          <t>0:09</t>
        </is>
      </c>
      <c r="C1488" t="inlineStr">
        <is>
          <t>horny uh Lissa Halper what's her address</t>
        </is>
      </c>
      <c r="D1488">
        <f>HYPERLINK("https://www.youtube.com/watch?v=9ftS1McnqvA&amp;t=9s", "Go to time")</f>
        <v/>
      </c>
    </row>
    <row r="1489">
      <c r="A1489">
        <f>HYPERLINK("https://www.youtube.com/watch?v=y7fnJ6px7Ak", "Video")</f>
        <v/>
      </c>
      <c r="B1489" t="inlineStr">
        <is>
          <t>6:31</t>
        </is>
      </c>
      <c r="C1489" t="inlineStr">
        <is>
          <t>address at the top I've read some of it</t>
        </is>
      </c>
      <c r="D1489">
        <f>HYPERLINK("https://www.youtube.com/watch?v=y7fnJ6px7Ak&amp;t=391s", "Go to time")</f>
        <v/>
      </c>
    </row>
    <row r="1490">
      <c r="A1490">
        <f>HYPERLINK("https://www.youtube.com/watch?v=MK_pmnKWeuQ", "Video")</f>
        <v/>
      </c>
      <c r="B1490" t="inlineStr">
        <is>
          <t>11:34</t>
        </is>
      </c>
      <c r="C1490" t="inlineStr">
        <is>
          <t>on can I have an email address leave</t>
        </is>
      </c>
      <c r="D1490">
        <f>HYPERLINK("https://www.youtube.com/watch?v=MK_pmnKWeuQ&amp;t=694s", "Go to time")</f>
        <v/>
      </c>
    </row>
    <row r="1491">
      <c r="A1491">
        <f>HYPERLINK("https://www.youtube.com/watch?v=vKHVtffmbRo", "Video")</f>
        <v/>
      </c>
      <c r="B1491" t="inlineStr">
        <is>
          <t>0:05</t>
        </is>
      </c>
      <c r="C1491" t="inlineStr">
        <is>
          <t>excuse me that is no way to address a</t>
        </is>
      </c>
      <c r="D1491">
        <f>HYPERLINK("https://www.youtube.com/watch?v=vKHVtffmbRo&amp;t=5s", "Go to time")</f>
        <v/>
      </c>
    </row>
    <row r="1492">
      <c r="A1492">
        <f>HYPERLINK("https://www.youtube.com/watch?v=WxYSEKDiZ6I", "Video")</f>
        <v/>
      </c>
      <c r="B1492" t="inlineStr">
        <is>
          <t>4:31</t>
        </is>
      </c>
      <c r="C1492" t="inlineStr">
        <is>
          <t>computer and put an address at the top</t>
        </is>
      </c>
      <c r="D1492">
        <f>HYPERLINK("https://www.youtube.com/watch?v=WxYSEKDiZ6I&amp;t=271s", "Go to time")</f>
        <v/>
      </c>
    </row>
    <row r="1493">
      <c r="A1493">
        <f>HYPERLINK("https://www.youtube.com/watch?v=si7PPaNT6pY", "Video")</f>
        <v/>
      </c>
      <c r="B1493" t="inlineStr">
        <is>
          <t>0:55</t>
        </is>
      </c>
      <c r="C1493" t="inlineStr">
        <is>
          <t>you have all addressed to me right now</t>
        </is>
      </c>
      <c r="D1493">
        <f>HYPERLINK("https://www.youtube.com/watch?v=si7PPaNT6pY&amp;t=55s", "Go to time")</f>
        <v/>
      </c>
    </row>
    <row r="1494">
      <c r="A1494">
        <f>HYPERLINK("https://www.youtube.com/watch?v=KrsLyP4ArlM", "Video")</f>
        <v/>
      </c>
      <c r="B1494" t="inlineStr">
        <is>
          <t>0:13</t>
        </is>
      </c>
      <c r="C1494" t="inlineStr">
        <is>
          <t>-First, would you mind
verifying your home address?</t>
        </is>
      </c>
      <c r="D1494">
        <f>HYPERLINK("https://www.youtube.com/watch?v=KrsLyP4ArlM&amp;t=13s", "Go to time")</f>
        <v/>
      </c>
    </row>
    <row r="1495">
      <c r="A1495">
        <f>HYPERLINK("https://www.youtube.com/watch?v=RK78IKPzeNc", "Video")</f>
        <v/>
      </c>
      <c r="B1495" t="inlineStr">
        <is>
          <t>0:05</t>
        </is>
      </c>
      <c r="C1495" t="inlineStr">
        <is>
          <t>Excuse me? That is no way to address a superior.</t>
        </is>
      </c>
      <c r="D1495">
        <f>HYPERLINK("https://www.youtube.com/watch?v=RK78IKPzeNc&amp;t=5s", "Go to time")</f>
        <v/>
      </c>
    </row>
    <row r="1496">
      <c r="A1496">
        <f>HYPERLINK("https://www.youtube.com/watch?v=-gTQWOk6dkg", "Video")</f>
        <v/>
      </c>
      <c r="B1496" t="inlineStr">
        <is>
          <t>21:03</t>
        </is>
      </c>
      <c r="C1496" t="inlineStr">
        <is>
          <t>address yes</t>
        </is>
      </c>
      <c r="D1496">
        <f>HYPERLINK("https://www.youtube.com/watch?v=-gTQWOk6dkg&amp;t=1263s", "Go to time")</f>
        <v/>
      </c>
    </row>
    <row r="1497">
      <c r="A1497">
        <f>HYPERLINK("https://www.youtube.com/watch?v=yt0XYibFwaY", "Video")</f>
        <v/>
      </c>
      <c r="B1497" t="inlineStr">
        <is>
          <t>3:31</t>
        </is>
      </c>
      <c r="C1497" t="inlineStr">
        <is>
          <t>address</t>
        </is>
      </c>
      <c r="D1497">
        <f>HYPERLINK("https://www.youtube.com/watch?v=yt0XYibFwaY&amp;t=211s", "Go to time")</f>
        <v/>
      </c>
    </row>
    <row r="1498">
      <c r="A1498">
        <f>HYPERLINK("https://www.youtube.com/watch?v=uTT9zPrN84g", "Video")</f>
        <v/>
      </c>
      <c r="B1498" t="inlineStr">
        <is>
          <t>8:05</t>
        </is>
      </c>
      <c r="C1498" t="inlineStr">
        <is>
          <t>address</t>
        </is>
      </c>
      <c r="D1498">
        <f>HYPERLINK("https://www.youtube.com/watch?v=uTT9zPrN84g&amp;t=485s", "Go to time")</f>
        <v/>
      </c>
    </row>
    <row r="1499">
      <c r="A1499">
        <f>HYPERLINK("https://www.youtube.com/watch?v=R0035OsKwFc", "Video")</f>
        <v/>
      </c>
      <c r="B1499" t="inlineStr">
        <is>
          <t>2:39</t>
        </is>
      </c>
      <c r="C1499" t="inlineStr">
        <is>
          <t>excuse me that is no way to address the</t>
        </is>
      </c>
      <c r="D1499">
        <f>HYPERLINK("https://www.youtube.com/watch?v=R0035OsKwFc&amp;t=159s", "Go to time")</f>
        <v/>
      </c>
    </row>
    <row r="1500">
      <c r="A1500">
        <f>HYPERLINK("https://www.youtube.com/watch?v=q0C7-0Vj9Gs", "Video")</f>
        <v/>
      </c>
      <c r="B1500" t="inlineStr">
        <is>
          <t>58:54</t>
        </is>
      </c>
      <c r="C1500" t="inlineStr">
        <is>
          <t>way do you have an address yet in</t>
        </is>
      </c>
      <c r="D1500">
        <f>HYPERLINK("https://www.youtube.com/watch?v=q0C7-0Vj9Gs&amp;t=3534s", "Go to time")</f>
        <v/>
      </c>
    </row>
    <row r="1501">
      <c r="A1501">
        <f>HYPERLINK("https://www.youtube.com/watch?v=MHYIGXJsvM0", "Video")</f>
        <v/>
      </c>
      <c r="B1501" t="inlineStr">
        <is>
          <t>1:28</t>
        </is>
      </c>
      <c r="C1501" t="inlineStr">
        <is>
          <t>can i address that no you're too close</t>
        </is>
      </c>
      <c r="D1501">
        <f>HYPERLINK("https://www.youtube.com/watch?v=MHYIGXJsvM0&amp;t=88s", "Go to time")</f>
        <v/>
      </c>
    </row>
    <row r="1502">
      <c r="A1502">
        <f>HYPERLINK("https://www.youtube.com/watch?v=AeZ6a1A0-ow", "Video")</f>
        <v/>
      </c>
      <c r="B1502" t="inlineStr">
        <is>
          <t>11:40</t>
        </is>
      </c>
      <c r="C1502" t="inlineStr">
        <is>
          <t>I opened up a word document on his computer and put an address at the top.</t>
        </is>
      </c>
      <c r="D1502">
        <f>HYPERLINK("https://www.youtube.com/watch?v=AeZ6a1A0-ow&amp;t=700s", "Go to time")</f>
        <v/>
      </c>
    </row>
    <row r="1503">
      <c r="A1503">
        <f>HYPERLINK("https://www.youtube.com/watch?v=gg3De5xzkk4", "Video")</f>
        <v/>
      </c>
      <c r="B1503" t="inlineStr">
        <is>
          <t>0:05</t>
        </is>
      </c>
      <c r="C1503" t="inlineStr">
        <is>
          <t>you excuse me that is no way to address</t>
        </is>
      </c>
      <c r="D1503">
        <f>HYPERLINK("https://www.youtube.com/watch?v=gg3De5xzkk4&amp;t=5s", "Go to time")</f>
        <v/>
      </c>
    </row>
    <row r="1504">
      <c r="A1504">
        <f>HYPERLINK("https://www.youtube.com/watch?v=9Zp8UlxyjQ4", "Video")</f>
        <v/>
      </c>
      <c r="B1504" t="inlineStr">
        <is>
          <t>37:26</t>
        </is>
      </c>
      <c r="C1504" t="inlineStr">
        <is>
          <t>way do you have an address yet in</t>
        </is>
      </c>
      <c r="D1504">
        <f>HYPERLINK("https://www.youtube.com/watch?v=9Zp8UlxyjQ4&amp;t=2246s", "Go to time")</f>
        <v/>
      </c>
    </row>
    <row r="1505">
      <c r="A1505">
        <f>HYPERLINK("https://www.youtube.com/watch?v=ugwj8452Ucs", "Video")</f>
        <v/>
      </c>
      <c r="B1505" t="inlineStr">
        <is>
          <t>1:31</t>
        </is>
      </c>
      <c r="C1505" t="inlineStr">
        <is>
          <t>on can I have an email address little</t>
        </is>
      </c>
      <c r="D1505">
        <f>HYPERLINK("https://www.youtube.com/watch?v=ugwj8452Ucs&amp;t=91s", "Go to time")</f>
        <v/>
      </c>
    </row>
    <row r="1506">
      <c r="A1506">
        <f>HYPERLINK("https://www.youtube.com/watch?v=qTtFVmSUyV8", "Video")</f>
        <v/>
      </c>
      <c r="B1506" t="inlineStr">
        <is>
          <t>2:37</t>
        </is>
      </c>
      <c r="C1506" t="inlineStr">
        <is>
          <t>address yes</t>
        </is>
      </c>
      <c r="D1506">
        <f>HYPERLINK("https://www.youtube.com/watch?v=qTtFVmSUyV8&amp;t=157s", "Go to time")</f>
        <v/>
      </c>
    </row>
    <row r="1507">
      <c r="A1507">
        <f>HYPERLINK("https://www.youtube.com/watch?v=CZZrFC2MFAw", "Video")</f>
        <v/>
      </c>
      <c r="B1507" t="inlineStr">
        <is>
          <t>14:31</t>
        </is>
      </c>
      <c r="C1507" t="inlineStr">
        <is>
          <t>think that you need to address what</t>
        </is>
      </c>
      <c r="D1507">
        <f>HYPERLINK("https://www.youtube.com/watch?v=CZZrFC2MFAw&amp;t=871s", "Go to time")</f>
        <v/>
      </c>
    </row>
    <row r="1508">
      <c r="A1508">
        <f>HYPERLINK("https://www.youtube.com/watch?v=G0sDekumv7E", "Video")</f>
        <v/>
      </c>
      <c r="B1508" t="inlineStr">
        <is>
          <t>10:56</t>
        </is>
      </c>
      <c r="C1508" t="inlineStr">
        <is>
          <t>Gretchen send you all my address 9:00</t>
        </is>
      </c>
      <c r="D1508">
        <f>HYPERLINK("https://www.youtube.com/watch?v=G0sDekumv7E&amp;t=656s", "Go to time")</f>
        <v/>
      </c>
    </row>
    <row r="1509">
      <c r="A1509">
        <f>HYPERLINK("https://www.youtube.com/watch?v=6mIpzyVv8RU", "Video")</f>
        <v/>
      </c>
      <c r="B1509" t="inlineStr">
        <is>
          <t>4:20</t>
        </is>
      </c>
      <c r="C1509" t="inlineStr">
        <is>
          <t>pam what is your address i'm gonna send</t>
        </is>
      </c>
      <c r="D1509">
        <f>HYPERLINK("https://www.youtube.com/watch?v=6mIpzyVv8RU&amp;t=260s", "Go to time")</f>
        <v/>
      </c>
    </row>
    <row r="1510">
      <c r="A1510">
        <f>HYPERLINK("https://www.youtube.com/watch?v=m90aWKOfu6k", "Video")</f>
        <v/>
      </c>
      <c r="B1510" t="inlineStr">
        <is>
          <t>14:56</t>
        </is>
      </c>
      <c r="C1510" t="inlineStr">
        <is>
          <t>address at the top I've read some of it</t>
        </is>
      </c>
      <c r="D1510">
        <f>HYPERLINK("https://www.youtube.com/watch?v=m90aWKOfu6k&amp;t=896s", "Go to time")</f>
        <v/>
      </c>
    </row>
    <row r="1511">
      <c r="A1511">
        <f>HYPERLINK("https://www.youtube.com/watch?v=C6Y2sJR-zGw", "Video")</f>
        <v/>
      </c>
      <c r="B1511" t="inlineStr">
        <is>
          <t>1:28</t>
        </is>
      </c>
      <c r="C1511" t="inlineStr">
        <is>
          <t>can i address that no you're too close</t>
        </is>
      </c>
      <c r="D1511">
        <f>HYPERLINK("https://www.youtube.com/watch?v=C6Y2sJR-zGw&amp;t=88s", "Go to time")</f>
        <v/>
      </c>
    </row>
    <row r="1512">
      <c r="A1512">
        <f>HYPERLINK("https://www.youtube.com/watch?v=_oQpRyq8uV0", "Video")</f>
        <v/>
      </c>
      <c r="B1512" t="inlineStr">
        <is>
          <t>8:27</t>
        </is>
      </c>
      <c r="C1512" t="inlineStr">
        <is>
          <t>aren't allowed to address the haying Dr</t>
        </is>
      </c>
      <c r="D1512">
        <f>HYPERLINK("https://www.youtube.com/watch?v=_oQpRyq8uV0&amp;t=507s", "Go to time")</f>
        <v/>
      </c>
    </row>
    <row r="1513">
      <c r="A1513">
        <f>HYPERLINK("https://www.youtube.com/watch?v=bpU2QwWvupg", "Video")</f>
        <v/>
      </c>
      <c r="B1513" t="inlineStr">
        <is>
          <t>59:03</t>
        </is>
      </c>
      <c r="C1513" t="inlineStr">
        <is>
          <t>way do you have an address yet in</t>
        </is>
      </c>
      <c r="D1513">
        <f>HYPERLINK("https://www.youtube.com/watch?v=bpU2QwWvupg&amp;t=3543s", "Go to time")</f>
        <v/>
      </c>
    </row>
    <row r="1514">
      <c r="A1514">
        <f>HYPERLINK("https://www.youtube.com/watch?v=8s-Ca1n1vW8", "Video")</f>
        <v/>
      </c>
      <c r="B1514" t="inlineStr">
        <is>
          <t>5:11</t>
        </is>
      </c>
      <c r="C1514" t="inlineStr">
        <is>
          <t>magazines sent to me via the address of</t>
        </is>
      </c>
      <c r="D1514">
        <f>HYPERLINK("https://www.youtube.com/watch?v=8s-Ca1n1vW8&amp;t=311s", "Go to time")</f>
        <v/>
      </c>
    </row>
    <row r="1515">
      <c r="A1515">
        <f>HYPERLINK("https://www.youtube.com/watch?v=8s-Ca1n1vW8", "Video")</f>
        <v/>
      </c>
      <c r="B1515" t="inlineStr">
        <is>
          <t>8:50</t>
        </is>
      </c>
      <c r="C1515" t="inlineStr">
        <is>
          <t>really think that you need to address</t>
        </is>
      </c>
      <c r="D1515">
        <f>HYPERLINK("https://www.youtube.com/watch?v=8s-Ca1n1vW8&amp;t=530s", "Go to time")</f>
        <v/>
      </c>
    </row>
    <row r="1516">
      <c r="A1516">
        <f>HYPERLINK("https://www.youtube.com/watch?v=fstH84wRwpo", "Video")</f>
        <v/>
      </c>
      <c r="B1516" t="inlineStr">
        <is>
          <t>1:15</t>
        </is>
      </c>
      <c r="C1516" t="inlineStr">
        <is>
          <t>and he tells you the address of it which</t>
        </is>
      </c>
      <c r="D1516">
        <f>HYPERLINK("https://www.youtube.com/watch?v=fstH84wRwpo&amp;t=75s", "Go to time")</f>
        <v/>
      </c>
    </row>
    <row r="1517">
      <c r="A1517">
        <f>HYPERLINK("https://www.youtube.com/watch?v=-1YWcInBOgg", "Video")</f>
        <v/>
      </c>
      <c r="B1517" t="inlineStr">
        <is>
          <t>0:08</t>
        </is>
      </c>
      <c r="C1517" t="inlineStr">
        <is>
          <t>address what happened was Stanley this</t>
        </is>
      </c>
      <c r="D1517">
        <f>HYPERLINK("https://www.youtube.com/watch?v=-1YWcInBOgg&amp;t=8s", "Go to time")</f>
        <v/>
      </c>
    </row>
    <row r="1518">
      <c r="A1518">
        <f>HYPERLINK("https://www.youtube.com/watch?v=28sVSdZwQ_4", "Video")</f>
        <v/>
      </c>
      <c r="B1518" t="inlineStr">
        <is>
          <t>0:03</t>
        </is>
      </c>
      <c r="C1518" t="inlineStr">
        <is>
          <t>That is no way
to address a superior.</t>
        </is>
      </c>
      <c r="D1518">
        <f>HYPERLINK("https://www.youtube.com/watch?v=28sVSdZwQ_4&amp;t=3s", "Go to time")</f>
        <v/>
      </c>
    </row>
    <row r="1519">
      <c r="A1519">
        <f>HYPERLINK("https://www.youtube.com/watch?v=9ktRV2cixYU", "Video")</f>
        <v/>
      </c>
      <c r="B1519" t="inlineStr">
        <is>
          <t>6:55</t>
        </is>
      </c>
      <c r="C1519" t="inlineStr">
        <is>
          <t>souvenir then what I would address this</t>
        </is>
      </c>
      <c r="D1519">
        <f>HYPERLINK("https://www.youtube.com/watch?v=9ktRV2cixYU&amp;t=415s", "Go to time")</f>
        <v/>
      </c>
    </row>
    <row r="1520">
      <c r="A1520">
        <f>HYPERLINK("https://www.youtube.com/watch?v=om9Gn7vTKo4", "Video")</f>
        <v/>
      </c>
      <c r="B1520" t="inlineStr">
        <is>
          <t>2:17</t>
        </is>
      </c>
      <c r="C1520" t="inlineStr">
        <is>
          <t>you um come on can have an email address</t>
        </is>
      </c>
      <c r="D1520">
        <f>HYPERLINK("https://www.youtube.com/watch?v=om9Gn7vTKo4&amp;t=137s", "Go to time")</f>
        <v/>
      </c>
    </row>
    <row r="1521">
      <c r="A1521">
        <f>HYPERLINK("https://www.youtube.com/watch?v=_o4NFI4DZS8", "Video")</f>
        <v/>
      </c>
      <c r="B1521" t="inlineStr">
        <is>
          <t>3:55</t>
        </is>
      </c>
      <c r="C1521" t="inlineStr">
        <is>
          <t>you excuse me there is no way to address</t>
        </is>
      </c>
      <c r="D1521">
        <f>HYPERLINK("https://www.youtube.com/watch?v=_o4NFI4DZS8&amp;t=235s", "Go to time")</f>
        <v/>
      </c>
    </row>
    <row r="1522">
      <c r="A1522">
        <f>HYPERLINK("https://www.youtube.com/watch?v=c5nD9mR5bV4", "Video")</f>
        <v/>
      </c>
      <c r="B1522" t="inlineStr">
        <is>
          <t>4:30</t>
        </is>
      </c>
      <c r="C1522" t="inlineStr">
        <is>
          <t>and put an address at the top.</t>
        </is>
      </c>
      <c r="D1522">
        <f>HYPERLINK("https://www.youtube.com/watch?v=c5nD9mR5bV4&amp;t=270s", "Go to time")</f>
        <v/>
      </c>
    </row>
    <row r="1523">
      <c r="A1523">
        <f>HYPERLINK("https://www.youtube.com/watch?v=-VwgK3V938E", "Video")</f>
        <v/>
      </c>
      <c r="B1523" t="inlineStr">
        <is>
          <t>12:37</t>
        </is>
      </c>
      <c r="C1523" t="inlineStr">
        <is>
          <t>put an address at the top I've read some</t>
        </is>
      </c>
      <c r="D1523">
        <f>HYPERLINK("https://www.youtube.com/watch?v=-VwgK3V938E&amp;t=757s", "Go to time")</f>
        <v/>
      </c>
    </row>
    <row r="1524">
      <c r="A1524">
        <f>HYPERLINK("https://www.youtube.com/watch?v=IVNsfNtO7tc", "Video")</f>
        <v/>
      </c>
      <c r="B1524" t="inlineStr">
        <is>
          <t>0:45</t>
        </is>
      </c>
      <c r="C1524" t="inlineStr">
        <is>
          <t>to your new address</t>
        </is>
      </c>
      <c r="D1524">
        <f>HYPERLINK("https://www.youtube.com/watch?v=IVNsfNtO7tc&amp;t=45s", "Go to time")</f>
        <v/>
      </c>
    </row>
    <row r="1525">
      <c r="A1525">
        <f>HYPERLINK("https://www.youtube.com/watch?v=EvsFBWUMrCw", "Video")</f>
        <v/>
      </c>
      <c r="B1525" t="inlineStr">
        <is>
          <t>2:21</t>
        </is>
      </c>
      <c r="C1525" t="inlineStr">
        <is>
          <t>address what happened with stanley this</t>
        </is>
      </c>
      <c r="D1525">
        <f>HYPERLINK("https://www.youtube.com/watch?v=EvsFBWUMrCw&amp;t=141s", "Go to time")</f>
        <v/>
      </c>
    </row>
    <row r="1526">
      <c r="A1526">
        <f>HYPERLINK("https://www.youtube.com/watch?v=fGh2otNCtZQ", "Video")</f>
        <v/>
      </c>
      <c r="B1526" t="inlineStr">
        <is>
          <t>2:17</t>
        </is>
      </c>
      <c r="C1526" t="inlineStr">
        <is>
          <t>cell uh Lissa Halper what's her address</t>
        </is>
      </c>
      <c r="D1526">
        <f>HYPERLINK("https://www.youtube.com/watch?v=fGh2otNCtZQ&amp;t=137s", "Go to time")</f>
        <v/>
      </c>
    </row>
    <row r="1527">
      <c r="A1527">
        <f>HYPERLINK("https://www.youtube.com/watch?v=pu2sKNJMH-k", "Video")</f>
        <v/>
      </c>
      <c r="B1527" t="inlineStr">
        <is>
          <t>15:59</t>
        </is>
      </c>
      <c r="C1527" t="inlineStr">
        <is>
          <t>We have got to address this
 because if folks</t>
        </is>
      </c>
      <c r="D1527">
        <f>HYPERLINK("https://www.youtube.com/watch?v=pu2sKNJMH-k&amp;t=959s", "Go to time")</f>
        <v/>
      </c>
    </row>
    <row r="1528">
      <c r="A1528">
        <f>HYPERLINK("https://www.youtube.com/watch?v=1ACXn-BDog8", "Video")</f>
        <v/>
      </c>
      <c r="B1528" t="inlineStr">
        <is>
          <t>1:35</t>
        </is>
      </c>
      <c r="C1528" t="inlineStr">
        <is>
          <t>for decades had gone unaddressed in the</t>
        </is>
      </c>
      <c r="D1528">
        <f>HYPERLINK("https://www.youtube.com/watch?v=1ACXn-BDog8&amp;t=95s", "Go to time")</f>
        <v/>
      </c>
    </row>
    <row r="1529">
      <c r="A1529">
        <f>HYPERLINK("https://www.youtube.com/watch?v=2CM6kgzRxyc", "Video")</f>
        <v/>
      </c>
      <c r="B1529" t="inlineStr">
        <is>
          <t>6:00</t>
        </is>
      </c>
      <c r="C1529" t="inlineStr">
        <is>
          <t>criminalize our way out of addressing</t>
        </is>
      </c>
      <c r="D1529">
        <f>HYPERLINK("https://www.youtube.com/watch?v=2CM6kgzRxyc&amp;t=360s", "Go to time")</f>
        <v/>
      </c>
    </row>
    <row r="1530">
      <c r="A1530">
        <f>HYPERLINK("https://www.youtube.com/watch?v=cUBg6Qp_N98", "Video")</f>
        <v/>
      </c>
      <c r="B1530" t="inlineStr">
        <is>
          <t>8:09</t>
        </is>
      </c>
      <c r="C1530" t="inlineStr">
        <is>
          <t>addressing iran's terrorist proxy groups</t>
        </is>
      </c>
      <c r="D1530">
        <f>HYPERLINK("https://www.youtube.com/watch?v=cUBg6Qp_N98&amp;t=489s", "Go to time")</f>
        <v/>
      </c>
    </row>
    <row r="1531">
      <c r="A1531">
        <f>HYPERLINK("https://www.youtube.com/watch?v=QfAXbGInwno", "Video")</f>
        <v/>
      </c>
      <c r="B1531" t="inlineStr">
        <is>
          <t>2:42</t>
        </is>
      </c>
      <c r="C1531" t="inlineStr">
        <is>
          <t>election does have a plan to address</t>
        </is>
      </c>
      <c r="D1531">
        <f>HYPERLINK("https://www.youtube.com/watch?v=QfAXbGInwno&amp;t=162s", "Go to time")</f>
        <v/>
      </c>
    </row>
    <row r="1532">
      <c r="A1532">
        <f>HYPERLINK("https://www.youtube.com/watch?v=0cjSEWZ8LM8", "Video")</f>
        <v/>
      </c>
      <c r="B1532" t="inlineStr">
        <is>
          <t>13:56</t>
        </is>
      </c>
      <c r="C1532" t="inlineStr">
        <is>
          <t>to address
 the race norming issue.</t>
        </is>
      </c>
      <c r="D1532">
        <f>HYPERLINK("https://www.youtube.com/watch?v=0cjSEWZ8LM8&amp;t=836s", "Go to time")</f>
        <v/>
      </c>
    </row>
    <row r="1533">
      <c r="A1533">
        <f>HYPERLINK("https://www.youtube.com/watch?v=HFyaW50GFOs", "Video")</f>
        <v/>
      </c>
      <c r="B1533" t="inlineStr">
        <is>
          <t>1:47</t>
        </is>
      </c>
      <c r="C1533" t="inlineStr">
        <is>
          <t>like my email address.</t>
        </is>
      </c>
      <c r="D1533">
        <f>HYPERLINK("https://www.youtube.com/watch?v=HFyaW50GFOs&amp;t=107s", "Go to time")</f>
        <v/>
      </c>
    </row>
    <row r="1534">
      <c r="A1534">
        <f>HYPERLINK("https://www.youtube.com/watch?v=UBTMmFcfUrk", "Video")</f>
        <v/>
      </c>
      <c r="B1534" t="inlineStr">
        <is>
          <t>3:53</t>
        </is>
      </c>
      <c r="C1534" t="inlineStr">
        <is>
          <t>Once the the violence broke out in Delhi, how was it addressed?</t>
        </is>
      </c>
      <c r="D1534">
        <f>HYPERLINK("https://www.youtube.com/watch?v=UBTMmFcfUrk&amp;t=233s", "Go to time")</f>
        <v/>
      </c>
    </row>
    <row r="1535">
      <c r="A1535">
        <f>HYPERLINK("https://www.youtube.com/watch?v=6fbBjRnZ0j0", "Video")</f>
        <v/>
      </c>
      <c r="B1535" t="inlineStr">
        <is>
          <t>8:52</t>
        </is>
      </c>
      <c r="C1535" t="inlineStr">
        <is>
          <t>But he does have to wear this blue headdress.</t>
        </is>
      </c>
      <c r="D1535">
        <f>HYPERLINK("https://www.youtube.com/watch?v=6fbBjRnZ0j0&amp;t=532s", "Go to time")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2025-05-30T01:37:04Z</dcterms:created>
  <dcterms:modified xsi:type="dcterms:W3CDTF">2025-05-30T01:37:04Z</dcterms:modified>
</cp:coreProperties>
</file>