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HYPERLINK("https://www.youtube.com/watch?v=zyyuGYiPwUs", "Video")</f>
        <v/>
      </c>
      <c r="B2" t="inlineStr">
        <is>
          <t>5:00</t>
        </is>
      </c>
      <c r="C2" t="inlineStr">
        <is>
          <t>and also perhaps to engage and to imagine.</t>
        </is>
      </c>
      <c r="D2">
        <f>HYPERLINK("https://www.youtube.com/watch?v=zyyuGYiPwUs&amp;t=300s", "Go to time")</f>
        <v/>
      </c>
    </row>
    <row r="3">
      <c r="A3">
        <f>HYPERLINK("https://www.youtube.com/watch?v=skDuLWKoJLE", "Video")</f>
        <v/>
      </c>
      <c r="B3" t="inlineStr">
        <is>
          <t>4:52</t>
        </is>
      </c>
      <c r="C3" t="inlineStr">
        <is>
          <t>and engage with the situation
in a sceptical manner.</t>
        </is>
      </c>
      <c r="D3">
        <f>HYPERLINK("https://www.youtube.com/watch?v=skDuLWKoJLE&amp;t=292s", "Go to time")</f>
        <v/>
      </c>
    </row>
    <row r="4">
      <c r="A4">
        <f>HYPERLINK("https://www.youtube.com/watch?v=pSNpO8tNMz0", "Video")</f>
        <v/>
      </c>
      <c r="B4" t="inlineStr">
        <is>
          <t>2:37</t>
        </is>
      </c>
      <c r="C4" t="inlineStr">
        <is>
          <t>engage in satanic rituals then in the</t>
        </is>
      </c>
      <c r="D4">
        <f>HYPERLINK("https://www.youtube.com/watch?v=pSNpO8tNMz0&amp;t=157s", "Go to time")</f>
        <v/>
      </c>
    </row>
    <row r="5">
      <c r="A5">
        <f>HYPERLINK("https://www.youtube.com/watch?v=pSCLb1aV6fw", "Video")</f>
        <v/>
      </c>
      <c r="B5" t="inlineStr">
        <is>
          <t>3:58</t>
        </is>
      </c>
      <c r="C5" t="inlineStr">
        <is>
          <t>and I think what we need to do
is just engage with people</t>
        </is>
      </c>
      <c r="D5">
        <f>HYPERLINK("https://www.youtube.com/watch?v=pSCLb1aV6fw&amp;t=238s", "Go to time")</f>
        <v/>
      </c>
    </row>
    <row r="6">
      <c r="A6">
        <f>HYPERLINK("https://www.youtube.com/watch?v=VtDU2eVvb6o", "Video")</f>
        <v/>
      </c>
      <c r="B6" t="inlineStr">
        <is>
          <t>3:27</t>
        </is>
      </c>
      <c r="C6" t="inlineStr">
        <is>
          <t>Dorothy was very much engaged
in international issues</t>
        </is>
      </c>
      <c r="D6">
        <f>HYPERLINK("https://www.youtube.com/watch?v=VtDU2eVvb6o&amp;t=207s", "Go to time")</f>
        <v/>
      </c>
    </row>
    <row r="7">
      <c r="A7">
        <f>HYPERLINK("https://www.youtube.com/watch?v=yQ1rDEPUZ1M", "Video")</f>
        <v/>
      </c>
      <c r="B7" t="inlineStr">
        <is>
          <t>3:23</t>
        </is>
      </c>
      <c r="C7" t="inlineStr">
        <is>
          <t>and if someone had not engaged in those</t>
        </is>
      </c>
      <c r="D7">
        <f>HYPERLINK("https://www.youtube.com/watch?v=yQ1rDEPUZ1M&amp;t=203s", "Go to time")</f>
        <v/>
      </c>
    </row>
    <row r="8">
      <c r="A8">
        <f>HYPERLINK("https://www.youtube.com/watch?v=9x1y392RBfc", "Video")</f>
        <v/>
      </c>
      <c r="B8" t="inlineStr">
        <is>
          <t>0:43</t>
        </is>
      </c>
      <c r="C8" t="inlineStr">
        <is>
          <t>so if a young person engages in
boxing training on a regular basis</t>
        </is>
      </c>
      <c r="D8">
        <f>HYPERLINK("https://www.youtube.com/watch?v=9x1y392RBfc&amp;t=43s", "Go to time")</f>
        <v/>
      </c>
    </row>
    <row r="9">
      <c r="A9">
        <f>HYPERLINK("https://www.youtube.com/watch?v=jLxAwdbekU8", "Video")</f>
        <v/>
      </c>
      <c r="B9" t="inlineStr">
        <is>
          <t>1:28</t>
        </is>
      </c>
      <c r="C9" t="inlineStr">
        <is>
          <t>engage in this conversation with</t>
        </is>
      </c>
      <c r="D9">
        <f>HYPERLINK("https://www.youtube.com/watch?v=jLxAwdbekU8&amp;t=88s", "Go to time")</f>
        <v/>
      </c>
    </row>
    <row r="10">
      <c r="A10">
        <f>HYPERLINK("https://www.youtube.com/watch?v=jLxAwdbekU8", "Video")</f>
        <v/>
      </c>
      <c r="B10" t="inlineStr">
        <is>
          <t>2:03</t>
        </is>
      </c>
      <c r="C10" t="inlineStr">
        <is>
          <t>that if i engage in this conversation</t>
        </is>
      </c>
      <c r="D10">
        <f>HYPERLINK("https://www.youtube.com/watch?v=jLxAwdbekU8&amp;t=123s", "Go to time")</f>
        <v/>
      </c>
    </row>
    <row r="11">
      <c r="A11">
        <f>HYPERLINK("https://www.youtube.com/watch?v=gAWmzP81l6E", "Video")</f>
        <v/>
      </c>
      <c r="B11" t="inlineStr">
        <is>
          <t>0:49</t>
        </is>
      </c>
      <c r="C11" t="inlineStr">
        <is>
          <t>more engaged and generally
more satisfied in our jobs.</t>
        </is>
      </c>
      <c r="D11">
        <f>HYPERLINK("https://www.youtube.com/watch?v=gAWmzP81l6E&amp;t=49s", "Go to time")</f>
        <v/>
      </c>
    </row>
    <row r="12">
      <c r="A12">
        <f>HYPERLINK("https://www.youtube.com/watch?v=wTV_lRX17lU", "Video")</f>
        <v/>
      </c>
      <c r="B12" t="inlineStr">
        <is>
          <t>2:43</t>
        </is>
      </c>
      <c r="C12" t="inlineStr">
        <is>
          <t>is the strongest indicator 
of emotional engagement.</t>
        </is>
      </c>
      <c r="D12">
        <f>HYPERLINK("https://www.youtube.com/watch?v=wTV_lRX17lU&amp;t=163s", "Go to time")</f>
        <v/>
      </c>
    </row>
    <row r="13">
      <c r="A13">
        <f>HYPERLINK("https://www.youtube.com/watch?v=tmKwrhjmS84", "Video")</f>
        <v/>
      </c>
      <c r="B13" t="inlineStr">
        <is>
          <t>0:28</t>
        </is>
      </c>
      <c r="C13" t="inlineStr">
        <is>
          <t>engages in some form of group
singing, dancing, and chanting.</t>
        </is>
      </c>
      <c r="D13">
        <f>HYPERLINK("https://www.youtube.com/watch?v=tmKwrhjmS84&amp;t=28s", "Go to time")</f>
        <v/>
      </c>
    </row>
    <row r="14">
      <c r="A14">
        <f>HYPERLINK("https://www.youtube.com/watch?v=tmKwrhjmS84", "Video")</f>
        <v/>
      </c>
      <c r="B14" t="inlineStr">
        <is>
          <t>0:35</t>
        </is>
      </c>
      <c r="C14" t="inlineStr">
        <is>
          <t>that when a group of people
engage in collective behaviour -</t>
        </is>
      </c>
      <c r="D14">
        <f>HYPERLINK("https://www.youtube.com/watch?v=tmKwrhjmS84&amp;t=35s", "Go to time")</f>
        <v/>
      </c>
    </row>
    <row r="15">
      <c r="A15">
        <f>HYPERLINK("https://www.youtube.com/watch?v=qZsFwbosBdc", "Video")</f>
        <v/>
      </c>
      <c r="B15" t="inlineStr">
        <is>
          <t>4:48</t>
        </is>
      </c>
      <c r="C15" t="inlineStr">
        <is>
          <t>were more approachable
and increased engagement.</t>
        </is>
      </c>
      <c r="D15">
        <f>HYPERLINK("https://www.youtube.com/watch?v=qZsFwbosBdc&amp;t=288s", "Go to time")</f>
        <v/>
      </c>
    </row>
    <row r="16">
      <c r="A16">
        <f>HYPERLINK("https://www.youtube.com/watch?v=wONAqaxgIoo", "Video")</f>
        <v/>
      </c>
      <c r="B16" t="inlineStr">
        <is>
          <t>3:59</t>
        </is>
      </c>
      <c r="C16" t="inlineStr">
        <is>
          <t>It's just many of them knew that when you
criminalize a vice that is engaged in by a</t>
        </is>
      </c>
      <c r="D16">
        <f>HYPERLINK("https://www.youtube.com/watch?v=wONAqaxgIoo&amp;t=239s", "Go to time")</f>
        <v/>
      </c>
    </row>
    <row r="17">
      <c r="A17">
        <f>HYPERLINK("https://www.youtube.com/watch?v=EzsuWkskU88", "Video")</f>
        <v/>
      </c>
      <c r="B17" t="inlineStr">
        <is>
          <t>0:18</t>
        </is>
      </c>
      <c r="C17" t="inlineStr">
        <is>
          <t>And yet the way our brain works we still engage
in many different kinds of biases and they</t>
        </is>
      </c>
      <c r="D17">
        <f>HYPERLINK("https://www.youtube.com/watch?v=EzsuWkskU88&amp;t=18s", "Go to time")</f>
        <v/>
      </c>
    </row>
    <row r="18">
      <c r="A18">
        <f>HYPERLINK("https://www.youtube.com/watch?v=qCFhIjXRXZY", "Video")</f>
        <v/>
      </c>
      <c r="B18" t="inlineStr">
        <is>
          <t>1:16</t>
        </is>
      </c>
      <c r="C18" t="inlineStr">
        <is>
          <t>engage people again we want people to be</t>
        </is>
      </c>
      <c r="D18">
        <f>HYPERLINK("https://www.youtube.com/watch?v=qCFhIjXRXZY&amp;t=76s", "Go to time")</f>
        <v/>
      </c>
    </row>
    <row r="19">
      <c r="A19">
        <f>HYPERLINK("https://www.youtube.com/watch?v=kFWjj3RgQXI", "Video")</f>
        <v/>
      </c>
      <c r="B19" t="inlineStr">
        <is>
          <t>2:29</t>
        </is>
      </c>
      <c r="C19" t="inlineStr">
        <is>
          <t>engage oxytocin system and that goes</t>
        </is>
      </c>
      <c r="D19">
        <f>HYPERLINK("https://www.youtube.com/watch?v=kFWjj3RgQXI&amp;t=149s", "Go to time")</f>
        <v/>
      </c>
    </row>
    <row r="20">
      <c r="A20">
        <f>HYPERLINK("https://www.youtube.com/watch?v=MnsjB77tZZ8", "Video")</f>
        <v/>
      </c>
      <c r="B20" t="inlineStr">
        <is>
          <t>0:29</t>
        </is>
      </c>
      <c r="C20" t="inlineStr">
        <is>
          <t>innov that were engaged in counting</t>
        </is>
      </c>
      <c r="D20">
        <f>HYPERLINK("https://www.youtube.com/watch?v=MnsjB77tZZ8&amp;t=29s", "Go to time")</f>
        <v/>
      </c>
    </row>
    <row r="21">
      <c r="A21">
        <f>HYPERLINK("https://www.youtube.com/watch?v=xu-sFIrbvKI", "Video")</f>
        <v/>
      </c>
      <c r="B21" t="inlineStr">
        <is>
          <t>0:43</t>
        </is>
      </c>
      <c r="C21" t="inlineStr">
        <is>
          <t>over the world who are engaged in human</t>
        </is>
      </c>
      <c r="D21">
        <f>HYPERLINK("https://www.youtube.com/watch?v=xu-sFIrbvKI&amp;t=43s", "Go to time")</f>
        <v/>
      </c>
    </row>
    <row r="22">
      <c r="A22">
        <f>HYPERLINK("https://www.youtube.com/watch?v=ZCkPxtoMcDE", "Video")</f>
        <v/>
      </c>
      <c r="B22" t="inlineStr">
        <is>
          <t>4:29</t>
        </is>
      </c>
      <c r="C22" t="inlineStr">
        <is>
          <t>is that the way in which
they were inclined to engage</t>
        </is>
      </c>
      <c r="D22">
        <f>HYPERLINK("https://www.youtube.com/watch?v=ZCkPxtoMcDE&amp;t=269s", "Go to time")</f>
        <v/>
      </c>
    </row>
    <row r="23">
      <c r="A23">
        <f>HYPERLINK("https://www.youtube.com/watch?v=SdIkQnTy6jA", "Video")</f>
        <v/>
      </c>
      <c r="B23" t="inlineStr">
        <is>
          <t>0:34</t>
        </is>
      </c>
      <c r="C23" t="inlineStr">
        <is>
          <t>For the business community, engagement is
one of the major predictors of productivity</t>
        </is>
      </c>
      <c r="D23">
        <f>HYPERLINK("https://www.youtube.com/watch?v=SdIkQnTy6jA&amp;t=34s", "Go to time")</f>
        <v/>
      </c>
    </row>
    <row r="24">
      <c r="A24">
        <f>HYPERLINK("https://www.youtube.com/watch?v=SdIkQnTy6jA", "Video")</f>
        <v/>
      </c>
      <c r="B24" t="inlineStr">
        <is>
          <t>5:50</t>
        </is>
      </c>
      <c r="C24" t="inlineStr">
        <is>
          <t>Self-directed engaged learning is the ability
to continue to learn from life, to learn from</t>
        </is>
      </c>
      <c r="D24">
        <f>HYPERLINK("https://www.youtube.com/watch?v=SdIkQnTy6jA&amp;t=350s", "Go to time")</f>
        <v/>
      </c>
    </row>
    <row r="25">
      <c r="A25">
        <f>HYPERLINK("https://www.youtube.com/watch?v=iWCjYxtRBXE", "Video")</f>
        <v/>
      </c>
      <c r="B25" t="inlineStr">
        <is>
          <t>0:47</t>
        </is>
      </c>
      <c r="C25" t="inlineStr">
        <is>
          <t>time um engaged in the behavior to uh</t>
        </is>
      </c>
      <c r="D25">
        <f>HYPERLINK("https://www.youtube.com/watch?v=iWCjYxtRBXE&amp;t=47s", "Go to time")</f>
        <v/>
      </c>
    </row>
    <row r="26">
      <c r="A26">
        <f>HYPERLINK("https://www.youtube.com/watch?v=mq10ZvZgxy4", "Video")</f>
        <v/>
      </c>
      <c r="B26" t="inlineStr">
        <is>
          <t>4:17</t>
        </is>
      </c>
      <c r="C26" t="inlineStr">
        <is>
          <t>So you practice ritual, you engage in learning
with fellow students and eventually somehow</t>
        </is>
      </c>
      <c r="D26">
        <f>HYPERLINK("https://www.youtube.com/watch?v=mq10ZvZgxy4&amp;t=257s", "Go to time")</f>
        <v/>
      </c>
    </row>
    <row r="27">
      <c r="A27">
        <f>HYPERLINK("https://www.youtube.com/watch?v=VAaBpr0v3HQ", "Video")</f>
        <v/>
      </c>
      <c r="B27" t="inlineStr">
        <is>
          <t>3:57</t>
        </is>
      </c>
      <c r="C27" t="inlineStr">
        <is>
          <t>to engage in teleological thinking,</t>
        </is>
      </c>
      <c r="D27">
        <f>HYPERLINK("https://www.youtube.com/watch?v=VAaBpr0v3HQ&amp;t=237s", "Go to time")</f>
        <v/>
      </c>
    </row>
    <row r="28">
      <c r="A28">
        <f>HYPERLINK("https://www.youtube.com/watch?v=mm8asJxdcds", "Video")</f>
        <v/>
      </c>
      <c r="B28" t="inlineStr">
        <is>
          <t>10:17</t>
        </is>
      </c>
      <c r="C28" t="inlineStr">
        <is>
          <t>realized that if they engaged in unilateral
disarmament they would be at risk.  Let’s</t>
        </is>
      </c>
      <c r="D28">
        <f>HYPERLINK("https://www.youtube.com/watch?v=mm8asJxdcds&amp;t=617s", "Go to time")</f>
        <v/>
      </c>
    </row>
    <row r="29">
      <c r="A29">
        <f>HYPERLINK("https://www.youtube.com/watch?v=mm8asJxdcds", "Video")</f>
        <v/>
      </c>
      <c r="B29" t="inlineStr">
        <is>
          <t>13:02</t>
        </is>
      </c>
      <c r="C29" t="inlineStr">
        <is>
          <t>World War when soldiers were engaged in trench
warfare the Germans and the Americans developed</t>
        </is>
      </c>
      <c r="D29">
        <f>HYPERLINK("https://www.youtube.com/watch?v=mm8asJxdcds&amp;t=782s", "Go to time")</f>
        <v/>
      </c>
    </row>
    <row r="30">
      <c r="A30">
        <f>HYPERLINK("https://www.youtube.com/watch?v=mm8asJxdcds", "Video")</f>
        <v/>
      </c>
      <c r="B30" t="inlineStr">
        <is>
          <t>29:42</t>
        </is>
      </c>
      <c r="C30" t="inlineStr">
        <is>
          <t>arisen as the result of voluntary interactions,
of human beings engaged in legitimate transactions</t>
        </is>
      </c>
      <c r="D30">
        <f>HYPERLINK("https://www.youtube.com/watch?v=mm8asJxdcds&amp;t=1782s", "Go to time")</f>
        <v/>
      </c>
    </row>
    <row r="31">
      <c r="A31">
        <f>HYPERLINK("https://www.youtube.com/watch?v=SpI6y2ZzRsg", "Video")</f>
        <v/>
      </c>
      <c r="B31" t="inlineStr">
        <is>
          <t>6:04</t>
        </is>
      </c>
      <c r="C31" t="inlineStr">
        <is>
          <t>think we have to engage in those forms</t>
        </is>
      </c>
      <c r="D31">
        <f>HYPERLINK("https://www.youtube.com/watch?v=SpI6y2ZzRsg&amp;t=364s", "Go to time")</f>
        <v/>
      </c>
    </row>
    <row r="32">
      <c r="A32">
        <f>HYPERLINK("https://www.youtube.com/watch?v=vM6rvequsz4", "Video")</f>
        <v/>
      </c>
      <c r="B32" t="inlineStr">
        <is>
          <t>0:41</t>
        </is>
      </c>
      <c r="C32" t="inlineStr">
        <is>
          <t>engage in lethal warfare from that</t>
        </is>
      </c>
      <c r="D32">
        <f>HYPERLINK("https://www.youtube.com/watch?v=vM6rvequsz4&amp;t=41s", "Go to time")</f>
        <v/>
      </c>
    </row>
    <row r="33">
      <c r="A33">
        <f>HYPERLINK("https://www.youtube.com/watch?v=hiP4hieBdfw", "Video")</f>
        <v/>
      </c>
      <c r="B33" t="inlineStr">
        <is>
          <t>1:32</t>
        </is>
      </c>
      <c r="C33" t="inlineStr">
        <is>
          <t>doesn't engage the changes in the world</t>
        </is>
      </c>
      <c r="D33">
        <f>HYPERLINK("https://www.youtube.com/watch?v=hiP4hieBdfw&amp;t=92s", "Go to time")</f>
        <v/>
      </c>
    </row>
    <row r="34">
      <c r="A34">
        <f>HYPERLINK("https://www.youtube.com/watch?v=8PoUTZFeAjw", "Video")</f>
        <v/>
      </c>
      <c r="B34" t="inlineStr">
        <is>
          <t>5:27</t>
        </is>
      </c>
      <c r="C34" t="inlineStr">
        <is>
          <t>press a button than to engage in fight</t>
        </is>
      </c>
      <c r="D34">
        <f>HYPERLINK("https://www.youtube.com/watch?v=8PoUTZFeAjw&amp;t=327s", "Go to time")</f>
        <v/>
      </c>
    </row>
    <row r="35">
      <c r="A35">
        <f>HYPERLINK("https://www.youtube.com/watch?v=_U6mIdVqktk", "Video")</f>
        <v/>
      </c>
      <c r="B35" t="inlineStr">
        <is>
          <t>1:08</t>
        </is>
      </c>
      <c r="C35" t="inlineStr">
        <is>
          <t>But when we engage
online, we tend to think</t>
        </is>
      </c>
      <c r="D35">
        <f>HYPERLINK("https://www.youtube.com/watch?v=_U6mIdVqktk&amp;t=68s", "Go to time")</f>
        <v/>
      </c>
    </row>
    <row r="36">
      <c r="A36">
        <f>HYPERLINK("https://www.youtube.com/watch?v=IG9HxttOKGQ", "Video")</f>
        <v/>
      </c>
      <c r="B36" t="inlineStr">
        <is>
          <t>5:17</t>
        </is>
      </c>
      <c r="C36" t="inlineStr">
        <is>
          <t>activity engaged in a conversation that</t>
        </is>
      </c>
      <c r="D36">
        <f>HYPERLINK("https://www.youtube.com/watch?v=IG9HxttOKGQ&amp;t=317s", "Go to time")</f>
        <v/>
      </c>
    </row>
    <row r="37">
      <c r="A37">
        <f>HYPERLINK("https://www.youtube.com/watch?v=IG9HxttOKGQ", "Video")</f>
        <v/>
      </c>
      <c r="B37" t="inlineStr">
        <is>
          <t>9:18</t>
        </is>
      </c>
      <c r="C37" t="inlineStr">
        <is>
          <t>you're engaged in a difficult</t>
        </is>
      </c>
      <c r="D37">
        <f>HYPERLINK("https://www.youtube.com/watch?v=IG9HxttOKGQ&amp;t=558s", "Go to time")</f>
        <v/>
      </c>
    </row>
    <row r="38">
      <c r="A38">
        <f>HYPERLINK("https://www.youtube.com/watch?v=IG9HxttOKGQ", "Video")</f>
        <v/>
      </c>
      <c r="B38" t="inlineStr">
        <is>
          <t>15:45</t>
        </is>
      </c>
      <c r="C38" t="inlineStr">
        <is>
          <t>rules to heart and engage in a fresh and</t>
        </is>
      </c>
      <c r="D38">
        <f>HYPERLINK("https://www.youtube.com/watch?v=IG9HxttOKGQ&amp;t=945s", "Go to time")</f>
        <v/>
      </c>
    </row>
    <row r="39">
      <c r="A39">
        <f>HYPERLINK("https://www.youtube.com/watch?v=IG9HxttOKGQ", "Video")</f>
        <v/>
      </c>
      <c r="B39" t="inlineStr">
        <is>
          <t>21:54</t>
        </is>
      </c>
      <c r="C39" t="inlineStr">
        <is>
          <t>participation engagement checking in</t>
        </is>
      </c>
      <c r="D39">
        <f>HYPERLINK("https://www.youtube.com/watch?v=IG9HxttOKGQ&amp;t=1314s", "Go to time")</f>
        <v/>
      </c>
    </row>
    <row r="40">
      <c r="A40">
        <f>HYPERLINK("https://www.youtube.com/watch?v=IG9HxttOKGQ", "Video")</f>
        <v/>
      </c>
      <c r="B40" t="inlineStr">
        <is>
          <t>27:37</t>
        </is>
      </c>
      <c r="C40" t="inlineStr">
        <is>
          <t>to advance and engage me in I'm</t>
        </is>
      </c>
      <c r="D40">
        <f>HYPERLINK("https://www.youtube.com/watch?v=IG9HxttOKGQ&amp;t=1657s", "Go to time")</f>
        <v/>
      </c>
    </row>
    <row r="41">
      <c r="A41">
        <f>HYPERLINK("https://www.youtube.com/watch?v=IG9HxttOKGQ", "Video")</f>
        <v/>
      </c>
      <c r="B41" t="inlineStr">
        <is>
          <t>28:07</t>
        </is>
      </c>
      <c r="C41" t="inlineStr">
        <is>
          <t>that wants to engage actively in a</t>
        </is>
      </c>
      <c r="D41">
        <f>HYPERLINK("https://www.youtube.com/watch?v=IG9HxttOKGQ&amp;t=1687s", "Go to time")</f>
        <v/>
      </c>
    </row>
    <row r="42">
      <c r="A42">
        <f>HYPERLINK("https://www.youtube.com/watch?v=IG9HxttOKGQ", "Video")</f>
        <v/>
      </c>
      <c r="B42" t="inlineStr">
        <is>
          <t>41:15</t>
        </is>
      </c>
      <c r="C42" t="inlineStr">
        <is>
          <t>in the world engages in that question</t>
        </is>
      </c>
      <c r="D42">
        <f>HYPERLINK("https://www.youtube.com/watch?v=IG9HxttOKGQ&amp;t=2475s", "Go to time")</f>
        <v/>
      </c>
    </row>
    <row r="43">
      <c r="A43">
        <f>HYPERLINK("https://www.youtube.com/watch?v=xDaBjc4QyWU", "Video")</f>
        <v/>
      </c>
      <c r="B43" t="inlineStr">
        <is>
          <t>0:58</t>
        </is>
      </c>
      <c r="C43" t="inlineStr">
        <is>
          <t>If you are engaged in that sort of ancient
process of “more, more, more” you are</t>
        </is>
      </c>
      <c r="D43">
        <f>HYPERLINK("https://www.youtube.com/watch?v=xDaBjc4QyWU&amp;t=58s", "Go to time")</f>
        <v/>
      </c>
    </row>
    <row r="44">
      <c r="A44">
        <f>HYPERLINK("https://www.youtube.com/watch?v=VMbhM59K5FQ", "Video")</f>
        <v/>
      </c>
      <c r="B44" t="inlineStr">
        <is>
          <t>6:19</t>
        </is>
      </c>
      <c r="C44" t="inlineStr">
        <is>
          <t>I tried to reengage more with
other things that I value-</t>
        </is>
      </c>
      <c r="D44">
        <f>HYPERLINK("https://www.youtube.com/watch?v=VMbhM59K5FQ&amp;t=379s", "Go to time")</f>
        <v/>
      </c>
    </row>
    <row r="45">
      <c r="A45">
        <f>HYPERLINK("https://www.youtube.com/watch?v=VMbhM59K5FQ", "Video")</f>
        <v/>
      </c>
      <c r="B45" t="inlineStr">
        <is>
          <t>6:31</t>
        </is>
      </c>
      <c r="C45" t="inlineStr">
        <is>
          <t>It's really trying to
engage all the values</t>
        </is>
      </c>
      <c r="D45">
        <f>HYPERLINK("https://www.youtube.com/watch?v=VMbhM59K5FQ&amp;t=391s", "Go to time")</f>
        <v/>
      </c>
    </row>
    <row r="46">
      <c r="A46">
        <f>HYPERLINK("https://www.youtube.com/watch?v=vmJnOkMdm3E", "Video")</f>
        <v/>
      </c>
      <c r="B46" t="inlineStr">
        <is>
          <t>2:16</t>
        </is>
      </c>
      <c r="C46" t="inlineStr">
        <is>
          <t>I think our hope of course is that other people
are too scared ever to engage in any sort</t>
        </is>
      </c>
      <c r="D46">
        <f>HYPERLINK("https://www.youtube.com/watch?v=vmJnOkMdm3E&amp;t=136s", "Go to time")</f>
        <v/>
      </c>
    </row>
    <row r="47">
      <c r="A47">
        <f>HYPERLINK("https://www.youtube.com/watch?v=C8K9wjyXNpA", "Video")</f>
        <v/>
      </c>
      <c r="B47" t="inlineStr">
        <is>
          <t>0:39</t>
        </is>
      </c>
      <c r="C47" t="inlineStr">
        <is>
          <t>the model we we engage in for the</t>
        </is>
      </c>
      <c r="D47">
        <f>HYPERLINK("https://www.youtube.com/watch?v=C8K9wjyXNpA&amp;t=39s", "Go to time")</f>
        <v/>
      </c>
    </row>
    <row r="48">
      <c r="A48">
        <f>HYPERLINK("https://www.youtube.com/watch?v=BKCKihV_xLY", "Video")</f>
        <v/>
      </c>
      <c r="B48" t="inlineStr">
        <is>
          <t>4:49</t>
        </is>
      </c>
      <c r="C48" t="inlineStr">
        <is>
          <t>engage in Partnerships with other uh</t>
        </is>
      </c>
      <c r="D48">
        <f>HYPERLINK("https://www.youtube.com/watch?v=BKCKihV_xLY&amp;t=289s", "Go to time")</f>
        <v/>
      </c>
    </row>
    <row r="49">
      <c r="A49">
        <f>HYPERLINK("https://www.youtube.com/watch?v=CSv0pQbo6tg", "Video")</f>
        <v/>
      </c>
      <c r="B49" t="inlineStr">
        <is>
          <t>7:53</t>
        </is>
      </c>
      <c r="C49" t="inlineStr">
        <is>
          <t>possibly engage in we we did put</t>
        </is>
      </c>
      <c r="D49">
        <f>HYPERLINK("https://www.youtube.com/watch?v=CSv0pQbo6tg&amp;t=473s", "Go to time")</f>
        <v/>
      </c>
    </row>
    <row r="50">
      <c r="A50">
        <f>HYPERLINK("https://www.youtube.com/watch?v=CSv0pQbo6tg", "Video")</f>
        <v/>
      </c>
      <c r="B50" t="inlineStr">
        <is>
          <t>12:09</t>
        </is>
      </c>
      <c r="C50" t="inlineStr">
        <is>
          <t>engage in and struggle on behalf of</t>
        </is>
      </c>
      <c r="D50">
        <f>HYPERLINK("https://www.youtube.com/watch?v=CSv0pQbo6tg&amp;t=729s", "Go to time")</f>
        <v/>
      </c>
    </row>
    <row r="51">
      <c r="A51">
        <f>HYPERLINK("https://www.youtube.com/watch?v=I49r2zGSQGw", "Video")</f>
        <v/>
      </c>
      <c r="B51" t="inlineStr">
        <is>
          <t>0:20</t>
        </is>
      </c>
      <c r="C51" t="inlineStr">
        <is>
          <t>constitute one is engagement in the</t>
        </is>
      </c>
      <c r="D51">
        <f>HYPERLINK("https://www.youtube.com/watch?v=I49r2zGSQGw&amp;t=20s", "Go to time")</f>
        <v/>
      </c>
    </row>
    <row r="52">
      <c r="A52">
        <f>HYPERLINK("https://www.youtube.com/watch?v=8KRGFyBFJpQ", "Video")</f>
        <v/>
      </c>
      <c r="B52" t="inlineStr">
        <is>
          <t>1:03</t>
        </is>
      </c>
      <c r="C52" t="inlineStr">
        <is>
          <t>engage in argument and debate with</t>
        </is>
      </c>
      <c r="D52">
        <f>HYPERLINK("https://www.youtube.com/watch?v=8KRGFyBFJpQ&amp;t=63s", "Go to time")</f>
        <v/>
      </c>
    </row>
    <row r="53">
      <c r="A53">
        <f>HYPERLINK("https://www.youtube.com/watch?v=8KRGFyBFJpQ", "Video")</f>
        <v/>
      </c>
      <c r="B53" t="inlineStr">
        <is>
          <t>1:30</t>
        </is>
      </c>
      <c r="C53" t="inlineStr">
        <is>
          <t>uh to get people to engage in places</t>
        </is>
      </c>
      <c r="D53">
        <f>HYPERLINK("https://www.youtube.com/watch?v=8KRGFyBFJpQ&amp;t=90s", "Go to time")</f>
        <v/>
      </c>
    </row>
    <row r="54">
      <c r="A54">
        <f>HYPERLINK("https://www.youtube.com/watch?v=VhZxtb3LVU4", "Video")</f>
        <v/>
      </c>
      <c r="B54" t="inlineStr">
        <is>
          <t>6:32</t>
        </is>
      </c>
      <c r="C54" t="inlineStr">
        <is>
          <t>engaged in it and try to do it in a</t>
        </is>
      </c>
      <c r="D54">
        <f>HYPERLINK("https://www.youtube.com/watch?v=VhZxtb3LVU4&amp;t=392s", "Go to time")</f>
        <v/>
      </c>
    </row>
    <row r="55">
      <c r="A55">
        <f>HYPERLINK("https://www.youtube.com/watch?v=W6IBFpVZIIE", "Video")</f>
        <v/>
      </c>
      <c r="B55" t="inlineStr">
        <is>
          <t>1:34</t>
        </is>
      </c>
      <c r="C55" t="inlineStr">
        <is>
          <t>to make that illegal for
employers to engage in.</t>
        </is>
      </c>
      <c r="D55">
        <f>HYPERLINK("https://www.youtube.com/watch?v=W6IBFpVZIIE&amp;t=94s", "Go to time")</f>
        <v/>
      </c>
    </row>
    <row r="56">
      <c r="A56">
        <f>HYPERLINK("https://www.youtube.com/watch?v=v0KB130rVko", "Video")</f>
        <v/>
      </c>
      <c r="B56" t="inlineStr">
        <is>
          <t>1:39</t>
        </is>
      </c>
      <c r="C56" t="inlineStr">
        <is>
          <t>Letters are certainly a form of scholarly
engagement.</t>
        </is>
      </c>
      <c r="D56">
        <f>HYPERLINK("https://www.youtube.com/watch?v=v0KB130rVko&amp;t=99s", "Go to time")</f>
        <v/>
      </c>
    </row>
    <row r="57">
      <c r="A57">
        <f>HYPERLINK("https://www.youtube.com/watch?v=v0KB130rVko", "Video")</f>
        <v/>
      </c>
      <c r="B57" t="inlineStr">
        <is>
          <t>1:41</t>
        </is>
      </c>
      <c r="C57" t="inlineStr">
        <is>
          <t>It’s a way to raise concern and critique,
but we need to engage in those with the same</t>
        </is>
      </c>
      <c r="D57">
        <f>HYPERLINK("https://www.youtube.com/watch?v=v0KB130rVko&amp;t=101s", "Go to time")</f>
        <v/>
      </c>
    </row>
    <row r="58">
      <c r="A58">
        <f>HYPERLINK("https://www.youtube.com/watch?v=sjPmx-6KCOs", "Video")</f>
        <v/>
      </c>
      <c r="B58" t="inlineStr">
        <is>
          <t>2:32</t>
        </is>
      </c>
      <c r="C58" t="inlineStr">
        <is>
          <t>discovered that if I hadn't actually
engaged in an argument with him and we</t>
        </is>
      </c>
      <c r="D58">
        <f>HYPERLINK("https://www.youtube.com/watch?v=sjPmx-6KCOs&amp;t=152s", "Go to time")</f>
        <v/>
      </c>
    </row>
    <row r="59">
      <c r="A59">
        <f>HYPERLINK("https://www.youtube.com/watch?v=LyZZVRq09vQ", "Video")</f>
        <v/>
      </c>
      <c r="B59" t="inlineStr">
        <is>
          <t>3:19</t>
        </is>
      </c>
      <c r="C59" t="inlineStr">
        <is>
          <t>urged londoners to engage in a mass</t>
        </is>
      </c>
      <c r="D59">
        <f>HYPERLINK("https://www.youtube.com/watch?v=LyZZVRq09vQ&amp;t=199s", "Go to time")</f>
        <v/>
      </c>
    </row>
    <row r="60">
      <c r="A60">
        <f>HYPERLINK("https://www.youtube.com/watch?v=wl2_hjs2dt8", "Video")</f>
        <v/>
      </c>
      <c r="B60" t="inlineStr">
        <is>
          <t>2:23</t>
        </is>
      </c>
      <c r="C60" t="inlineStr">
        <is>
          <t>that kids engage in a lot of us taking</t>
        </is>
      </c>
      <c r="D60">
        <f>HYPERLINK("https://www.youtube.com/watch?v=wl2_hjs2dt8&amp;t=143s", "Go to time")</f>
        <v/>
      </c>
    </row>
    <row r="61">
      <c r="A61">
        <f>HYPERLINK("https://www.youtube.com/watch?v=mIAh7-OaZ74", "Video")</f>
        <v/>
      </c>
      <c r="B61" t="inlineStr">
        <is>
          <t>2:06</t>
        </is>
      </c>
      <c r="C61" t="inlineStr">
        <is>
          <t>that the reason why people engage in fraud</t>
        </is>
      </c>
      <c r="D61">
        <f>HYPERLINK("https://www.youtube.com/watch?v=mIAh7-OaZ74&amp;t=126s", "Go to time")</f>
        <v/>
      </c>
    </row>
    <row r="62">
      <c r="A62">
        <f>HYPERLINK("https://www.youtube.com/watch?v=g95jIjaa5QI", "Video")</f>
        <v/>
      </c>
      <c r="B62" t="inlineStr">
        <is>
          <t>5:23</t>
        </is>
      </c>
      <c r="C62" t="inlineStr">
        <is>
          <t>interact with artists and engage the</t>
        </is>
      </c>
      <c r="D62">
        <f>HYPERLINK("https://www.youtube.com/watch?v=g95jIjaa5QI&amp;t=323s", "Go to time")</f>
        <v/>
      </c>
    </row>
    <row r="63">
      <c r="A63">
        <f>HYPERLINK("https://www.youtube.com/watch?v=bCXjMqLC8DI", "Video")</f>
        <v/>
      </c>
      <c r="B63" t="inlineStr">
        <is>
          <t>1:34</t>
        </is>
      </c>
      <c r="C63" t="inlineStr">
        <is>
          <t>middle place are are engaged in a good</t>
        </is>
      </c>
      <c r="D63">
        <f>HYPERLINK("https://www.youtube.com/watch?v=bCXjMqLC8DI&amp;t=94s", "Go to time")</f>
        <v/>
      </c>
    </row>
    <row r="64">
      <c r="A64">
        <f>HYPERLINK("https://www.youtube.com/watch?v=-rcQZxawdWk", "Video")</f>
        <v/>
      </c>
      <c r="B64" t="inlineStr">
        <is>
          <t>0:30</t>
        </is>
      </c>
      <c r="C64" t="inlineStr">
        <is>
          <t>And you know, here we're engaged in critiques
of unfettered markets, and it looked as if</t>
        </is>
      </c>
      <c r="D64">
        <f>HYPERLINK("https://www.youtube.com/watch?v=-rcQZxawdWk&amp;t=30s", "Go to time")</f>
        <v/>
      </c>
    </row>
    <row r="65">
      <c r="A65">
        <f>HYPERLINK("https://www.youtube.com/watch?v=rXXGTs-xKYY", "Video")</f>
        <v/>
      </c>
      <c r="B65" t="inlineStr">
        <is>
          <t>9:13</t>
        </is>
      </c>
      <c r="C65" t="inlineStr">
        <is>
          <t>engages vast amounts of the brain,</t>
        </is>
      </c>
      <c r="D65">
        <f>HYPERLINK("https://www.youtube.com/watch?v=rXXGTs-xKYY&amp;t=553s", "Go to time")</f>
        <v/>
      </c>
    </row>
    <row r="66">
      <c r="A66">
        <f>HYPERLINK("https://www.youtube.com/watch?v=tpPFdFdfxxM", "Video")</f>
        <v/>
      </c>
      <c r="B66" t="inlineStr">
        <is>
          <t>1:06</t>
        </is>
      </c>
      <c r="C66" t="inlineStr">
        <is>
          <t>as we see them that are important
for people to engage in.</t>
        </is>
      </c>
      <c r="D66">
        <f>HYPERLINK("https://www.youtube.com/watch?v=tpPFdFdfxxM&amp;t=66s", "Go to time")</f>
        <v/>
      </c>
    </row>
    <row r="67">
      <c r="A67">
        <f>HYPERLINK("https://www.youtube.com/watch?v=tpPFdFdfxxM", "Video")</f>
        <v/>
      </c>
      <c r="B67" t="inlineStr">
        <is>
          <t>23:31</t>
        </is>
      </c>
      <c r="C67" t="inlineStr">
        <is>
          <t>to engage in attacks against shipping</t>
        </is>
      </c>
      <c r="D67">
        <f>HYPERLINK("https://www.youtube.com/watch?v=tpPFdFdfxxM&amp;t=1411s", "Go to time")</f>
        <v/>
      </c>
    </row>
    <row r="68">
      <c r="A68">
        <f>HYPERLINK("https://www.youtube.com/watch?v=DThl6DY_K3M", "Video")</f>
        <v/>
      </c>
      <c r="B68" t="inlineStr">
        <is>
          <t>0:25</t>
        </is>
      </c>
      <c r="C68" t="inlineStr">
        <is>
          <t>and we're still engaged in that struggle</t>
        </is>
      </c>
      <c r="D68">
        <f>HYPERLINK("https://www.youtube.com/watch?v=DThl6DY_K3M&amp;t=25s", "Go to time")</f>
        <v/>
      </c>
    </row>
    <row r="69">
      <c r="A69">
        <f>HYPERLINK("https://www.youtube.com/watch?v=7YwZwdSCMJE", "Video")</f>
        <v/>
      </c>
      <c r="B69" t="inlineStr">
        <is>
          <t>3:07</t>
        </is>
      </c>
      <c r="C69" t="inlineStr">
        <is>
          <t>uh and we might not be um as engaged in</t>
        </is>
      </c>
      <c r="D69">
        <f>HYPERLINK("https://www.youtube.com/watch?v=7YwZwdSCMJE&amp;t=187s", "Go to time")</f>
        <v/>
      </c>
    </row>
    <row r="70">
      <c r="A70">
        <f>HYPERLINK("https://www.youtube.com/watch?v=LRAptNtN9-A", "Video")</f>
        <v/>
      </c>
      <c r="B70" t="inlineStr">
        <is>
          <t>1:24</t>
        </is>
      </c>
      <c r="C70" t="inlineStr">
        <is>
          <t>re-engage reality once again and you see</t>
        </is>
      </c>
      <c r="D70">
        <f>HYPERLINK("https://www.youtube.com/watch?v=LRAptNtN9-A&amp;t=84s", "Go to time")</f>
        <v/>
      </c>
    </row>
    <row r="71">
      <c r="A71">
        <f>HYPERLINK("https://www.youtube.com/watch?v=LSUs8m6LD24", "Video")</f>
        <v/>
      </c>
      <c r="B71" t="inlineStr">
        <is>
          <t>0:05</t>
        </is>
      </c>
      <c r="C71" t="inlineStr">
        <is>
          <t>Most psychologists agree the best way to have
somebody increase empathy is to engage in</t>
        </is>
      </c>
      <c r="D71">
        <f>HYPERLINK("https://www.youtube.com/watch?v=LSUs8m6LD24&amp;t=5s", "Go to time")</f>
        <v/>
      </c>
    </row>
    <row r="72">
      <c r="A72">
        <f>HYPERLINK("https://www.youtube.com/watch?v=0WYEq9ntnHI", "Video")</f>
        <v/>
      </c>
      <c r="B72" t="inlineStr">
        <is>
          <t>1:16</t>
        </is>
      </c>
      <c r="C72" t="inlineStr">
        <is>
          <t>disengaged, uninterested, of course it has
big consequences.</t>
        </is>
      </c>
      <c r="D72">
        <f>HYPERLINK("https://www.youtube.com/watch?v=0WYEq9ntnHI&amp;t=76s", "Go to time")</f>
        <v/>
      </c>
    </row>
    <row r="73">
      <c r="A73">
        <f>HYPERLINK("https://www.youtube.com/watch?v=t5xxAF4aHig", "Video")</f>
        <v/>
      </c>
      <c r="B73" t="inlineStr">
        <is>
          <t>3:47</t>
        </is>
      </c>
      <c r="C73" t="inlineStr">
        <is>
          <t>trust, builds engagement with the stakeholders
and again is really important for the sustainability</t>
        </is>
      </c>
      <c r="D73">
        <f>HYPERLINK("https://www.youtube.com/watch?v=t5xxAF4aHig&amp;t=227s", "Go to time")</f>
        <v/>
      </c>
    </row>
    <row r="74">
      <c r="A74">
        <f>HYPERLINK("https://www.youtube.com/watch?v=QBA98jHWhoU", "Video")</f>
        <v/>
      </c>
      <c r="B74" t="inlineStr">
        <is>
          <t>98:52</t>
        </is>
      </c>
      <c r="C74" t="inlineStr">
        <is>
          <t>And during that time, we
engage in light discussion.</t>
        </is>
      </c>
      <c r="D74">
        <f>HYPERLINK("https://www.youtube.com/watch?v=QBA98jHWhoU&amp;t=5932s", "Go to time")</f>
        <v/>
      </c>
    </row>
    <row r="75">
      <c r="A75">
        <f>HYPERLINK("https://www.youtube.com/watch?v=ZlTAghiVTfI", "Video")</f>
        <v/>
      </c>
      <c r="B75" t="inlineStr">
        <is>
          <t>7:27</t>
        </is>
      </c>
      <c r="C75" t="inlineStr">
        <is>
          <t>engage in the moral revolutions that</t>
        </is>
      </c>
      <c r="D75">
        <f>HYPERLINK("https://www.youtube.com/watch?v=ZlTAghiVTfI&amp;t=447s", "Go to time")</f>
        <v/>
      </c>
    </row>
    <row r="76">
      <c r="A76">
        <f>HYPERLINK("https://www.youtube.com/watch?v=PlwAKR4luJM", "Video")</f>
        <v/>
      </c>
      <c r="B76" t="inlineStr">
        <is>
          <t>2:13</t>
        </is>
      </c>
      <c r="C76" t="inlineStr">
        <is>
          <t>engagement that you will see in a physical
classroom.</t>
        </is>
      </c>
      <c r="D76">
        <f>HYPERLINK("https://www.youtube.com/watch?v=PlwAKR4luJM&amp;t=133s", "Go to time")</f>
        <v/>
      </c>
    </row>
    <row r="77">
      <c r="A77">
        <f>HYPERLINK("https://www.youtube.com/watch?v=fDUKyjIR2Hg", "Video")</f>
        <v/>
      </c>
      <c r="B77" t="inlineStr">
        <is>
          <t>2:12</t>
        </is>
      </c>
      <c r="C77" t="inlineStr">
        <is>
          <t>I can read and I think most people that can
pretty much are and we’re trying to engage</t>
        </is>
      </c>
      <c r="D77">
        <f>HYPERLINK("https://www.youtube.com/watch?v=fDUKyjIR2Hg&amp;t=132s", "Go to time")</f>
        <v/>
      </c>
    </row>
    <row r="78">
      <c r="A78">
        <f>HYPERLINK("https://www.youtube.com/watch?v=tH3xn9jIGJU", "Video")</f>
        <v/>
      </c>
      <c r="B78" t="inlineStr">
        <is>
          <t>4:40</t>
        </is>
      </c>
      <c r="C78" t="inlineStr">
        <is>
          <t>and many of the things that
we engage in seek to come</t>
        </is>
      </c>
      <c r="D78">
        <f>HYPERLINK("https://www.youtube.com/watch?v=tH3xn9jIGJU&amp;t=280s", "Go to time")</f>
        <v/>
      </c>
    </row>
    <row r="79">
      <c r="A79">
        <f>HYPERLINK("https://www.youtube.com/watch?v=DBtFoiZVR_I", "Video")</f>
        <v/>
      </c>
      <c r="B79" t="inlineStr">
        <is>
          <t>10:20</t>
        </is>
      </c>
      <c r="C79" t="inlineStr">
        <is>
          <t>is that something you would
be willing to engage in?</t>
        </is>
      </c>
      <c r="D79">
        <f>HYPERLINK("https://www.youtube.com/watch?v=DBtFoiZVR_I&amp;t=620s", "Go to time")</f>
        <v/>
      </c>
    </row>
    <row r="80">
      <c r="A80">
        <f>HYPERLINK("https://www.youtube.com/watch?v=DBtFoiZVR_I", "Video")</f>
        <v/>
      </c>
      <c r="B80" t="inlineStr">
        <is>
          <t>10:24</t>
        </is>
      </c>
      <c r="C80" t="inlineStr">
        <is>
          <t>- I actually did engage
in a much healthier debate</t>
        </is>
      </c>
      <c r="D80">
        <f>HYPERLINK("https://www.youtube.com/watch?v=DBtFoiZVR_I&amp;t=624s", "Go to time")</f>
        <v/>
      </c>
    </row>
    <row r="81">
      <c r="A81">
        <f>HYPERLINK("https://www.youtube.com/watch?v=MeHsqm4F-W4", "Video")</f>
        <v/>
      </c>
      <c r="B81" t="inlineStr">
        <is>
          <t>1:51</t>
        </is>
      </c>
      <c r="C81" t="inlineStr">
        <is>
          <t>and they're also the ones that
when you engage in them more</t>
        </is>
      </c>
      <c r="D81">
        <f>HYPERLINK("https://www.youtube.com/watch?v=MeHsqm4F-W4&amp;t=111s", "Go to time")</f>
        <v/>
      </c>
    </row>
    <row r="82">
      <c r="A82">
        <f>HYPERLINK("https://www.youtube.com/watch?v=MeHsqm4F-W4", "Video")</f>
        <v/>
      </c>
      <c r="B82" t="inlineStr">
        <is>
          <t>2:28</t>
        </is>
      </c>
      <c r="C82" t="inlineStr">
        <is>
          <t>In fact, if you engage</t>
        </is>
      </c>
      <c r="D82">
        <f>HYPERLINK("https://www.youtube.com/watch?v=MeHsqm4F-W4&amp;t=148s", "Go to time")</f>
        <v/>
      </c>
    </row>
    <row r="83">
      <c r="A83">
        <f>HYPERLINK("https://www.youtube.com/watch?v=MeHsqm4F-W4", "Video")</f>
        <v/>
      </c>
      <c r="B83" t="inlineStr">
        <is>
          <t>4:09</t>
        </is>
      </c>
      <c r="C83" t="inlineStr">
        <is>
          <t>to find a way to engage
more of their virtues.</t>
        </is>
      </c>
      <c r="D83">
        <f>HYPERLINK("https://www.youtube.com/watch?v=MeHsqm4F-W4&amp;t=249s", "Go to time")</f>
        <v/>
      </c>
    </row>
    <row r="84">
      <c r="A84">
        <f>HYPERLINK("https://www.youtube.com/watch?v=MeHsqm4F-W4", "Video")</f>
        <v/>
      </c>
      <c r="B84" t="inlineStr">
        <is>
          <t>4:26</t>
        </is>
      </c>
      <c r="C84" t="inlineStr">
        <is>
          <t>there's many ways to engage
in our signature strengths.</t>
        </is>
      </c>
      <c r="D84">
        <f>HYPERLINK("https://www.youtube.com/watch?v=MeHsqm4F-W4&amp;t=266s", "Go to time")</f>
        <v/>
      </c>
    </row>
    <row r="85">
      <c r="A85">
        <f>HYPERLINK("https://www.youtube.com/watch?v=pmA2GbuI6Zs", "Video")</f>
        <v/>
      </c>
      <c r="B85" t="inlineStr">
        <is>
          <t>1:27</t>
        </is>
      </c>
      <c r="C85" t="inlineStr">
        <is>
          <t>that you engage in unsustainable</t>
        </is>
      </c>
      <c r="D85">
        <f>HYPERLINK("https://www.youtube.com/watch?v=pmA2GbuI6Zs&amp;t=87s", "Go to time")</f>
        <v/>
      </c>
    </row>
    <row r="86">
      <c r="A86">
        <f>HYPERLINK("https://www.youtube.com/watch?v=cLa0zqShCcw", "Video")</f>
        <v/>
      </c>
      <c r="B86" t="inlineStr">
        <is>
          <t>2:28</t>
        </is>
      </c>
      <c r="C86" t="inlineStr">
        <is>
          <t>The more people begin to
engage in this mimetic process,</t>
        </is>
      </c>
      <c r="D86">
        <f>HYPERLINK("https://www.youtube.com/watch?v=cLa0zqShCcw&amp;t=148s", "Go to time")</f>
        <v/>
      </c>
    </row>
    <row r="87">
      <c r="A87">
        <f>HYPERLINK("https://www.youtube.com/watch?v=-asOA1QMGtg", "Video")</f>
        <v/>
      </c>
      <c r="B87" t="inlineStr">
        <is>
          <t>3:48</t>
        </is>
      </c>
      <c r="C87" t="inlineStr">
        <is>
          <t>They're going for engagement.</t>
        </is>
      </c>
      <c r="D87">
        <f>HYPERLINK("https://www.youtube.com/watch?v=-asOA1QMGtg&amp;t=228s", "Go to time")</f>
        <v/>
      </c>
    </row>
    <row r="88">
      <c r="A88">
        <f>HYPERLINK("https://www.youtube.com/watch?v=-asOA1QMGtg", "Video")</f>
        <v/>
      </c>
      <c r="B88" t="inlineStr">
        <is>
          <t>91:55</t>
        </is>
      </c>
      <c r="C88" t="inlineStr">
        <is>
          <t>It's that seeking
mentality, focused, engaged,</t>
        </is>
      </c>
      <c r="D88">
        <f>HYPERLINK("https://www.youtube.com/watch?v=-asOA1QMGtg&amp;t=5515s", "Go to time")</f>
        <v/>
      </c>
    </row>
    <row r="89">
      <c r="A89">
        <f>HYPERLINK("https://www.youtube.com/watch?v=2GK3Z_JsHmA", "Video")</f>
        <v/>
      </c>
      <c r="B89" t="inlineStr">
        <is>
          <t>0:44</t>
        </is>
      </c>
      <c r="C89" t="inlineStr">
        <is>
          <t>about really being engaged in the work</t>
        </is>
      </c>
      <c r="D89">
        <f>HYPERLINK("https://www.youtube.com/watch?v=2GK3Z_JsHmA&amp;t=44s", "Go to time")</f>
        <v/>
      </c>
    </row>
    <row r="90">
      <c r="A90">
        <f>HYPERLINK("https://www.youtube.com/watch?v=KuqSHi-yXAI", "Video")</f>
        <v/>
      </c>
      <c r="B90" t="inlineStr">
        <is>
          <t>7:24</t>
        </is>
      </c>
      <c r="C90" t="inlineStr">
        <is>
          <t>But when we engage
online, we tend to think</t>
        </is>
      </c>
      <c r="D90">
        <f>HYPERLINK("https://www.youtube.com/watch?v=KuqSHi-yXAI&amp;t=444s", "Go to time")</f>
        <v/>
      </c>
    </row>
    <row r="91">
      <c r="A91">
        <f>HYPERLINK("https://www.youtube.com/watch?v=WQxvXinTUPA", "Video")</f>
        <v/>
      </c>
      <c r="B91" t="inlineStr">
        <is>
          <t>0:46</t>
        </is>
      </c>
      <c r="C91" t="inlineStr">
        <is>
          <t>They have a past, they have an intended future
and they have a high level of emotional engagement.</t>
        </is>
      </c>
      <c r="D91">
        <f>HYPERLINK("https://www.youtube.com/watch?v=WQxvXinTUPA&amp;t=46s", "Go to time")</f>
        <v/>
      </c>
    </row>
    <row r="92">
      <c r="A92">
        <f>HYPERLINK("https://www.youtube.com/watch?v=iMM3zxVoGZc", "Video")</f>
        <v/>
      </c>
      <c r="B92" t="inlineStr">
        <is>
          <t>6:29</t>
        </is>
      </c>
      <c r="C92" t="inlineStr">
        <is>
          <t>really big ideas can engage and draw in people
who have deep experience even before potentially</t>
        </is>
      </c>
      <c r="D92">
        <f>HYPERLINK("https://www.youtube.com/watch?v=iMM3zxVoGZc&amp;t=389s", "Go to time")</f>
        <v/>
      </c>
    </row>
    <row r="93">
      <c r="A93">
        <f>HYPERLINK("https://www.youtube.com/watch?v=lG8CsMijr_k", "Video")</f>
        <v/>
      </c>
      <c r="B93" t="inlineStr">
        <is>
          <t>8:37</t>
        </is>
      </c>
      <c r="C93" t="inlineStr">
        <is>
          <t>and the Chinese are engaged
in beggar thy world policies.</t>
        </is>
      </c>
      <c r="D93">
        <f>HYPERLINK("https://www.youtube.com/watch?v=lG8CsMijr_k&amp;t=517s", "Go to time")</f>
        <v/>
      </c>
    </row>
    <row r="94">
      <c r="A94">
        <f>HYPERLINK("https://www.youtube.com/watch?v=lG8CsMijr_k", "Video")</f>
        <v/>
      </c>
      <c r="B94" t="inlineStr">
        <is>
          <t>11:38</t>
        </is>
      </c>
      <c r="C94" t="inlineStr">
        <is>
          <t>and Russia will still be
engaged in asymmetric fighting</t>
        </is>
      </c>
      <c r="D94">
        <f>HYPERLINK("https://www.youtube.com/watch?v=lG8CsMijr_k&amp;t=698s", "Go to time")</f>
        <v/>
      </c>
    </row>
    <row r="95">
      <c r="A95">
        <f>HYPERLINK("https://www.youtube.com/watch?v=lG8CsMijr_k", "Video")</f>
        <v/>
      </c>
      <c r="B95" t="inlineStr">
        <is>
          <t>11:54</t>
        </is>
      </c>
      <c r="C95" t="inlineStr">
        <is>
          <t>and paying off people to engage in arson</t>
        </is>
      </c>
      <c r="D95">
        <f>HYPERLINK("https://www.youtube.com/watch?v=lG8CsMijr_k&amp;t=714s", "Go to time")</f>
        <v/>
      </c>
    </row>
    <row r="96">
      <c r="A96">
        <f>HYPERLINK("https://www.youtube.com/watch?v=kO41iURud9c", "Video")</f>
        <v/>
      </c>
      <c r="B96" t="inlineStr">
        <is>
          <t>0:06</t>
        </is>
      </c>
      <c r="C96" t="inlineStr">
        <is>
          <t>for Public Engagement in Science,</t>
        </is>
      </c>
      <c r="D96">
        <f>HYPERLINK("https://www.youtube.com/watch?v=kO41iURud9c&amp;t=6s", "Go to time")</f>
        <v/>
      </c>
    </row>
    <row r="97">
      <c r="A97">
        <f>HYPERLINK("https://www.youtube.com/watch?v=EDlNAoNqv7Y", "Video")</f>
        <v/>
      </c>
      <c r="B97" t="inlineStr">
        <is>
          <t>7:30</t>
        </is>
      </c>
      <c r="C97" t="inlineStr">
        <is>
          <t>audience is is as intellectually engaged</t>
        </is>
      </c>
      <c r="D97">
        <f>HYPERLINK("https://www.youtube.com/watch?v=EDlNAoNqv7Y&amp;t=450s", "Go to time")</f>
        <v/>
      </c>
    </row>
    <row r="98">
      <c r="A98">
        <f>HYPERLINK("https://www.youtube.com/watch?v=hOH2GHtx10Y", "Video")</f>
        <v/>
      </c>
      <c r="B98" t="inlineStr">
        <is>
          <t>0:36</t>
        </is>
      </c>
      <c r="C98" t="inlineStr">
        <is>
          <t>is engage in a kind of a Copernican shift,</t>
        </is>
      </c>
      <c r="D98">
        <f>HYPERLINK("https://www.youtube.com/watch?v=hOH2GHtx10Y&amp;t=36s", "Go to time")</f>
        <v/>
      </c>
    </row>
    <row r="99">
      <c r="A99">
        <f>HYPERLINK("https://www.youtube.com/watch?v=hOH2GHtx10Y", "Video")</f>
        <v/>
      </c>
      <c r="B99" t="inlineStr">
        <is>
          <t>1:02</t>
        </is>
      </c>
      <c r="C99" t="inlineStr">
        <is>
          <t>to engage in meaningful thinking?</t>
        </is>
      </c>
      <c r="D99">
        <f>HYPERLINK("https://www.youtube.com/watch?v=hOH2GHtx10Y&amp;t=62s", "Go to time")</f>
        <v/>
      </c>
    </row>
    <row r="100">
      <c r="A100">
        <f>HYPERLINK("https://www.youtube.com/watch?v=hOH2GHtx10Y", "Video")</f>
        <v/>
      </c>
      <c r="B100" t="inlineStr">
        <is>
          <t>1:51</t>
        </is>
      </c>
      <c r="C100" t="inlineStr">
        <is>
          <t>to engage with the world
in particular ways.</t>
        </is>
      </c>
      <c r="D100">
        <f>HYPERLINK("https://www.youtube.com/watch?v=hOH2GHtx10Y&amp;t=111s", "Go to time")</f>
        <v/>
      </c>
    </row>
    <row r="101">
      <c r="A101">
        <f>HYPERLINK("https://www.youtube.com/watch?v=MZRmT4-943k", "Video")</f>
        <v/>
      </c>
      <c r="B101" t="inlineStr">
        <is>
          <t>4:52</t>
        </is>
      </c>
      <c r="C101" t="inlineStr">
        <is>
          <t>engaged in an open dialogue with his you</t>
        </is>
      </c>
      <c r="D101">
        <f>HYPERLINK("https://www.youtube.com/watch?v=MZRmT4-943k&amp;t=292s", "Go to time")</f>
        <v/>
      </c>
    </row>
    <row r="102">
      <c r="A102">
        <f>HYPERLINK("https://www.youtube.com/watch?v=HtDTPZX8IRQ", "Video")</f>
        <v/>
      </c>
      <c r="B102" t="inlineStr">
        <is>
          <t>2:42</t>
        </is>
      </c>
      <c r="C102" t="inlineStr">
        <is>
          <t>be engaged, to be involved and to be informed,
and to freely associate and communicate with</t>
        </is>
      </c>
      <c r="D102">
        <f>HYPERLINK("https://www.youtube.com/watch?v=HtDTPZX8IRQ&amp;t=162s", "Go to time")</f>
        <v/>
      </c>
    </row>
    <row r="103">
      <c r="A103">
        <f>HYPERLINK("https://www.youtube.com/watch?v=GlSWFx1F4PM", "Video")</f>
        <v/>
      </c>
      <c r="B103" t="inlineStr">
        <is>
          <t>3:55</t>
        </is>
      </c>
      <c r="C103" t="inlineStr">
        <is>
          <t>The more you can engage
in those conversations</t>
        </is>
      </c>
      <c r="D103">
        <f>HYPERLINK("https://www.youtube.com/watch?v=GlSWFx1F4PM&amp;t=235s", "Go to time")</f>
        <v/>
      </c>
    </row>
    <row r="104">
      <c r="A104">
        <f>HYPERLINK("https://www.youtube.com/watch?v=HGwtIhcLWxE", "Video")</f>
        <v/>
      </c>
      <c r="B104" t="inlineStr">
        <is>
          <t>1:32</t>
        </is>
      </c>
      <c r="C104" t="inlineStr">
        <is>
          <t>buildings that will get people engaged</t>
        </is>
      </c>
      <c r="D104">
        <f>HYPERLINK("https://www.youtube.com/watch?v=HGwtIhcLWxE&amp;t=92s", "Go to time")</f>
        <v/>
      </c>
    </row>
    <row r="105">
      <c r="A105">
        <f>HYPERLINK("https://www.youtube.com/watch?v=M51W6fnR-Oc", "Video")</f>
        <v/>
      </c>
      <c r="B105" t="inlineStr">
        <is>
          <t>2:26</t>
        </is>
      </c>
      <c r="C105" t="inlineStr">
        <is>
          <t>collaboratively, engage in something such
as a health improvement behavior that they're</t>
        </is>
      </c>
      <c r="D105">
        <f>HYPERLINK("https://www.youtube.com/watch?v=M51W6fnR-Oc&amp;t=146s", "Go to time")</f>
        <v/>
      </c>
    </row>
    <row r="106">
      <c r="A106">
        <f>HYPERLINK("https://www.youtube.com/watch?v=h15-GaBclr4", "Video")</f>
        <v/>
      </c>
      <c r="B106" t="inlineStr">
        <is>
          <t>5:01</t>
        </is>
      </c>
      <c r="C106" t="inlineStr">
        <is>
          <t>paid by the people who were engaged in</t>
        </is>
      </c>
      <c r="D106">
        <f>HYPERLINK("https://www.youtube.com/watch?v=h15-GaBclr4&amp;t=301s", "Go to time")</f>
        <v/>
      </c>
    </row>
    <row r="107">
      <c r="A107">
        <f>HYPERLINK("https://www.youtube.com/watch?v=h15-GaBclr4", "Video")</f>
        <v/>
      </c>
      <c r="B107" t="inlineStr">
        <is>
          <t>5:29</t>
        </is>
      </c>
      <c r="C107" t="inlineStr">
        <is>
          <t>they Eng engaged in so much of this uh</t>
        </is>
      </c>
      <c r="D107">
        <f>HYPERLINK("https://www.youtube.com/watch?v=h15-GaBclr4&amp;t=329s", "Go to time")</f>
        <v/>
      </c>
    </row>
    <row r="108">
      <c r="A108">
        <f>HYPERLINK("https://www.youtube.com/watch?v=01cWHeq18Bw", "Video")</f>
        <v/>
      </c>
      <c r="B108" t="inlineStr">
        <is>
          <t>3:03</t>
        </is>
      </c>
      <c r="C108" t="inlineStr">
        <is>
          <t>place well I think this engagement is</t>
        </is>
      </c>
      <c r="D108">
        <f>HYPERLINK("https://www.youtube.com/watch?v=01cWHeq18Bw&amp;t=183s", "Go to time")</f>
        <v/>
      </c>
    </row>
    <row r="109">
      <c r="A109">
        <f>HYPERLINK("https://www.youtube.com/watch?v=01cWHeq18Bw", "Video")</f>
        <v/>
      </c>
      <c r="B109" t="inlineStr">
        <is>
          <t>3:18</t>
        </is>
      </c>
      <c r="C109" t="inlineStr">
        <is>
          <t>engaged in the Iraq war did so over the</t>
        </is>
      </c>
      <c r="D109">
        <f>HYPERLINK("https://www.youtube.com/watch?v=01cWHeq18Bw&amp;t=198s", "Go to time")</f>
        <v/>
      </c>
    </row>
    <row r="110">
      <c r="A110">
        <f>HYPERLINK("https://www.youtube.com/watch?v=p5O6l8BOmYM", "Video")</f>
        <v/>
      </c>
      <c r="B110" t="inlineStr">
        <is>
          <t>0:19</t>
        </is>
      </c>
      <c r="C110" t="inlineStr">
        <is>
          <t>engagement and performance you know in</t>
        </is>
      </c>
      <c r="D110">
        <f>HYPERLINK("https://www.youtube.com/watch?v=p5O6l8BOmYM&amp;t=19s", "Go to time")</f>
        <v/>
      </c>
    </row>
    <row r="111">
      <c r="A111">
        <f>HYPERLINK("https://www.youtube.com/watch?v=cxFgo6OoKY0", "Video")</f>
        <v/>
      </c>
      <c r="B111" t="inlineStr">
        <is>
          <t>1:49</t>
        </is>
      </c>
      <c r="C111" t="inlineStr">
        <is>
          <t>war I'm engaged in writing through my</t>
        </is>
      </c>
      <c r="D111">
        <f>HYPERLINK("https://www.youtube.com/watch?v=cxFgo6OoKY0&amp;t=109s", "Go to time")</f>
        <v/>
      </c>
    </row>
    <row r="112">
      <c r="A112">
        <f>HYPERLINK("https://www.youtube.com/watch?v=6Xe3-MIgYcA", "Video")</f>
        <v/>
      </c>
      <c r="B112" t="inlineStr">
        <is>
          <t>4:59</t>
        </is>
      </c>
      <c r="C112" t="inlineStr">
        <is>
          <t>and engaged i i think the programs</t>
        </is>
      </c>
      <c r="D112">
        <f>HYPERLINK("https://www.youtube.com/watch?v=6Xe3-MIgYcA&amp;t=299s", "Go to time")</f>
        <v/>
      </c>
    </row>
    <row r="113">
      <c r="A113">
        <f>HYPERLINK("https://www.youtube.com/watch?v=y7Ebtf1BKX0", "Video")</f>
        <v/>
      </c>
      <c r="B113" t="inlineStr">
        <is>
          <t>0:49</t>
        </is>
      </c>
      <c r="C113" t="inlineStr">
        <is>
          <t>essentially were engaged in the same</t>
        </is>
      </c>
      <c r="D113">
        <f>HYPERLINK("https://www.youtube.com/watch?v=y7Ebtf1BKX0&amp;t=49s", "Go to time")</f>
        <v/>
      </c>
    </row>
    <row r="114">
      <c r="A114">
        <f>HYPERLINK("https://www.youtube.com/watch?v=K5tcwIicICg", "Video")</f>
        <v/>
      </c>
      <c r="B114" t="inlineStr">
        <is>
          <t>14:11</t>
        </is>
      </c>
      <c r="C114" t="inlineStr">
        <is>
          <t>and Egypt that have been more
willing to engage with Israel</t>
        </is>
      </c>
      <c r="D114">
        <f>HYPERLINK("https://www.youtube.com/watch?v=K5tcwIicICg&amp;t=851s", "Go to time")</f>
        <v/>
      </c>
    </row>
    <row r="115">
      <c r="A115">
        <f>HYPERLINK("https://www.youtube.com/watch?v=K5tcwIicICg", "Video")</f>
        <v/>
      </c>
      <c r="B115" t="inlineStr">
        <is>
          <t>16:23</t>
        </is>
      </c>
      <c r="C115" t="inlineStr">
        <is>
          <t>we can't engage with
Israel going forward."</t>
        </is>
      </c>
      <c r="D115">
        <f>HYPERLINK("https://www.youtube.com/watch?v=K5tcwIicICg&amp;t=983s", "Go to time")</f>
        <v/>
      </c>
    </row>
    <row r="116">
      <c r="A116">
        <f>HYPERLINK("https://www.youtube.com/watch?v=K5tcwIicICg", "Video")</f>
        <v/>
      </c>
      <c r="B116" t="inlineStr">
        <is>
          <t>53:00</t>
        </is>
      </c>
      <c r="C116" t="inlineStr">
        <is>
          <t>they could also engage in strikes into</t>
        </is>
      </c>
      <c r="D116">
        <f>HYPERLINK("https://www.youtube.com/watch?v=K5tcwIicICg&amp;t=3180s", "Go to time")</f>
        <v/>
      </c>
    </row>
    <row r="117">
      <c r="A117">
        <f>HYPERLINK("https://www.youtube.com/watch?v=ltAuIJ7ZEgE", "Video")</f>
        <v/>
      </c>
      <c r="B117" t="inlineStr">
        <is>
          <t>0:47</t>
        </is>
      </c>
      <c r="C117" t="inlineStr">
        <is>
          <t>they engage me in discussion and they</t>
        </is>
      </c>
      <c r="D117">
        <f>HYPERLINK("https://www.youtube.com/watch?v=ltAuIJ7ZEgE&amp;t=47s", "Go to time")</f>
        <v/>
      </c>
    </row>
    <row r="118">
      <c r="A118">
        <f>HYPERLINK("https://www.youtube.com/watch?v=ltAuIJ7ZEgE", "Video")</f>
        <v/>
      </c>
      <c r="B118" t="inlineStr">
        <is>
          <t>1:18</t>
        </is>
      </c>
      <c r="C118" t="inlineStr">
        <is>
          <t>people can feel engaged in on a personal</t>
        </is>
      </c>
      <c r="D118">
        <f>HYPERLINK("https://www.youtube.com/watch?v=ltAuIJ7ZEgE&amp;t=78s", "Go to time")</f>
        <v/>
      </c>
    </row>
    <row r="119">
      <c r="A119">
        <f>HYPERLINK("https://www.youtube.com/watch?v=aB5ys1zsz-o", "Video")</f>
        <v/>
      </c>
      <c r="B119" t="inlineStr">
        <is>
          <t>2:41</t>
        </is>
      </c>
      <c r="C119" t="inlineStr">
        <is>
          <t>And every time you flex or engage a muscle
like when you’re doing a slow burn push-up,</t>
        </is>
      </c>
      <c r="D119">
        <f>HYPERLINK("https://www.youtube.com/watch?v=aB5ys1zsz-o&amp;t=161s", "Go to time")</f>
        <v/>
      </c>
    </row>
    <row r="120">
      <c r="A120">
        <f>HYPERLINK("https://www.youtube.com/watch?v=V36eeyk6paI", "Video")</f>
        <v/>
      </c>
      <c r="B120" t="inlineStr">
        <is>
          <t>2:35</t>
        </is>
      </c>
      <c r="C120" t="inlineStr">
        <is>
          <t>engaged in stage coach production and</t>
        </is>
      </c>
      <c r="D120">
        <f>HYPERLINK("https://www.youtube.com/watch?v=V36eeyk6paI&amp;t=155s", "Go to time")</f>
        <v/>
      </c>
    </row>
    <row r="121">
      <c r="A121">
        <f>HYPERLINK("https://www.youtube.com/watch?v=G283fPbtJ8o", "Video")</f>
        <v/>
      </c>
      <c r="B121" t="inlineStr">
        <is>
          <t>1:31</t>
        </is>
      </c>
      <c r="C121" t="inlineStr">
        <is>
          <t>to allow people to engage in heroic</t>
        </is>
      </c>
      <c r="D121">
        <f>HYPERLINK("https://www.youtube.com/watch?v=G283fPbtJ8o&amp;t=91s", "Go to time")</f>
        <v/>
      </c>
    </row>
    <row r="122">
      <c r="A122">
        <f>HYPERLINK("https://www.youtube.com/watch?v=8Aqjp2Nnv-k", "Video")</f>
        <v/>
      </c>
      <c r="B122" t="inlineStr">
        <is>
          <t>2:17</t>
        </is>
      </c>
      <c r="C122" t="inlineStr">
        <is>
          <t>within meditate disengage and the</t>
        </is>
      </c>
      <c r="D122">
        <f>HYPERLINK("https://www.youtube.com/watch?v=8Aqjp2Nnv-k&amp;t=137s", "Go to time")</f>
        <v/>
      </c>
    </row>
    <row r="123">
      <c r="A123">
        <f>HYPERLINK("https://www.youtube.com/watch?v=8Aqjp2Nnv-k", "Video")</f>
        <v/>
      </c>
      <c r="B123" t="inlineStr">
        <is>
          <t>2:45</t>
        </is>
      </c>
      <c r="C123" t="inlineStr">
        <is>
          <t>you can still be engaged in the world in</t>
        </is>
      </c>
      <c r="D123">
        <f>HYPERLINK("https://www.youtube.com/watch?v=8Aqjp2Nnv-k&amp;t=165s", "Go to time")</f>
        <v/>
      </c>
    </row>
    <row r="124">
      <c r="A124">
        <f>HYPERLINK("https://www.youtube.com/watch?v=vKLdhAUo0oQ", "Video")</f>
        <v/>
      </c>
      <c r="B124" t="inlineStr">
        <is>
          <t>3:30</t>
        </is>
      </c>
      <c r="C124" t="inlineStr">
        <is>
          <t>Enga engage in a business that has</t>
        </is>
      </c>
      <c r="D124">
        <f>HYPERLINK("https://www.youtube.com/watch?v=vKLdhAUo0oQ&amp;t=210s", "Go to time")</f>
        <v/>
      </c>
    </row>
    <row r="125">
      <c r="A125">
        <f>HYPERLINK("https://www.youtube.com/watch?v=QndiemeZU3M", "Video")</f>
        <v/>
      </c>
      <c r="B125" t="inlineStr">
        <is>
          <t>4:16</t>
        </is>
      </c>
      <c r="C125" t="inlineStr">
        <is>
          <t>before and uh once you're engaged in</t>
        </is>
      </c>
      <c r="D125">
        <f>HYPERLINK("https://www.youtube.com/watch?v=QndiemeZU3M&amp;t=256s", "Go to time")</f>
        <v/>
      </c>
    </row>
    <row r="126">
      <c r="A126">
        <f>HYPERLINK("https://www.youtube.com/watch?v=QndiemeZU3M", "Video")</f>
        <v/>
      </c>
      <c r="B126" t="inlineStr">
        <is>
          <t>4:36</t>
        </is>
      </c>
      <c r="C126" t="inlineStr">
        <is>
          <t>these services that you're engaged in</t>
        </is>
      </c>
      <c r="D126">
        <f>HYPERLINK("https://www.youtube.com/watch?v=QndiemeZU3M&amp;t=276s", "Go to time")</f>
        <v/>
      </c>
    </row>
    <row r="127">
      <c r="A127">
        <f>HYPERLINK("https://www.youtube.com/watch?v=1AqUYejDdmU", "Video")</f>
        <v/>
      </c>
      <c r="B127" t="inlineStr">
        <is>
          <t>2:43</t>
        </is>
      </c>
      <c r="C127" t="inlineStr">
        <is>
          <t>If you win every competition you engage in</t>
        </is>
      </c>
      <c r="D127">
        <f>HYPERLINK("https://www.youtube.com/watch?v=1AqUYejDdmU&amp;t=163s", "Go to time")</f>
        <v/>
      </c>
    </row>
    <row r="128">
      <c r="A128">
        <f>HYPERLINK("https://www.youtube.com/watch?v=1AqUYejDdmU", "Video")</f>
        <v/>
      </c>
      <c r="B128" t="inlineStr">
        <is>
          <t>3:20</t>
        </is>
      </c>
      <c r="C128" t="inlineStr">
        <is>
          <t>Moving it up a bit, some people
willingly engage in projects</t>
        </is>
      </c>
      <c r="D128">
        <f>HYPERLINK("https://www.youtube.com/watch?v=1AqUYejDdmU&amp;t=200s", "Go to time")</f>
        <v/>
      </c>
    </row>
    <row r="129">
      <c r="A129">
        <f>HYPERLINK("https://www.youtube.com/watch?v=cmmtg2Ec_MI", "Video")</f>
        <v/>
      </c>
      <c r="B129" t="inlineStr">
        <is>
          <t>1:57</t>
        </is>
      </c>
      <c r="C129" t="inlineStr">
        <is>
          <t>who engage in them your Mo average man</t>
        </is>
      </c>
      <c r="D129">
        <f>HYPERLINK("https://www.youtube.com/watch?v=cmmtg2Ec_MI&amp;t=117s", "Go to time")</f>
        <v/>
      </c>
    </row>
    <row r="130">
      <c r="A130">
        <f>HYPERLINK("https://www.youtube.com/watch?v=_SDHPb77we8", "Video")</f>
        <v/>
      </c>
      <c r="B130" t="inlineStr">
        <is>
          <t>1:38</t>
        </is>
      </c>
      <c r="C130" t="inlineStr">
        <is>
          <t>it's not engaged in in Empire and the</t>
        </is>
      </c>
      <c r="D130">
        <f>HYPERLINK("https://www.youtube.com/watch?v=_SDHPb77we8&amp;t=98s", "Go to time")</f>
        <v/>
      </c>
    </row>
    <row r="131">
      <c r="A131">
        <f>HYPERLINK("https://www.youtube.com/watch?v=UcdQ4dextvQ", "Video")</f>
        <v/>
      </c>
      <c r="B131" t="inlineStr">
        <is>
          <t>2:10</t>
        </is>
      </c>
      <c r="C131" t="inlineStr">
        <is>
          <t>a new engagement in the community and an</t>
        </is>
      </c>
      <c r="D131">
        <f>HYPERLINK("https://www.youtube.com/watch?v=UcdQ4dextvQ&amp;t=130s", "Go to time")</f>
        <v/>
      </c>
    </row>
    <row r="132">
      <c r="A132">
        <f>HYPERLINK("https://www.youtube.com/watch?v=TMZxex_MX8g", "Video")</f>
        <v/>
      </c>
      <c r="B132" t="inlineStr">
        <is>
          <t>13:49</t>
        </is>
      </c>
      <c r="C132" t="inlineStr">
        <is>
          <t>is active engagement so for instance</t>
        </is>
      </c>
      <c r="D132">
        <f>HYPERLINK("https://www.youtube.com/watch?v=TMZxex_MX8g&amp;t=829s", "Go to time")</f>
        <v/>
      </c>
    </row>
    <row r="133">
      <c r="A133">
        <f>HYPERLINK("https://www.youtube.com/watch?v=TMZxex_MX8g", "Video")</f>
        <v/>
      </c>
      <c r="B133" t="inlineStr">
        <is>
          <t>34:07</t>
        </is>
      </c>
      <c r="C133" t="inlineStr">
        <is>
          <t>fear that by not being mentally engaged</t>
        </is>
      </c>
      <c r="D133">
        <f>HYPERLINK("https://www.youtube.com/watch?v=TMZxex_MX8g&amp;t=2047s", "Go to time")</f>
        <v/>
      </c>
    </row>
    <row r="134">
      <c r="A134">
        <f>HYPERLINK("https://www.youtube.com/watch?v=TMZxex_MX8g", "Video")</f>
        <v/>
      </c>
      <c r="B134" t="inlineStr">
        <is>
          <t>34:37</t>
        </is>
      </c>
      <c r="C134" t="inlineStr">
        <is>
          <t>intellectually engaged uh engaged person</t>
        </is>
      </c>
      <c r="D134">
        <f>HYPERLINK("https://www.youtube.com/watch?v=TMZxex_MX8g&amp;t=2077s", "Go to time")</f>
        <v/>
      </c>
    </row>
    <row r="135">
      <c r="A135">
        <f>HYPERLINK("https://www.youtube.com/watch?v=Qr5yweBE-8w", "Video")</f>
        <v/>
      </c>
      <c r="B135" t="inlineStr">
        <is>
          <t>3:47</t>
        </is>
      </c>
      <c r="C135" t="inlineStr">
        <is>
          <t>suddenly women who wanted to engage in</t>
        </is>
      </c>
      <c r="D135">
        <f>HYPERLINK("https://www.youtube.com/watch?v=Qr5yweBE-8w&amp;t=227s", "Go to time")</f>
        <v/>
      </c>
    </row>
    <row r="136">
      <c r="A136">
        <f>HYPERLINK("https://www.youtube.com/watch?v=8t5MhhJ6SxQ", "Video")</f>
        <v/>
      </c>
      <c r="B136" t="inlineStr">
        <is>
          <t>4:33</t>
        </is>
      </c>
      <c r="C136" t="inlineStr">
        <is>
          <t>decreases humans have always engaged in</t>
        </is>
      </c>
      <c r="D136">
        <f>HYPERLINK("https://www.youtube.com/watch?v=8t5MhhJ6SxQ&amp;t=273s", "Go to time")</f>
        <v/>
      </c>
    </row>
    <row r="137">
      <c r="A137">
        <f>HYPERLINK("https://www.youtube.com/watch?v=igP2ldUzA3M", "Video")</f>
        <v/>
      </c>
      <c r="B137" t="inlineStr">
        <is>
          <t>1:41</t>
        </is>
      </c>
      <c r="C137" t="inlineStr">
        <is>
          <t>Report back on your results, engage in community
debate, and make recommendations for new experts</t>
        </is>
      </c>
      <c r="D137">
        <f>HYPERLINK("https://www.youtube.com/watch?v=igP2ldUzA3M&amp;t=101s", "Go to time")</f>
        <v/>
      </c>
    </row>
    <row r="138">
      <c r="A138">
        <f>HYPERLINK("https://www.youtube.com/watch?v=KFa4-SRIhIM", "Video")</f>
        <v/>
      </c>
      <c r="B138" t="inlineStr">
        <is>
          <t>1:23</t>
        </is>
      </c>
      <c r="C138" t="inlineStr">
        <is>
          <t>markets that's engaged in allocating</t>
        </is>
      </c>
      <c r="D138">
        <f>HYPERLINK("https://www.youtube.com/watch?v=KFa4-SRIhIM&amp;t=83s", "Go to time")</f>
        <v/>
      </c>
    </row>
    <row r="139">
      <c r="A139">
        <f>HYPERLINK("https://www.youtube.com/watch?v=jlIVA6K9ApQ", "Video")</f>
        <v/>
      </c>
      <c r="B139" t="inlineStr">
        <is>
          <t>2:22</t>
        </is>
      </c>
      <c r="C139" t="inlineStr">
        <is>
          <t>engagement with people around solving</t>
        </is>
      </c>
      <c r="D139">
        <f>HYPERLINK("https://www.youtube.com/watch?v=jlIVA6K9ApQ&amp;t=142s", "Go to time")</f>
        <v/>
      </c>
    </row>
    <row r="140">
      <c r="A140">
        <f>HYPERLINK("https://www.youtube.com/watch?v=EYx5vRXyf3M", "Video")</f>
        <v/>
      </c>
      <c r="B140" t="inlineStr">
        <is>
          <t>2:15</t>
        </is>
      </c>
      <c r="C140" t="inlineStr">
        <is>
          <t>the audience is engaged that kind of</t>
        </is>
      </c>
      <c r="D140">
        <f>HYPERLINK("https://www.youtube.com/watch?v=EYx5vRXyf3M&amp;t=135s", "Go to time")</f>
        <v/>
      </c>
    </row>
    <row r="141">
      <c r="A141">
        <f>HYPERLINK("https://www.youtube.com/watch?v=pNazQV7YxcQ", "Video")</f>
        <v/>
      </c>
      <c r="B141" t="inlineStr">
        <is>
          <t>10:40</t>
        </is>
      </c>
      <c r="C141" t="inlineStr">
        <is>
          <t>eyes all children are born engaged in</t>
        </is>
      </c>
      <c r="D141">
        <f>HYPERLINK("https://www.youtube.com/watch?v=pNazQV7YxcQ&amp;t=640s", "Go to time")</f>
        <v/>
      </c>
    </row>
    <row r="142">
      <c r="A142">
        <f>HYPERLINK("https://www.youtube.com/watch?v=pNazQV7YxcQ", "Video")</f>
        <v/>
      </c>
      <c r="B142" t="inlineStr">
        <is>
          <t>12:17</t>
        </is>
      </c>
      <c r="C142" t="inlineStr">
        <is>
          <t>self-directed engaged learning it kind</t>
        </is>
      </c>
      <c r="D142">
        <f>HYPERLINK("https://www.youtube.com/watch?v=pNazQV7YxcQ&amp;t=737s", "Go to time")</f>
        <v/>
      </c>
    </row>
    <row r="143">
      <c r="A143">
        <f>HYPERLINK("https://www.youtube.com/watch?v=pNazQV7YxcQ", "Video")</f>
        <v/>
      </c>
      <c r="B143" t="inlineStr">
        <is>
          <t>14:04</t>
        </is>
      </c>
      <c r="C143" t="inlineStr">
        <is>
          <t>actively engage in you know um past</t>
        </is>
      </c>
      <c r="D143">
        <f>HYPERLINK("https://www.youtube.com/watch?v=pNazQV7YxcQ&amp;t=844s", "Go to time")</f>
        <v/>
      </c>
    </row>
    <row r="144">
      <c r="A144">
        <f>HYPERLINK("https://www.youtube.com/watch?v=aEjcMQOEgNE", "Video")</f>
        <v/>
      </c>
      <c r="B144" t="inlineStr">
        <is>
          <t>0:58</t>
        </is>
      </c>
      <c r="C144" t="inlineStr">
        <is>
          <t>for new ways to engage students in the</t>
        </is>
      </c>
      <c r="D144">
        <f>HYPERLINK("https://www.youtube.com/watch?v=aEjcMQOEgNE&amp;t=58s", "Go to time")</f>
        <v/>
      </c>
    </row>
    <row r="145">
      <c r="A145">
        <f>HYPERLINK("https://www.youtube.com/watch?v=cVLpdzhcU0g", "Video")</f>
        <v/>
      </c>
      <c r="B145" t="inlineStr">
        <is>
          <t>52:28</t>
        </is>
      </c>
      <c r="C145" t="inlineStr">
        <is>
          <t>life.  The third thing is that great books
of the past are going to engage you with a</t>
        </is>
      </c>
      <c r="D145">
        <f>HYPERLINK("https://www.youtube.com/watch?v=cVLpdzhcU0g&amp;t=3148s", "Go to time")</f>
        <v/>
      </c>
    </row>
    <row r="146">
      <c r="A146">
        <f>HYPERLINK("https://www.youtube.com/watch?v=cVLpdzhcU0g", "Video")</f>
        <v/>
      </c>
      <c r="B146" t="inlineStr">
        <is>
          <t>55:56</t>
        </is>
      </c>
      <c r="C146" t="inlineStr">
        <is>
          <t>the kind of encouragement to engage in this
kind of thinking or this kind of work or this</t>
        </is>
      </c>
      <c r="D146">
        <f>HYPERLINK("https://www.youtube.com/watch?v=cVLpdzhcU0g&amp;t=3356s", "Go to time")</f>
        <v/>
      </c>
    </row>
    <row r="147">
      <c r="A147">
        <f>HYPERLINK("https://www.youtube.com/watch?v=ieBEEYsrNSQ", "Video")</f>
        <v/>
      </c>
      <c r="B147" t="inlineStr">
        <is>
          <t>4:46</t>
        </is>
      </c>
      <c r="C147" t="inlineStr">
        <is>
          <t>Each of us is able to
engage our awakened brain,</t>
        </is>
      </c>
      <c r="D147">
        <f>HYPERLINK("https://www.youtube.com/watch?v=ieBEEYsrNSQ&amp;t=286s", "Go to time")</f>
        <v/>
      </c>
    </row>
    <row r="148">
      <c r="A148">
        <f>HYPERLINK("https://www.youtube.com/watch?v=czd_kSIOiuQ", "Video")</f>
        <v/>
      </c>
      <c r="B148" t="inlineStr">
        <is>
          <t>20:00</t>
        </is>
      </c>
      <c r="C148" t="inlineStr">
        <is>
          <t>or particularly, when
they engage in violence</t>
        </is>
      </c>
      <c r="D148">
        <f>HYPERLINK("https://www.youtube.com/watch?v=czd_kSIOiuQ&amp;t=1200s", "Go to time")</f>
        <v/>
      </c>
    </row>
    <row r="149">
      <c r="A149">
        <f>HYPERLINK("https://www.youtube.com/watch?v=bBTvD8Shwog", "Video")</f>
        <v/>
      </c>
      <c r="B149" t="inlineStr">
        <is>
          <t>3:39</t>
        </is>
      </c>
      <c r="C149" t="inlineStr">
        <is>
          <t>engagement I think can be very</t>
        </is>
      </c>
      <c r="D149">
        <f>HYPERLINK("https://www.youtube.com/watch?v=bBTvD8Shwog&amp;t=219s", "Go to time")</f>
        <v/>
      </c>
    </row>
    <row r="150">
      <c r="A150">
        <f>HYPERLINK("https://www.youtube.com/watch?v=QpPvtG-FbZI", "Video")</f>
        <v/>
      </c>
      <c r="B150" t="inlineStr">
        <is>
          <t>0:55</t>
        </is>
      </c>
      <c r="C150" t="inlineStr">
        <is>
          <t>being more um emotionally engaged with</t>
        </is>
      </c>
      <c r="D150">
        <f>HYPERLINK("https://www.youtube.com/watch?v=QpPvtG-FbZI&amp;t=55s", "Go to time")</f>
        <v/>
      </c>
    </row>
    <row r="151">
      <c r="A151">
        <f>HYPERLINK("https://www.youtube.com/watch?v=dkGVjWFYNiw", "Video")</f>
        <v/>
      </c>
      <c r="B151" t="inlineStr">
        <is>
          <t>2:26</t>
        </is>
      </c>
      <c r="C151" t="inlineStr">
        <is>
          <t>fully engaged in their education in</t>
        </is>
      </c>
      <c r="D151">
        <f>HYPERLINK("https://www.youtube.com/watch?v=dkGVjWFYNiw&amp;t=146s", "Go to time")</f>
        <v/>
      </c>
    </row>
    <row r="152">
      <c r="A152">
        <f>HYPERLINK("https://www.youtube.com/watch?v=Z_RVvxO-Ifo", "Video")</f>
        <v/>
      </c>
      <c r="B152" t="inlineStr">
        <is>
          <t>37:01</t>
        </is>
      </c>
      <c r="C152" t="inlineStr">
        <is>
          <t>engagement of creative Industries and</t>
        </is>
      </c>
      <c r="D152">
        <f>HYPERLINK("https://www.youtube.com/watch?v=Z_RVvxO-Ifo&amp;t=2221s", "Go to time")</f>
        <v/>
      </c>
    </row>
    <row r="153">
      <c r="A153">
        <f>HYPERLINK("https://www.youtube.com/watch?v=Z_RVvxO-Ifo", "Video")</f>
        <v/>
      </c>
      <c r="B153" t="inlineStr">
        <is>
          <t>37:35</t>
        </is>
      </c>
      <c r="C153" t="inlineStr">
        <is>
          <t>engaged I but I think focusing on</t>
        </is>
      </c>
      <c r="D153">
        <f>HYPERLINK("https://www.youtube.com/watch?v=Z_RVvxO-Ifo&amp;t=2255s", "Go to time")</f>
        <v/>
      </c>
    </row>
    <row r="154">
      <c r="A154">
        <f>HYPERLINK("https://www.youtube.com/watch?v=Z_RVvxO-Ifo", "Video")</f>
        <v/>
      </c>
      <c r="B154" t="inlineStr">
        <is>
          <t>37:53</t>
        </is>
      </c>
      <c r="C154" t="inlineStr">
        <is>
          <t>creative people engaged getting them</t>
        </is>
      </c>
      <c r="D154">
        <f>HYPERLINK("https://www.youtube.com/watch?v=Z_RVvxO-Ifo&amp;t=2273s", "Go to time")</f>
        <v/>
      </c>
    </row>
    <row r="155">
      <c r="A155">
        <f>HYPERLINK("https://www.youtube.com/watch?v=Z_RVvxO-Ifo", "Video")</f>
        <v/>
      </c>
      <c r="B155" t="inlineStr">
        <is>
          <t>57:38</t>
        </is>
      </c>
      <c r="C155" t="inlineStr">
        <is>
          <t>engage in projects that they find</t>
        </is>
      </c>
      <c r="D155">
        <f>HYPERLINK("https://www.youtube.com/watch?v=Z_RVvxO-Ifo&amp;t=3458s", "Go to time")</f>
        <v/>
      </c>
    </row>
    <row r="156">
      <c r="A156">
        <f>HYPERLINK("https://www.youtube.com/watch?v=g_tmTYznG3o", "Video")</f>
        <v/>
      </c>
      <c r="B156" t="inlineStr">
        <is>
          <t>5:54</t>
        </is>
      </c>
      <c r="C156" t="inlineStr">
        <is>
          <t>That's why the disengagement
scores in business</t>
        </is>
      </c>
      <c r="D156">
        <f>HYPERLINK("https://www.youtube.com/watch?v=g_tmTYznG3o&amp;t=354s", "Go to time")</f>
        <v/>
      </c>
    </row>
    <row r="157">
      <c r="A157">
        <f>HYPERLINK("https://www.youtube.com/watch?v=4k4VDF0YRRs", "Video")</f>
        <v/>
      </c>
      <c r="B157" t="inlineStr">
        <is>
          <t>0:16</t>
        </is>
      </c>
      <c r="C157" t="inlineStr">
        <is>
          <t>students and would also improve their engagement
in class.</t>
        </is>
      </c>
      <c r="D157">
        <f>HYPERLINK("https://www.youtube.com/watch?v=4k4VDF0YRRs&amp;t=16s", "Go to time")</f>
        <v/>
      </c>
    </row>
    <row r="158">
      <c r="A158">
        <f>HYPERLINK("https://www.youtube.com/watch?v=z-GtGH57J9I", "Video")</f>
        <v/>
      </c>
      <c r="B158" t="inlineStr">
        <is>
          <t>0:51</t>
        </is>
      </c>
      <c r="C158" t="inlineStr">
        <is>
          <t>I find when I read on the Kindle, I'm not
necessarily as actively engaged in the book.</t>
        </is>
      </c>
      <c r="D158">
        <f>HYPERLINK("https://www.youtube.com/watch?v=z-GtGH57J9I&amp;t=51s", "Go to time")</f>
        <v/>
      </c>
    </row>
    <row r="159">
      <c r="A159">
        <f>HYPERLINK("https://www.youtube.com/watch?v=e8gIPCdUNqE", "Video")</f>
        <v/>
      </c>
      <c r="B159" t="inlineStr">
        <is>
          <t>2:24</t>
        </is>
      </c>
      <c r="C159" t="inlineStr">
        <is>
          <t>you have to engage in trade-offs, right?</t>
        </is>
      </c>
      <c r="D159">
        <f>HYPERLINK("https://www.youtube.com/watch?v=e8gIPCdUNqE&amp;t=144s", "Go to time")</f>
        <v/>
      </c>
    </row>
    <row r="160">
      <c r="A160">
        <f>HYPERLINK("https://www.youtube.com/watch?v=PPXF5Ay6NG8", "Video")</f>
        <v/>
      </c>
      <c r="B160" t="inlineStr">
        <is>
          <t>5:25</t>
        </is>
      </c>
      <c r="C160" t="inlineStr">
        <is>
          <t>to engage in the other
slow thought activities</t>
        </is>
      </c>
      <c r="D160">
        <f>HYPERLINK("https://www.youtube.com/watch?v=PPXF5Ay6NG8&amp;t=325s", "Go to time")</f>
        <v/>
      </c>
    </row>
    <row r="161">
      <c r="A161">
        <f>HYPERLINK("https://www.youtube.com/watch?v=GII7sZoTIDw", "Video")</f>
        <v/>
      </c>
      <c r="B161" t="inlineStr">
        <is>
          <t>4:23</t>
        </is>
      </c>
      <c r="C161" t="inlineStr">
        <is>
          <t>engaged in torture the way they</t>
        </is>
      </c>
      <c r="D161">
        <f>HYPERLINK("https://www.youtube.com/watch?v=GII7sZoTIDw&amp;t=263s", "Go to time")</f>
        <v/>
      </c>
    </row>
    <row r="162">
      <c r="A162">
        <f>HYPERLINK("https://www.youtube.com/watch?v=2-8w6j3W9jU", "Video")</f>
        <v/>
      </c>
      <c r="B162" t="inlineStr">
        <is>
          <t>0:49</t>
        </is>
      </c>
      <c r="C162" t="inlineStr">
        <is>
          <t>engaged in the closest approximation we</t>
        </is>
      </c>
      <c r="D162">
        <f>HYPERLINK("https://www.youtube.com/watch?v=2-8w6j3W9jU&amp;t=49s", "Go to time")</f>
        <v/>
      </c>
    </row>
    <row r="163">
      <c r="A163">
        <f>HYPERLINK("https://www.youtube.com/watch?v=Fbqib311QgA", "Video")</f>
        <v/>
      </c>
      <c r="B163" t="inlineStr">
        <is>
          <t>1:30</t>
        </is>
      </c>
      <c r="C163" t="inlineStr">
        <is>
          <t>in school are extremely engaged when</t>
        </is>
      </c>
      <c r="D163">
        <f>HYPERLINK("https://www.youtube.com/watch?v=Fbqib311QgA&amp;t=90s", "Go to time")</f>
        <v/>
      </c>
    </row>
    <row r="164">
      <c r="A164">
        <f>HYPERLINK("https://www.youtube.com/watch?v=dt8jaBgDgOY", "Video")</f>
        <v/>
      </c>
      <c r="B164" t="inlineStr">
        <is>
          <t>12:55</t>
        </is>
      </c>
      <c r="C164" t="inlineStr">
        <is>
          <t>engage in the Drone operated</t>
        </is>
      </c>
      <c r="D164">
        <f>HYPERLINK("https://www.youtube.com/watch?v=dt8jaBgDgOY&amp;t=775s", "Go to time")</f>
        <v/>
      </c>
    </row>
    <row r="165">
      <c r="A165">
        <f>HYPERLINK("https://www.youtube.com/watch?v=_t6z6Wq9ar8", "Video")</f>
        <v/>
      </c>
      <c r="B165" t="inlineStr">
        <is>
          <t>1:58</t>
        </is>
      </c>
      <c r="C165" t="inlineStr">
        <is>
          <t>personally engaged in my my work and my</t>
        </is>
      </c>
      <c r="D165">
        <f>HYPERLINK("https://www.youtube.com/watch?v=_t6z6Wq9ar8&amp;t=118s", "Go to time")</f>
        <v/>
      </c>
    </row>
    <row r="166">
      <c r="A166">
        <f>HYPERLINK("https://www.youtube.com/watch?v=RL5_LumHj3w", "Video")</f>
        <v/>
      </c>
      <c r="B166" t="inlineStr">
        <is>
          <t>0:46</t>
        </is>
      </c>
      <c r="C166" t="inlineStr">
        <is>
          <t>a Workforce that is engaged in thinking</t>
        </is>
      </c>
      <c r="D166">
        <f>HYPERLINK("https://www.youtube.com/watch?v=RL5_LumHj3w&amp;t=46s", "Go to time")</f>
        <v/>
      </c>
    </row>
    <row r="167">
      <c r="A167">
        <f>HYPERLINK("https://www.youtube.com/watch?v=u8m42Us8BAc", "Video")</f>
        <v/>
      </c>
      <c r="B167" t="inlineStr">
        <is>
          <t>2:45</t>
        </is>
      </c>
      <c r="C167" t="inlineStr">
        <is>
          <t>we can engage others in humility.</t>
        </is>
      </c>
      <c r="D167">
        <f>HYPERLINK("https://www.youtube.com/watch?v=u8m42Us8BAc&amp;t=165s", "Go to time")</f>
        <v/>
      </c>
    </row>
    <row r="168">
      <c r="A168">
        <f>HYPERLINK("https://www.youtube.com/watch?v=NGGqS2aVAzg", "Video")</f>
        <v/>
      </c>
      <c r="B168" t="inlineStr">
        <is>
          <t>2:28</t>
        </is>
      </c>
      <c r="C168" t="inlineStr">
        <is>
          <t>Every discipline requires the ability to travel
and engage and share ideas across borders.</t>
        </is>
      </c>
      <c r="D168">
        <f>HYPERLINK("https://www.youtube.com/watch?v=NGGqS2aVAzg&amp;t=148s", "Go to time")</f>
        <v/>
      </c>
    </row>
    <row r="169">
      <c r="A169">
        <f>HYPERLINK("https://www.youtube.com/watch?v=GaUoIBTGXzo", "Video")</f>
        <v/>
      </c>
      <c r="B169" t="inlineStr">
        <is>
          <t>1:41</t>
        </is>
      </c>
      <c r="C169" t="inlineStr">
        <is>
          <t>when we engage in disagreements.</t>
        </is>
      </c>
      <c r="D169">
        <f>HYPERLINK("https://www.youtube.com/watch?v=GaUoIBTGXzo&amp;t=101s", "Go to time")</f>
        <v/>
      </c>
    </row>
    <row r="170">
      <c r="A170">
        <f>HYPERLINK("https://www.youtube.com/watch?v=GaUoIBTGXzo", "Video")</f>
        <v/>
      </c>
      <c r="B170" t="inlineStr">
        <is>
          <t>2:20</t>
        </is>
      </c>
      <c r="C170" t="inlineStr">
        <is>
          <t>That we wouldn't engage
in these disagreements,</t>
        </is>
      </c>
      <c r="D170">
        <f>HYPERLINK("https://www.youtube.com/watch?v=GaUoIBTGXzo&amp;t=140s", "Go to time")</f>
        <v/>
      </c>
    </row>
    <row r="171">
      <c r="A171">
        <f>HYPERLINK("https://www.youtube.com/watch?v=_WjUFuW2J0A", "Video")</f>
        <v/>
      </c>
      <c r="B171" t="inlineStr">
        <is>
          <t>3:41</t>
        </is>
      </c>
      <c r="C171" t="inlineStr">
        <is>
          <t>whether you and the other person
engaged in the disagreement</t>
        </is>
      </c>
      <c r="D171">
        <f>HYPERLINK("https://www.youtube.com/watch?v=_WjUFuW2J0A&amp;t=221s", "Go to time")</f>
        <v/>
      </c>
    </row>
    <row r="172">
      <c r="A172">
        <f>HYPERLINK("https://www.youtube.com/watch?v=_WjUFuW2J0A", "Video")</f>
        <v/>
      </c>
      <c r="B172" t="inlineStr">
        <is>
          <t>4:12</t>
        </is>
      </c>
      <c r="C172" t="inlineStr">
        <is>
          <t>in people's interests
for wanting to engage</t>
        </is>
      </c>
      <c r="D172">
        <f>HYPERLINK("https://www.youtube.com/watch?v=_WjUFuW2J0A&amp;t=252s", "Go to time")</f>
        <v/>
      </c>
    </row>
    <row r="173">
      <c r="A173">
        <f>HYPERLINK("https://www.youtube.com/watch?v=_WjUFuW2J0A", "Video")</f>
        <v/>
      </c>
      <c r="B173" t="inlineStr">
        <is>
          <t>5:15</t>
        </is>
      </c>
      <c r="C173" t="inlineStr">
        <is>
          <t>well, why do you want to
engage in this disagreement,</t>
        </is>
      </c>
      <c r="D173">
        <f>HYPERLINK("https://www.youtube.com/watch?v=_WjUFuW2J0A&amp;t=315s", "Go to time")</f>
        <v/>
      </c>
    </row>
    <row r="174">
      <c r="A174">
        <f>HYPERLINK("https://www.youtube.com/watch?v=_WjUFuW2J0A", "Video")</f>
        <v/>
      </c>
      <c r="B174" t="inlineStr">
        <is>
          <t>6:11</t>
        </is>
      </c>
      <c r="C174" t="inlineStr">
        <is>
          <t>for wanting to engage in the dispute,</t>
        </is>
      </c>
      <c r="D174">
        <f>HYPERLINK("https://www.youtube.com/watch?v=_WjUFuW2J0A&amp;t=371s", "Go to time")</f>
        <v/>
      </c>
    </row>
    <row r="175">
      <c r="A175">
        <f>HYPERLINK("https://www.youtube.com/watch?v=fGR-06TxjqM", "Video")</f>
        <v/>
      </c>
      <c r="B175" t="inlineStr">
        <is>
          <t>4:23</t>
        </is>
      </c>
      <c r="C175" t="inlineStr">
        <is>
          <t>corporations who are engaged in these</t>
        </is>
      </c>
      <c r="D175">
        <f>HYPERLINK("https://www.youtube.com/watch?v=fGR-06TxjqM&amp;t=263s", "Go to time")</f>
        <v/>
      </c>
    </row>
    <row r="176">
      <c r="A176">
        <f>HYPERLINK("https://www.youtube.com/watch?v=QsSsMHV0Kt8", "Video")</f>
        <v/>
      </c>
      <c r="B176" t="inlineStr">
        <is>
          <t>2:51</t>
        </is>
      </c>
      <c r="C176" t="inlineStr">
        <is>
          <t>They were engaged in battles with Carl Icahn
in a potential takeover effort on his part.</t>
        </is>
      </c>
      <c r="D176">
        <f>HYPERLINK("https://www.youtube.com/watch?v=QsSsMHV0Kt8&amp;t=171s", "Go to time")</f>
        <v/>
      </c>
    </row>
    <row r="177">
      <c r="A177">
        <f>HYPERLINK("https://www.youtube.com/watch?v=0N5m6zMkQv8", "Video")</f>
        <v/>
      </c>
      <c r="B177" t="inlineStr">
        <is>
          <t>1:35</t>
        </is>
      </c>
      <c r="C177" t="inlineStr">
        <is>
          <t>And so in today’s world we can access and
engage expertise in a radically different</t>
        </is>
      </c>
      <c r="D177">
        <f>HYPERLINK("https://www.youtube.com/watch?v=0N5m6zMkQv8&amp;t=95s", "Go to time")</f>
        <v/>
      </c>
    </row>
    <row r="178">
      <c r="A178">
        <f>HYPERLINK("https://www.youtube.com/watch?v=0N5m6zMkQv8", "Video")</f>
        <v/>
      </c>
      <c r="B178" t="inlineStr">
        <is>
          <t>5:40</t>
        </is>
      </c>
      <c r="C178" t="inlineStr">
        <is>
          <t>What informal/ formal communities, what internal
and external communities do you engage with</t>
        </is>
      </c>
      <c r="D178">
        <f>HYPERLINK("https://www.youtube.com/watch?v=0N5m6zMkQv8&amp;t=340s", "Go to time")</f>
        <v/>
      </c>
    </row>
    <row r="179">
      <c r="A179">
        <f>HYPERLINK("https://www.youtube.com/watch?v=5IKgpxLN86M", "Video")</f>
        <v/>
      </c>
      <c r="B179" t="inlineStr">
        <is>
          <t>1:48</t>
        </is>
      </c>
      <c r="C179" t="inlineStr">
        <is>
          <t>Giving to others, being
engaged with others,</t>
        </is>
      </c>
      <c r="D179">
        <f>HYPERLINK("https://www.youtube.com/watch?v=5IKgpxLN86M&amp;t=108s", "Go to time")</f>
        <v/>
      </c>
    </row>
    <row r="180">
      <c r="A180">
        <f>HYPERLINK("https://www.youtube.com/watch?v=HjJYvLH_FGw", "Video")</f>
        <v/>
      </c>
      <c r="B180" t="inlineStr">
        <is>
          <t>5:20</t>
        </is>
      </c>
      <c r="C180" t="inlineStr">
        <is>
          <t>engage in more attentive ways of</t>
        </is>
      </c>
      <c r="D180">
        <f>HYPERLINK("https://www.youtube.com/watch?v=HjJYvLH_FGw&amp;t=320s", "Go to time")</f>
        <v/>
      </c>
    </row>
    <row r="181">
      <c r="A181">
        <f>HYPERLINK("https://www.youtube.com/watch?v=-kFamwkkxlE", "Video")</f>
        <v/>
      </c>
      <c r="B181" t="inlineStr">
        <is>
          <t>1:18</t>
        </is>
      </c>
      <c r="C181" t="inlineStr">
        <is>
          <t>support and workforce engagement and crime
control but finally then on outcomes for neighborhoods,</t>
        </is>
      </c>
      <c r="D181">
        <f>HYPERLINK("https://www.youtube.com/watch?v=-kFamwkkxlE&amp;t=78s", "Go to time")</f>
        <v/>
      </c>
    </row>
    <row r="182">
      <c r="A182">
        <f>HYPERLINK("https://www.youtube.com/watch?v=-kFamwkkxlE", "Video")</f>
        <v/>
      </c>
      <c r="B182" t="inlineStr">
        <is>
          <t>4:17</t>
        </is>
      </c>
      <c r="C182" t="inlineStr">
        <is>
          <t>for the support of communities by building
up our contacts and our engagement. By social</t>
        </is>
      </c>
      <c r="D182">
        <f>HYPERLINK("https://www.youtube.com/watch?v=-kFamwkkxlE&amp;t=257s", "Go to time")</f>
        <v/>
      </c>
    </row>
    <row r="183">
      <c r="A183">
        <f>HYPERLINK("https://www.youtube.com/watch?v=l1a-2t3xUmc", "Video")</f>
        <v/>
      </c>
      <c r="B183" t="inlineStr">
        <is>
          <t>1:04</t>
        </is>
      </c>
      <c r="C183" t="inlineStr">
        <is>
          <t>are um engaged in quite a bit of</t>
        </is>
      </c>
      <c r="D183">
        <f>HYPERLINK("https://www.youtube.com/watch?v=l1a-2t3xUmc&amp;t=64s", "Go to time")</f>
        <v/>
      </c>
    </row>
    <row r="184">
      <c r="A184">
        <f>HYPERLINK("https://www.youtube.com/watch?v=svplR7xdna4", "Video")</f>
        <v/>
      </c>
      <c r="B184" t="inlineStr">
        <is>
          <t>0:20</t>
        </is>
      </c>
      <c r="C184" t="inlineStr">
        <is>
          <t>by not being mentally engaged we will</t>
        </is>
      </c>
      <c r="D184">
        <f>HYPERLINK("https://www.youtube.com/watch?v=svplR7xdna4&amp;t=20s", "Go to time")</f>
        <v/>
      </c>
    </row>
    <row r="185">
      <c r="A185">
        <f>HYPERLINK("https://www.youtube.com/watch?v=svplR7xdna4", "Video")</f>
        <v/>
      </c>
      <c r="B185" t="inlineStr">
        <is>
          <t>0:47</t>
        </is>
      </c>
      <c r="C185" t="inlineStr">
        <is>
          <t>you're a more intellectually engaged</t>
        </is>
      </c>
      <c r="D185">
        <f>HYPERLINK("https://www.youtube.com/watch?v=svplR7xdna4&amp;t=47s", "Go to time")</f>
        <v/>
      </c>
    </row>
    <row r="186">
      <c r="A186">
        <f>HYPERLINK("https://www.youtube.com/watch?v=svplR7xdna4", "Video")</f>
        <v/>
      </c>
      <c r="B186" t="inlineStr">
        <is>
          <t>0:49</t>
        </is>
      </c>
      <c r="C186" t="inlineStr">
        <is>
          <t>engaged person you might be the kind of</t>
        </is>
      </c>
      <c r="D186">
        <f>HYPERLINK("https://www.youtube.com/watch?v=svplR7xdna4&amp;t=49s", "Go to time")</f>
        <v/>
      </c>
    </row>
    <row r="187">
      <c r="A187">
        <f>HYPERLINK("https://www.youtube.com/watch?v=UHnwbakaOyY", "Video")</f>
        <v/>
      </c>
      <c r="B187" t="inlineStr">
        <is>
          <t>5:05</t>
        </is>
      </c>
      <c r="C187" t="inlineStr">
        <is>
          <t>they've engaged the imagination of the</t>
        </is>
      </c>
      <c r="D187">
        <f>HYPERLINK("https://www.youtube.com/watch?v=UHnwbakaOyY&amp;t=305s", "Go to time")</f>
        <v/>
      </c>
    </row>
    <row r="188">
      <c r="A188">
        <f>HYPERLINK("https://www.youtube.com/watch?v=t8efcxvKPAQ", "Video")</f>
        <v/>
      </c>
      <c r="B188" t="inlineStr">
        <is>
          <t>3:12</t>
        </is>
      </c>
      <c r="C188" t="inlineStr">
        <is>
          <t>Young people, adolescents who are engaged
in volunteering show lower risk for cardiovascular</t>
        </is>
      </c>
      <c r="D188">
        <f>HYPERLINK("https://www.youtube.com/watch?v=t8efcxvKPAQ&amp;t=192s", "Go to time")</f>
        <v/>
      </c>
    </row>
    <row r="189">
      <c r="A189">
        <f>HYPERLINK("https://www.youtube.com/watch?v=8YXMZ42CxLw", "Video")</f>
        <v/>
      </c>
      <c r="B189" t="inlineStr">
        <is>
          <t>0:41</t>
        </is>
      </c>
      <c r="C189" t="inlineStr">
        <is>
          <t>frequent Spirit mediums uh engage in</t>
        </is>
      </c>
      <c r="D189">
        <f>HYPERLINK("https://www.youtube.com/watch?v=8YXMZ42CxLw&amp;t=41s", "Go to time")</f>
        <v/>
      </c>
    </row>
    <row r="190">
      <c r="A190">
        <f>HYPERLINK("https://www.youtube.com/watch?v=RkaIUetWEXs", "Video")</f>
        <v/>
      </c>
      <c r="B190" t="inlineStr">
        <is>
          <t>1:50</t>
        </is>
      </c>
      <c r="C190" t="inlineStr">
        <is>
          <t>One way that we can engage
in civil disobedience</t>
        </is>
      </c>
      <c r="D190">
        <f>HYPERLINK("https://www.youtube.com/watch?v=RkaIUetWEXs&amp;t=110s", "Go to time")</f>
        <v/>
      </c>
    </row>
    <row r="191">
      <c r="A191">
        <f>HYPERLINK("https://www.youtube.com/watch?v=4RBg3uDQXCk", "Video")</f>
        <v/>
      </c>
      <c r="B191" t="inlineStr">
        <is>
          <t>4:44</t>
        </is>
      </c>
      <c r="C191" t="inlineStr">
        <is>
          <t>move that we're we're engaged in on the</t>
        </is>
      </c>
      <c r="D191">
        <f>HYPERLINK("https://www.youtube.com/watch?v=4RBg3uDQXCk&amp;t=284s", "Go to time")</f>
        <v/>
      </c>
    </row>
    <row r="192">
      <c r="A192">
        <f>HYPERLINK("https://www.youtube.com/watch?v=7bJdcIeDJ7I", "Video")</f>
        <v/>
      </c>
      <c r="B192" t="inlineStr">
        <is>
          <t>6:20</t>
        </is>
      </c>
      <c r="C192" t="inlineStr">
        <is>
          <t>they're able to engage in new forms of</t>
        </is>
      </c>
      <c r="D192">
        <f>HYPERLINK("https://www.youtube.com/watch?v=7bJdcIeDJ7I&amp;t=380s", "Go to time")</f>
        <v/>
      </c>
    </row>
    <row r="193">
      <c r="A193">
        <f>HYPERLINK("https://www.youtube.com/watch?v=iUfcHTNDsTQ", "Video")</f>
        <v/>
      </c>
      <c r="B193" t="inlineStr">
        <is>
          <t>0:59</t>
        </is>
      </c>
      <c r="C193" t="inlineStr">
        <is>
          <t>there was any kind of engagement there</t>
        </is>
      </c>
      <c r="D193">
        <f>HYPERLINK("https://www.youtube.com/watch?v=iUfcHTNDsTQ&amp;t=59s", "Go to time")</f>
        <v/>
      </c>
    </row>
    <row r="194">
      <c r="A194">
        <f>HYPERLINK("https://www.youtube.com/watch?v=PMmHln9JkGM", "Video")</f>
        <v/>
      </c>
      <c r="B194" t="inlineStr">
        <is>
          <t>5:04</t>
        </is>
      </c>
      <c r="C194" t="inlineStr">
        <is>
          <t>I mean, every culture
engages in sports, right?</t>
        </is>
      </c>
      <c r="D194">
        <f>HYPERLINK("https://www.youtube.com/watch?v=PMmHln9JkGM&amp;t=304s", "Go to time")</f>
        <v/>
      </c>
    </row>
    <row r="195">
      <c r="A195">
        <f>HYPERLINK("https://www.youtube.com/watch?v=7PgCguyNHGk", "Video")</f>
        <v/>
      </c>
      <c r="B195" t="inlineStr">
        <is>
          <t>17:45</t>
        </is>
      </c>
      <c r="C195" t="inlineStr">
        <is>
          <t>had fallen for uh by the engagement ring</t>
        </is>
      </c>
      <c r="D195">
        <f>HYPERLINK("https://www.youtube.com/watch?v=7PgCguyNHGk&amp;t=1065s", "Go to time")</f>
        <v/>
      </c>
    </row>
    <row r="196">
      <c r="A196">
        <f>HYPERLINK("https://www.youtube.com/watch?v=kyow7KAHDks", "Video")</f>
        <v/>
      </c>
      <c r="B196" t="inlineStr">
        <is>
          <t>4:35</t>
        </is>
      </c>
      <c r="C196" t="inlineStr">
        <is>
          <t>They're certainly more likely to engage</t>
        </is>
      </c>
      <c r="D196">
        <f>HYPERLINK("https://www.youtube.com/watch?v=kyow7KAHDks&amp;t=275s", "Go to time")</f>
        <v/>
      </c>
    </row>
    <row r="197">
      <c r="A197">
        <f>HYPERLINK("https://www.youtube.com/watch?v=VcClS8kGq-o", "Video")</f>
        <v/>
      </c>
      <c r="B197" t="inlineStr">
        <is>
          <t>0:34</t>
        </is>
      </c>
      <c r="C197" t="inlineStr">
        <is>
          <t>we feel when we engage in social norms a</t>
        </is>
      </c>
      <c r="D197">
        <f>HYPERLINK("https://www.youtube.com/watch?v=VcClS8kGq-o&amp;t=34s", "Go to time")</f>
        <v/>
      </c>
    </row>
    <row r="198">
      <c r="A198">
        <f>HYPERLINK("https://www.youtube.com/watch?v=eUlXmWWPNy4", "Video")</f>
        <v/>
      </c>
      <c r="B198" t="inlineStr">
        <is>
          <t>4:40</t>
        </is>
      </c>
      <c r="C198" t="inlineStr">
        <is>
          <t>Hunter-gatherers engaged with the land by making a 
living from harvesting and of course hunting. And</t>
        </is>
      </c>
      <c r="D198">
        <f>HYPERLINK("https://www.youtube.com/watch?v=eUlXmWWPNy4&amp;t=280s", "Go to time")</f>
        <v/>
      </c>
    </row>
    <row r="199">
      <c r="A199">
        <f>HYPERLINK("https://www.youtube.com/watch?v=8T4dr_YQxrQ", "Video")</f>
        <v/>
      </c>
      <c r="B199" t="inlineStr">
        <is>
          <t>23:58</t>
        </is>
      </c>
      <c r="C199" t="inlineStr">
        <is>
          <t>we're engaged in many forms</t>
        </is>
      </c>
      <c r="D199">
        <f>HYPERLINK("https://www.youtube.com/watch?v=8T4dr_YQxrQ&amp;t=1438s", "Go to time")</f>
        <v/>
      </c>
    </row>
    <row r="200">
      <c r="A200">
        <f>HYPERLINK("https://www.youtube.com/watch?v=FEKrobOkGXU", "Video")</f>
        <v/>
      </c>
      <c r="B200" t="inlineStr">
        <is>
          <t>2:10</t>
        </is>
      </c>
      <c r="C200" t="inlineStr">
        <is>
          <t>engage um in other words to be there but</t>
        </is>
      </c>
      <c r="D200">
        <f>HYPERLINK("https://www.youtube.com/watch?v=FEKrobOkGXU&amp;t=130s", "Go to time")</f>
        <v/>
      </c>
    </row>
    <row r="201">
      <c r="A201">
        <f>HYPERLINK("https://www.youtube.com/watch?v=8z2Qa-x2GaY", "Video")</f>
        <v/>
      </c>
      <c r="B201" t="inlineStr">
        <is>
          <t>0:40</t>
        </is>
      </c>
      <c r="C201" t="inlineStr">
        <is>
          <t>know they're they're engaged in war but</t>
        </is>
      </c>
      <c r="D201">
        <f>HYPERLINK("https://www.youtube.com/watch?v=8z2Qa-x2GaY&amp;t=40s", "Go to time")</f>
        <v/>
      </c>
    </row>
    <row r="202">
      <c r="A202">
        <f>HYPERLINK("https://www.youtube.com/watch?v=VbbPdXBg8I0", "Video")</f>
        <v/>
      </c>
      <c r="B202" t="inlineStr">
        <is>
          <t>0:32</t>
        </is>
      </c>
      <c r="C202" t="inlineStr">
        <is>
          <t>so we don't engage each
other in meaningful ways,</t>
        </is>
      </c>
      <c r="D202">
        <f>HYPERLINK("https://www.youtube.com/watch?v=VbbPdXBg8I0&amp;t=32s", "Go to time")</f>
        <v/>
      </c>
    </row>
    <row r="203">
      <c r="A203">
        <f>HYPERLINK("https://www.youtube.com/watch?v=dvsn3M1JsYk", "Video")</f>
        <v/>
      </c>
      <c r="B203" t="inlineStr">
        <is>
          <t>1:39</t>
        </is>
      </c>
      <c r="C203" t="inlineStr">
        <is>
          <t>incentives that will engage the best</t>
        </is>
      </c>
      <c r="D203">
        <f>HYPERLINK("https://www.youtube.com/watch?v=dvsn3M1JsYk&amp;t=99s", "Go to time")</f>
        <v/>
      </c>
    </row>
    <row r="204">
      <c r="A204">
        <f>HYPERLINK("https://www.youtube.com/watch?v=dvsn3M1JsYk", "Video")</f>
        <v/>
      </c>
      <c r="B204" t="inlineStr">
        <is>
          <t>3:32</t>
        </is>
      </c>
      <c r="C204" t="inlineStr">
        <is>
          <t>the best scientists engaged in this some</t>
        </is>
      </c>
      <c r="D204">
        <f>HYPERLINK("https://www.youtube.com/watch?v=dvsn3M1JsYk&amp;t=212s", "Go to time")</f>
        <v/>
      </c>
    </row>
    <row r="205">
      <c r="A205">
        <f>HYPERLINK("https://www.youtube.com/watch?v=dvsn3M1JsYk", "Video")</f>
        <v/>
      </c>
      <c r="B205" t="inlineStr">
        <is>
          <t>3:50</t>
        </is>
      </c>
      <c r="C205" t="inlineStr">
        <is>
          <t>sectors engaged in</t>
        </is>
      </c>
      <c r="D205">
        <f>HYPERLINK("https://www.youtube.com/watch?v=dvsn3M1JsYk&amp;t=230s", "Go to time")</f>
        <v/>
      </c>
    </row>
    <row r="206">
      <c r="A206">
        <f>HYPERLINK("https://www.youtube.com/watch?v=UfO5k1eTiYM", "Video")</f>
        <v/>
      </c>
      <c r="B206" t="inlineStr">
        <is>
          <t>1:33</t>
        </is>
      </c>
      <c r="C206" t="inlineStr">
        <is>
          <t>Giddings got engaged as a filmmaker we</t>
        </is>
      </c>
      <c r="D206">
        <f>HYPERLINK("https://www.youtube.com/watch?v=UfO5k1eTiYM&amp;t=93s", "Go to time")</f>
        <v/>
      </c>
    </row>
    <row r="207">
      <c r="A207">
        <f>HYPERLINK("https://www.youtube.com/watch?v=O-hMTipQ5WA", "Video")</f>
        <v/>
      </c>
      <c r="B207" t="inlineStr">
        <is>
          <t>3:03</t>
        </is>
      </c>
      <c r="C207" t="inlineStr">
        <is>
          <t>willing to engage in the conversation</t>
        </is>
      </c>
      <c r="D207">
        <f>HYPERLINK("https://www.youtube.com/watch?v=O-hMTipQ5WA&amp;t=183s", "Go to time")</f>
        <v/>
      </c>
    </row>
    <row r="208">
      <c r="A208">
        <f>HYPERLINK("https://www.youtube.com/watch?v=kW86cDBZNLo", "Video")</f>
        <v/>
      </c>
      <c r="B208" t="inlineStr">
        <is>
          <t>2:52</t>
        </is>
      </c>
      <c r="C208" t="inlineStr">
        <is>
          <t>conversation that you're engaged in is</t>
        </is>
      </c>
      <c r="D208">
        <f>HYPERLINK("https://www.youtube.com/watch?v=kW86cDBZNLo&amp;t=172s", "Go to time")</f>
        <v/>
      </c>
    </row>
    <row r="209">
      <c r="A209">
        <f>HYPERLINK("https://www.youtube.com/watch?v=kW86cDBZNLo", "Video")</f>
        <v/>
      </c>
      <c r="B209" t="inlineStr">
        <is>
          <t>5:12</t>
        </is>
      </c>
      <c r="C209" t="inlineStr">
        <is>
          <t>conversation we're engaged in or this</t>
        </is>
      </c>
      <c r="D209">
        <f>HYPERLINK("https://www.youtube.com/watch?v=kW86cDBZNLo&amp;t=312s", "Go to time")</f>
        <v/>
      </c>
    </row>
    <row r="210">
      <c r="A210">
        <f>HYPERLINK("https://www.youtube.com/watch?v=z5XdX_ryHoc", "Video")</f>
        <v/>
      </c>
      <c r="B210" t="inlineStr">
        <is>
          <t>5:37</t>
        </is>
      </c>
      <c r="C210" t="inlineStr">
        <is>
          <t>He engages in rituals.</t>
        </is>
      </c>
      <c r="D210">
        <f>HYPERLINK("https://www.youtube.com/watch?v=z5XdX_ryHoc&amp;t=337s", "Go to time")</f>
        <v/>
      </c>
    </row>
    <row r="211">
      <c r="A211">
        <f>HYPERLINK("https://www.youtube.com/watch?v=Xmw_1wfUmFs", "Video")</f>
        <v/>
      </c>
      <c r="B211" t="inlineStr">
        <is>
          <t>59:18</t>
        </is>
      </c>
      <c r="C211" t="inlineStr">
        <is>
          <t>It's one engaged in very
egalitarian principles.</t>
        </is>
      </c>
      <c r="D211">
        <f>HYPERLINK("https://www.youtube.com/watch?v=Xmw_1wfUmFs&amp;t=3558s", "Go to time")</f>
        <v/>
      </c>
    </row>
    <row r="212">
      <c r="A212">
        <f>HYPERLINK("https://www.youtube.com/watch?v=Xmw_1wfUmFs", "Video")</f>
        <v/>
      </c>
      <c r="B212" t="inlineStr">
        <is>
          <t>71:29</t>
        </is>
      </c>
      <c r="C212" t="inlineStr">
        <is>
          <t>to make that illegal for
employers to engage in.</t>
        </is>
      </c>
      <c r="D212">
        <f>HYPERLINK("https://www.youtube.com/watch?v=Xmw_1wfUmFs&amp;t=4289s", "Go to time")</f>
        <v/>
      </c>
    </row>
    <row r="213">
      <c r="A213">
        <f>HYPERLINK("https://www.youtube.com/watch?v=kFfrbvVSrzU", "Video")</f>
        <v/>
      </c>
      <c r="B213" t="inlineStr">
        <is>
          <t>1:24</t>
        </is>
      </c>
      <c r="C213" t="inlineStr">
        <is>
          <t>engage it think about it discuss it role</t>
        </is>
      </c>
      <c r="D213">
        <f>HYPERLINK("https://www.youtube.com/watch?v=kFfrbvVSrzU&amp;t=84s", "Go to time")</f>
        <v/>
      </c>
    </row>
    <row r="214">
      <c r="A214">
        <f>HYPERLINK("https://www.youtube.com/watch?v=vv0r9yiQG-w", "Video")</f>
        <v/>
      </c>
      <c r="B214" t="inlineStr">
        <is>
          <t>2:04</t>
        </is>
      </c>
      <c r="C214" t="inlineStr">
        <is>
          <t>So the spiritually-engaged brain vibrates</t>
        </is>
      </c>
      <c r="D214">
        <f>HYPERLINK("https://www.youtube.com/watch?v=vv0r9yiQG-w&amp;t=124s", "Go to time")</f>
        <v/>
      </c>
    </row>
    <row r="215">
      <c r="A215">
        <f>HYPERLINK("https://www.youtube.com/watch?v=vv0r9yiQG-w", "Video")</f>
        <v/>
      </c>
      <c r="B215" t="inlineStr">
        <is>
          <t>5:20</t>
        </is>
      </c>
      <c r="C215" t="inlineStr">
        <is>
          <t>we can all engage and tap in</t>
        </is>
      </c>
      <c r="D215">
        <f>HYPERLINK("https://www.youtube.com/watch?v=vv0r9yiQG-w&amp;t=320s", "Go to time")</f>
        <v/>
      </c>
    </row>
    <row r="216">
      <c r="A216">
        <f>HYPERLINK("https://www.youtube.com/watch?v=thZUMaGEE-8", "Video")</f>
        <v/>
      </c>
      <c r="B216" t="inlineStr">
        <is>
          <t>35:02</t>
        </is>
      </c>
      <c r="C216" t="inlineStr">
        <is>
          <t>and simple goal: increase user engagement.</t>
        </is>
      </c>
      <c r="D216">
        <f>HYPERLINK("https://www.youtube.com/watch?v=thZUMaGEE-8&amp;t=2102s", "Go to time")</f>
        <v/>
      </c>
    </row>
    <row r="217">
      <c r="A217">
        <f>HYPERLINK("https://www.youtube.com/watch?v=thZUMaGEE-8", "Video")</f>
        <v/>
      </c>
      <c r="B217" t="inlineStr">
        <is>
          <t>35:34</t>
        </is>
      </c>
      <c r="C217" t="inlineStr">
        <is>
          <t>They just told the algorithms
increase user engagement,</t>
        </is>
      </c>
      <c r="D217">
        <f>HYPERLINK("https://www.youtube.com/watch?v=thZUMaGEE-8&amp;t=2134s", "Go to time")</f>
        <v/>
      </c>
    </row>
    <row r="218">
      <c r="A218">
        <f>HYPERLINK("https://www.youtube.com/watch?v=qWLxXaHnC64", "Video")</f>
        <v/>
      </c>
      <c r="B218" t="inlineStr">
        <is>
          <t>12:10</t>
        </is>
      </c>
      <c r="C218" t="inlineStr">
        <is>
          <t>also engaged in a lot of different ways</t>
        </is>
      </c>
      <c r="D218">
        <f>HYPERLINK("https://www.youtube.com/watch?v=qWLxXaHnC64&amp;t=730s", "Go to time")</f>
        <v/>
      </c>
    </row>
    <row r="219">
      <c r="A219">
        <f>HYPERLINK("https://www.youtube.com/watch?v=UAP5K2RNpQw", "Video")</f>
        <v/>
      </c>
      <c r="B219" t="inlineStr">
        <is>
          <t>4:47</t>
        </is>
      </c>
      <c r="C219" t="inlineStr">
        <is>
          <t>process which is what we engage in uh</t>
        </is>
      </c>
      <c r="D219">
        <f>HYPERLINK("https://www.youtube.com/watch?v=UAP5K2RNpQw&amp;t=287s", "Go to time")</f>
        <v/>
      </c>
    </row>
    <row r="220">
      <c r="A220">
        <f>HYPERLINK("https://www.youtube.com/watch?v=UAP5K2RNpQw", "Video")</f>
        <v/>
      </c>
      <c r="B220" t="inlineStr">
        <is>
          <t>6:06</t>
        </is>
      </c>
      <c r="C220" t="inlineStr">
        <is>
          <t>is that if you're engaged in that kind</t>
        </is>
      </c>
      <c r="D220">
        <f>HYPERLINK("https://www.youtube.com/watch?v=UAP5K2RNpQw&amp;t=366s", "Go to time")</f>
        <v/>
      </c>
    </row>
    <row r="221">
      <c r="A221">
        <f>HYPERLINK("https://www.youtube.com/watch?v=P4SNHp-vPXw", "Video")</f>
        <v/>
      </c>
      <c r="B221" t="inlineStr">
        <is>
          <t>2:55</t>
        </is>
      </c>
      <c r="C221" t="inlineStr">
        <is>
          <t>engaged when you're writing is wholly</t>
        </is>
      </c>
      <c r="D221">
        <f>HYPERLINK("https://www.youtube.com/watch?v=P4SNHp-vPXw&amp;t=175s", "Go to time")</f>
        <v/>
      </c>
    </row>
    <row r="222">
      <c r="A222">
        <f>HYPERLINK("https://www.youtube.com/watch?v=GF-xvBXgqa4", "Video")</f>
        <v/>
      </c>
      <c r="B222" t="inlineStr">
        <is>
          <t>3:52</t>
        </is>
      </c>
      <c r="C222" t="inlineStr">
        <is>
          <t>All of us can engage with
rewiring our own habits</t>
        </is>
      </c>
      <c r="D222">
        <f>HYPERLINK("https://www.youtube.com/watch?v=GF-xvBXgqa4&amp;t=232s", "Go to time")</f>
        <v/>
      </c>
    </row>
    <row r="223">
      <c r="A223">
        <f>HYPERLINK("https://www.youtube.com/watch?v=kE9dCLbkKD8", "Video")</f>
        <v/>
      </c>
      <c r="B223" t="inlineStr">
        <is>
          <t>1:39</t>
        </is>
      </c>
      <c r="C223" t="inlineStr">
        <is>
          <t>but also able to engage in debate and</t>
        </is>
      </c>
      <c r="D223">
        <f>HYPERLINK("https://www.youtube.com/watch?v=kE9dCLbkKD8&amp;t=99s", "Go to time")</f>
        <v/>
      </c>
    </row>
    <row r="224">
      <c r="A224">
        <f>HYPERLINK("https://www.youtube.com/watch?v=5NyAjaL27qE", "Video")</f>
        <v/>
      </c>
      <c r="B224" t="inlineStr">
        <is>
          <t>1:52</t>
        </is>
      </c>
      <c r="C224" t="inlineStr">
        <is>
          <t>it's just too hard to engage in</t>
        </is>
      </c>
      <c r="D224">
        <f>HYPERLINK("https://www.youtube.com/watch?v=5NyAjaL27qE&amp;t=112s", "Go to time")</f>
        <v/>
      </c>
    </row>
    <row r="225">
      <c r="A225">
        <f>HYPERLINK("https://www.youtube.com/watch?v=AhACS8uoHoE", "Video")</f>
        <v/>
      </c>
      <c r="B225" t="inlineStr">
        <is>
          <t>0:50</t>
        </is>
      </c>
      <c r="C225" t="inlineStr">
        <is>
          <t>Once someone starts reading that script they're
going to know if they're engaged by this writing</t>
        </is>
      </c>
      <c r="D225">
        <f>HYPERLINK("https://www.youtube.com/watch?v=AhACS8uoHoE&amp;t=50s", "Go to time")</f>
        <v/>
      </c>
    </row>
    <row r="226">
      <c r="A226">
        <f>HYPERLINK("https://www.youtube.com/watch?v=AhACS8uoHoE", "Video")</f>
        <v/>
      </c>
      <c r="B226" t="inlineStr">
        <is>
          <t>0:55</t>
        </is>
      </c>
      <c r="C226" t="inlineStr">
        <is>
          <t>or if they're not engaged by the writing.</t>
        </is>
      </c>
      <c r="D226">
        <f>HYPERLINK("https://www.youtube.com/watch?v=AhACS8uoHoE&amp;t=55s", "Go to time")</f>
        <v/>
      </c>
    </row>
    <row r="227">
      <c r="A227">
        <f>HYPERLINK("https://www.youtube.com/watch?v=pGsbEd6w7PI", "Video")</f>
        <v/>
      </c>
      <c r="B227" t="inlineStr">
        <is>
          <t>1:12</t>
        </is>
      </c>
      <c r="C227" t="inlineStr">
        <is>
          <t>for Public Engagement in Science,</t>
        </is>
      </c>
      <c r="D227">
        <f>HYPERLINK("https://www.youtube.com/watch?v=pGsbEd6w7PI&amp;t=72s", "Go to time")</f>
        <v/>
      </c>
    </row>
    <row r="228">
      <c r="A228">
        <f>HYPERLINK("https://www.youtube.com/watch?v=8xvbmi9F-tU", "Video")</f>
        <v/>
      </c>
      <c r="B228" t="inlineStr">
        <is>
          <t>7:45</t>
        </is>
      </c>
      <c r="C228" t="inlineStr">
        <is>
          <t>And as we engage with the
world in a healthier way,</t>
        </is>
      </c>
      <c r="D228">
        <f>HYPERLINK("https://www.youtube.com/watch?v=8xvbmi9F-tU&amp;t=465s", "Go to time")</f>
        <v/>
      </c>
    </row>
    <row r="229">
      <c r="A229">
        <f>HYPERLINK("https://www.youtube.com/watch?v=8xvbmi9F-tU", "Video")</f>
        <v/>
      </c>
      <c r="B229" t="inlineStr">
        <is>
          <t>8:34</t>
        </is>
      </c>
      <c r="C229" t="inlineStr">
        <is>
          <t>how they engage in your life,</t>
        </is>
      </c>
      <c r="D229">
        <f>HYPERLINK("https://www.youtube.com/watch?v=8xvbmi9F-tU&amp;t=514s", "Go to time")</f>
        <v/>
      </c>
    </row>
    <row r="230">
      <c r="A230">
        <f>HYPERLINK("https://www.youtube.com/watch?v=y9Q2HlijQVo", "Video")</f>
        <v/>
      </c>
      <c r="B230" t="inlineStr">
        <is>
          <t>1:48</t>
        </is>
      </c>
      <c r="C230" t="inlineStr">
        <is>
          <t>levels of happiness and engagement or</t>
        </is>
      </c>
      <c r="D230">
        <f>HYPERLINK("https://www.youtube.com/watch?v=y9Q2HlijQVo&amp;t=108s", "Go to time")</f>
        <v/>
      </c>
    </row>
    <row r="231">
      <c r="A231">
        <f>HYPERLINK("https://www.youtube.com/watch?v=_R03Ob1pX_A", "Video")</f>
        <v/>
      </c>
      <c r="B231" t="inlineStr">
        <is>
          <t>1:42</t>
        </is>
      </c>
      <c r="C231" t="inlineStr">
        <is>
          <t>better engage students in the learning</t>
        </is>
      </c>
      <c r="D231">
        <f>HYPERLINK("https://www.youtube.com/watch?v=_R03Ob1pX_A&amp;t=102s", "Go to time")</f>
        <v/>
      </c>
    </row>
    <row r="232">
      <c r="A232">
        <f>HYPERLINK("https://www.youtube.com/watch?v=_R03Ob1pX_A", "Video")</f>
        <v/>
      </c>
      <c r="B232" t="inlineStr">
        <is>
          <t>2:55</t>
        </is>
      </c>
      <c r="C232" t="inlineStr">
        <is>
          <t>that was when I was engaged in in</t>
        </is>
      </c>
      <c r="D232">
        <f>HYPERLINK("https://www.youtube.com/watch?v=_R03Ob1pX_A&amp;t=175s", "Go to time")</f>
        <v/>
      </c>
    </row>
    <row r="233">
      <c r="A233">
        <f>HYPERLINK("https://www.youtube.com/watch?v=_R03Ob1pX_A", "Video")</f>
        <v/>
      </c>
      <c r="B233" t="inlineStr">
        <is>
          <t>3:15</t>
        </is>
      </c>
      <c r="C233" t="inlineStr">
        <is>
          <t>engaged and inspired by a great teacher</t>
        </is>
      </c>
      <c r="D233">
        <f>HYPERLINK("https://www.youtube.com/watch?v=_R03Ob1pX_A&amp;t=195s", "Go to time")</f>
        <v/>
      </c>
    </row>
    <row r="234">
      <c r="A234">
        <f>HYPERLINK("https://www.youtube.com/watch?v=_R03Ob1pX_A", "Video")</f>
        <v/>
      </c>
      <c r="B234" t="inlineStr">
        <is>
          <t>3:22</t>
        </is>
      </c>
      <c r="C234" t="inlineStr">
        <is>
          <t>engage students today without learning</t>
        </is>
      </c>
      <c r="D234">
        <f>HYPERLINK("https://www.youtube.com/watch?v=_R03Ob1pX_A&amp;t=202s", "Go to time")</f>
        <v/>
      </c>
    </row>
    <row r="235">
      <c r="A235">
        <f>HYPERLINK("https://www.youtube.com/watch?v=9jHkoTQaA4o", "Video")</f>
        <v/>
      </c>
      <c r="B235" t="inlineStr">
        <is>
          <t>1:57</t>
        </is>
      </c>
      <c r="C235" t="inlineStr">
        <is>
          <t>in loyal terms but in engagement terms</t>
        </is>
      </c>
      <c r="D235">
        <f>HYPERLINK("https://www.youtube.com/watch?v=9jHkoTQaA4o&amp;t=117s", "Go to time")</f>
        <v/>
      </c>
    </row>
    <row r="236">
      <c r="A236">
        <f>HYPERLINK("https://www.youtube.com/watch?v=4jO-wq68-_I", "Video")</f>
        <v/>
      </c>
      <c r="B236" t="inlineStr">
        <is>
          <t>10:06</t>
        </is>
      </c>
      <c r="C236" t="inlineStr">
        <is>
          <t>engaged and starting to regenerate the</t>
        </is>
      </c>
      <c r="D236">
        <f>HYPERLINK("https://www.youtube.com/watch?v=4jO-wq68-_I&amp;t=606s", "Go to time")</f>
        <v/>
      </c>
    </row>
    <row r="237">
      <c r="A237">
        <f>HYPERLINK("https://www.youtube.com/watch?v=N1E8l9NwNvk", "Video")</f>
        <v/>
      </c>
      <c r="B237" t="inlineStr">
        <is>
          <t>3:01</t>
        </is>
      </c>
      <c r="C237" t="inlineStr">
        <is>
          <t>engaged in</t>
        </is>
      </c>
      <c r="D237">
        <f>HYPERLINK("https://www.youtube.com/watch?v=N1E8l9NwNvk&amp;t=181s", "Go to time")</f>
        <v/>
      </c>
    </row>
    <row r="238">
      <c r="A238">
        <f>HYPERLINK("https://www.youtube.com/watch?v=xEsXkDSISGc", "Video")</f>
        <v/>
      </c>
      <c r="B238" t="inlineStr">
        <is>
          <t>0:24</t>
        </is>
      </c>
      <c r="C238" t="inlineStr">
        <is>
          <t>involved and engaged uh I don't think it</t>
        </is>
      </c>
      <c r="D238">
        <f>HYPERLINK("https://www.youtube.com/watch?v=xEsXkDSISGc&amp;t=24s", "Go to time")</f>
        <v/>
      </c>
    </row>
    <row r="239">
      <c r="A239">
        <f>HYPERLINK("https://www.youtube.com/watch?v=xEsXkDSISGc", "Video")</f>
        <v/>
      </c>
      <c r="B239" t="inlineStr">
        <is>
          <t>1:01</t>
        </is>
      </c>
      <c r="C239" t="inlineStr">
        <is>
          <t>and involved and engaged and I think</t>
        </is>
      </c>
      <c r="D239">
        <f>HYPERLINK("https://www.youtube.com/watch?v=xEsXkDSISGc&amp;t=61s", "Go to time")</f>
        <v/>
      </c>
    </row>
    <row r="240">
      <c r="A240">
        <f>HYPERLINK("https://www.youtube.com/watch?v=R1msHW9XR9M", "Video")</f>
        <v/>
      </c>
      <c r="B240" t="inlineStr">
        <is>
          <t>2:23</t>
        </is>
      </c>
      <c r="C240" t="inlineStr">
        <is>
          <t>engaged uh in in school that's all good</t>
        </is>
      </c>
      <c r="D240">
        <f>HYPERLINK("https://www.youtube.com/watch?v=R1msHW9XR9M&amp;t=143s", "Go to time")</f>
        <v/>
      </c>
    </row>
    <row r="241">
      <c r="A241">
        <f>HYPERLINK("https://www.youtube.com/watch?v=tAFZTPVFdSE", "Video")</f>
        <v/>
      </c>
      <c r="B241" t="inlineStr">
        <is>
          <t>0:55</t>
        </is>
      </c>
      <c r="C241" t="inlineStr">
        <is>
          <t>to power through and to
engage in those conversations.</t>
        </is>
      </c>
      <c r="D241">
        <f>HYPERLINK("https://www.youtube.com/watch?v=tAFZTPVFdSE&amp;t=55s", "Go to time")</f>
        <v/>
      </c>
    </row>
    <row r="242">
      <c r="A242">
        <f>HYPERLINK("https://www.youtube.com/watch?v=tAFZTPVFdSE", "Video")</f>
        <v/>
      </c>
      <c r="B242" t="inlineStr">
        <is>
          <t>2:34</t>
        </is>
      </c>
      <c r="C242" t="inlineStr">
        <is>
          <t>scarier to engage in 
these conversations</t>
        </is>
      </c>
      <c r="D242">
        <f>HYPERLINK("https://www.youtube.com/watch?v=tAFZTPVFdSE&amp;t=154s", "Go to time")</f>
        <v/>
      </c>
    </row>
    <row r="243">
      <c r="A243">
        <f>HYPERLINK("https://www.youtube.com/watch?v=ZKqk2nDJqOA", "Video")</f>
        <v/>
      </c>
      <c r="B243" t="inlineStr">
        <is>
          <t>5:59</t>
        </is>
      </c>
      <c r="C243" t="inlineStr">
        <is>
          <t>curios I it and being able to engage</t>
        </is>
      </c>
      <c r="D243">
        <f>HYPERLINK("https://www.youtube.com/watch?v=ZKqk2nDJqOA&amp;t=359s", "Go to time")</f>
        <v/>
      </c>
    </row>
    <row r="244">
      <c r="A244">
        <f>HYPERLINK("https://www.youtube.com/watch?v=KFs-u1sAV6U", "Video")</f>
        <v/>
      </c>
      <c r="B244" t="inlineStr">
        <is>
          <t>7:00</t>
        </is>
      </c>
      <c r="C244" t="inlineStr">
        <is>
          <t>that engages the same
faculties in our brain</t>
        </is>
      </c>
      <c r="D244">
        <f>HYPERLINK("https://www.youtube.com/watch?v=KFs-u1sAV6U&amp;t=420s", "Go to time")</f>
        <v/>
      </c>
    </row>
    <row r="245">
      <c r="A245">
        <f>HYPERLINK("https://www.youtube.com/watch?v=LHFuholwdAQ", "Video")</f>
        <v/>
      </c>
      <c r="B245" t="inlineStr">
        <is>
          <t>1:27</t>
        </is>
      </c>
      <c r="C245" t="inlineStr">
        <is>
          <t>people and engage in an intimate way</t>
        </is>
      </c>
      <c r="D245">
        <f>HYPERLINK("https://www.youtube.com/watch?v=LHFuholwdAQ&amp;t=87s", "Go to time")</f>
        <v/>
      </c>
    </row>
    <row r="246">
      <c r="A246">
        <f>HYPERLINK("https://www.youtube.com/watch?v=--7Dd2sAwPA", "Video")</f>
        <v/>
      </c>
      <c r="B246" t="inlineStr">
        <is>
          <t>2:54</t>
        </is>
      </c>
      <c r="C246" t="inlineStr">
        <is>
          <t>And the business sector actually being a lot
more engaged in helping educational systems</t>
        </is>
      </c>
      <c r="D246">
        <f>HYPERLINK("https://www.youtube.com/watch?v=--7Dd2sAwPA&amp;t=174s", "Go to time")</f>
        <v/>
      </c>
    </row>
    <row r="247">
      <c r="A247">
        <f>HYPERLINK("https://www.youtube.com/watch?v=tPMCoD1p-x8", "Video")</f>
        <v/>
      </c>
      <c r="B247" t="inlineStr">
        <is>
          <t>9:14</t>
        </is>
      </c>
      <c r="C247" t="inlineStr">
        <is>
          <t>So, the goal is to create endobodies naturally
that cross the blood-brain barrier and engage</t>
        </is>
      </c>
      <c r="D247">
        <f>HYPERLINK("https://www.youtube.com/watch?v=tPMCoD1p-x8&amp;t=554s", "Go to time")</f>
        <v/>
      </c>
    </row>
    <row r="248">
      <c r="A248">
        <f>HYPERLINK("https://www.youtube.com/watch?v=unAamoJOZ0A", "Video")</f>
        <v/>
      </c>
      <c r="B248" t="inlineStr">
        <is>
          <t>0:44</t>
        </is>
      </c>
      <c r="C248" t="inlineStr">
        <is>
          <t>in our engagement with language</t>
        </is>
      </c>
      <c r="D248">
        <f>HYPERLINK("https://www.youtube.com/watch?v=unAamoJOZ0A&amp;t=44s", "Go to time")</f>
        <v/>
      </c>
    </row>
    <row r="249">
      <c r="A249">
        <f>HYPERLINK("https://www.youtube.com/watch?v=JtrcUh90Gq0", "Video")</f>
        <v/>
      </c>
      <c r="B249" t="inlineStr">
        <is>
          <t>3:00</t>
        </is>
      </c>
      <c r="C249" t="inlineStr">
        <is>
          <t>I want people to be engaged in.</t>
        </is>
      </c>
      <c r="D249">
        <f>HYPERLINK("https://www.youtube.com/watch?v=JtrcUh90Gq0&amp;t=180s", "Go to time")</f>
        <v/>
      </c>
    </row>
    <row r="250">
      <c r="A250">
        <f>HYPERLINK("https://www.youtube.com/watch?v=g40UzcLw8fM", "Video")</f>
        <v/>
      </c>
      <c r="B250" t="inlineStr">
        <is>
          <t>6:59</t>
        </is>
      </c>
      <c r="C250" t="inlineStr">
        <is>
          <t>kind of behavior one that engages vast</t>
        </is>
      </c>
      <c r="D250">
        <f>HYPERLINK("https://www.youtube.com/watch?v=g40UzcLw8fM&amp;t=419s", "Go to time")</f>
        <v/>
      </c>
    </row>
    <row r="251">
      <c r="A251">
        <f>HYPERLINK("https://www.youtube.com/watch?v=g40UzcLw8fM", "Video")</f>
        <v/>
      </c>
      <c r="B251" t="inlineStr">
        <is>
          <t>8:02</t>
        </is>
      </c>
      <c r="C251" t="inlineStr">
        <is>
          <t>be of a piece engaged in the same</t>
        </is>
      </c>
      <c r="D251">
        <f>HYPERLINK("https://www.youtube.com/watch?v=g40UzcLw8fM&amp;t=482s", "Go to time")</f>
        <v/>
      </c>
    </row>
    <row r="252">
      <c r="A252">
        <f>HYPERLINK("https://www.youtube.com/watch?v=HynMw_K_Rb4", "Video")</f>
        <v/>
      </c>
      <c r="B252" t="inlineStr">
        <is>
          <t>4:33</t>
        </is>
      </c>
      <c r="C252" t="inlineStr">
        <is>
          <t>uh that people are becoming more engaged</t>
        </is>
      </c>
      <c r="D252">
        <f>HYPERLINK("https://www.youtube.com/watch?v=HynMw_K_Rb4&amp;t=273s", "Go to time")</f>
        <v/>
      </c>
    </row>
    <row r="253">
      <c r="A253">
        <f>HYPERLINK("https://www.youtube.com/watch?v=ox-qBAF9eEk", "Video")</f>
        <v/>
      </c>
      <c r="B253" t="inlineStr">
        <is>
          <t>1:02</t>
        </is>
      </c>
      <c r="C253" t="inlineStr">
        <is>
          <t>engaged in such and such a conflict for</t>
        </is>
      </c>
      <c r="D253">
        <f>HYPERLINK("https://www.youtube.com/watch?v=ox-qBAF9eEk&amp;t=62s", "Go to time")</f>
        <v/>
      </c>
    </row>
    <row r="254">
      <c r="A254">
        <f>HYPERLINK("https://www.youtube.com/watch?v=beFDZENRuS8", "Video")</f>
        <v/>
      </c>
      <c r="B254" t="inlineStr">
        <is>
          <t>3:12</t>
        </is>
      </c>
      <c r="C254" t="inlineStr">
        <is>
          <t>"Here are the behaviors
we're going to engage in.</t>
        </is>
      </c>
      <c r="D254">
        <f>HYPERLINK("https://www.youtube.com/watch?v=beFDZENRuS8&amp;t=192s", "Go to time")</f>
        <v/>
      </c>
    </row>
    <row r="255">
      <c r="A255">
        <f>HYPERLINK("https://www.youtube.com/watch?v=beFDZENRuS8", "Video")</f>
        <v/>
      </c>
      <c r="B255" t="inlineStr">
        <is>
          <t>3:15</t>
        </is>
      </c>
      <c r="C255" t="inlineStr">
        <is>
          <t>of things we are definitely
not going to engage in."</t>
        </is>
      </c>
      <c r="D255">
        <f>HYPERLINK("https://www.youtube.com/watch?v=beFDZENRuS8&amp;t=195s", "Go to time")</f>
        <v/>
      </c>
    </row>
    <row r="256">
      <c r="A256">
        <f>HYPERLINK("https://www.youtube.com/watch?v=a2sMdnH9294", "Video")</f>
        <v/>
      </c>
      <c r="B256" t="inlineStr">
        <is>
          <t>2:58</t>
        </is>
      </c>
      <c r="C256" t="inlineStr">
        <is>
          <t>only 50 percent higher cost, and the customer
wins because they're getting this engaged</t>
        </is>
      </c>
      <c r="D256">
        <f>HYPERLINK("https://www.youtube.com/watch?v=a2sMdnH9294&amp;t=178s", "Go to time")</f>
        <v/>
      </c>
    </row>
    <row r="257">
      <c r="A257">
        <f>HYPERLINK("https://www.youtube.com/watch?v=neD5E-N25vk", "Video")</f>
        <v/>
      </c>
      <c r="B257" t="inlineStr">
        <is>
          <t>2:05</t>
        </is>
      </c>
      <c r="C257" t="inlineStr">
        <is>
          <t>engage in sensation seeking um and</t>
        </is>
      </c>
      <c r="D257">
        <f>HYPERLINK("https://www.youtube.com/watch?v=neD5E-N25vk&amp;t=125s", "Go to time")</f>
        <v/>
      </c>
    </row>
    <row r="258">
      <c r="A258">
        <f>HYPERLINK("https://www.youtube.com/watch?v=mtWNvvROGg8", "Video")</f>
        <v/>
      </c>
      <c r="B258" t="inlineStr">
        <is>
          <t>6:38</t>
        </is>
      </c>
      <c r="C258" t="inlineStr">
        <is>
          <t>are engaged in uh so you know the idea</t>
        </is>
      </c>
      <c r="D258">
        <f>HYPERLINK("https://www.youtube.com/watch?v=mtWNvvROGg8&amp;t=398s", "Go to time")</f>
        <v/>
      </c>
    </row>
    <row r="259">
      <c r="A259">
        <f>HYPERLINK("https://www.youtube.com/watch?v=fo9PyiXbtow", "Video")</f>
        <v/>
      </c>
      <c r="B259" t="inlineStr">
        <is>
          <t>0:36</t>
        </is>
      </c>
      <c r="C259" t="inlineStr">
        <is>
          <t>and there’s a lot of -- people aren’t
being as engaged, productive as they should</t>
        </is>
      </c>
      <c r="D259">
        <f>HYPERLINK("https://www.youtube.com/watch?v=fo9PyiXbtow&amp;t=36s", "Go to time")</f>
        <v/>
      </c>
    </row>
    <row r="260">
      <c r="A260">
        <f>HYPERLINK("https://www.youtube.com/watch?v=dtBtov2f7e4", "Video")</f>
        <v/>
      </c>
      <c r="B260" t="inlineStr">
        <is>
          <t>4:17</t>
        </is>
      </c>
      <c r="C260" t="inlineStr">
        <is>
          <t>when you were engaged in deeply meaningful</t>
        </is>
      </c>
      <c r="D260">
        <f>HYPERLINK("https://www.youtube.com/watch?v=dtBtov2f7e4&amp;t=257s", "Go to time")</f>
        <v/>
      </c>
    </row>
    <row r="261">
      <c r="A261">
        <f>HYPERLINK("https://www.youtube.com/watch?v=EE_MEu7xn8Y", "Video")</f>
        <v/>
      </c>
      <c r="B261" t="inlineStr">
        <is>
          <t>44:26</t>
        </is>
      </c>
      <c r="C261" t="inlineStr">
        <is>
          <t>and we can see a real dip
in interest and engagement</t>
        </is>
      </c>
      <c r="D261">
        <f>HYPERLINK("https://www.youtube.com/watch?v=EE_MEu7xn8Y&amp;t=2666s", "Go to time")</f>
        <v/>
      </c>
    </row>
    <row r="262">
      <c r="A262">
        <f>HYPERLINK("https://www.youtube.com/watch?v=EE_MEu7xn8Y", "Video")</f>
        <v/>
      </c>
      <c r="B262" t="inlineStr">
        <is>
          <t>50:02</t>
        </is>
      </c>
      <c r="C262" t="inlineStr">
        <is>
          <t>I wanna feel like I am
engaged in the world,</t>
        </is>
      </c>
      <c r="D262">
        <f>HYPERLINK("https://www.youtube.com/watch?v=EE_MEu7xn8Y&amp;t=3002s", "Go to time")</f>
        <v/>
      </c>
    </row>
    <row r="263">
      <c r="A263">
        <f>HYPERLINK("https://www.youtube.com/watch?v=EE_MEu7xn8Y", "Video")</f>
        <v/>
      </c>
      <c r="B263" t="inlineStr">
        <is>
          <t>59:48</t>
        </is>
      </c>
      <c r="C263" t="inlineStr">
        <is>
          <t>We catastrophize, we engage
in all-or-nothing thinking,</t>
        </is>
      </c>
      <c r="D263">
        <f>HYPERLINK("https://www.youtube.com/watch?v=EE_MEu7xn8Y&amp;t=3588s", "Go to time")</f>
        <v/>
      </c>
    </row>
    <row r="264">
      <c r="A264">
        <f>HYPERLINK("https://www.youtube.com/watch?v=EE_MEu7xn8Y", "Video")</f>
        <v/>
      </c>
      <c r="B264" t="inlineStr">
        <is>
          <t>76:24</t>
        </is>
      </c>
      <c r="C264" t="inlineStr">
        <is>
          <t>and create some kind
of rules of engagement</t>
        </is>
      </c>
      <c r="D264">
        <f>HYPERLINK("https://www.youtube.com/watch?v=EE_MEu7xn8Y&amp;t=4584s", "Go to time")</f>
        <v/>
      </c>
    </row>
    <row r="265">
      <c r="A265">
        <f>HYPERLINK("https://www.youtube.com/watch?v=EE_MEu7xn8Y", "Video")</f>
        <v/>
      </c>
      <c r="B265" t="inlineStr">
        <is>
          <t>77:42</t>
        </is>
      </c>
      <c r="C265" t="inlineStr">
        <is>
          <t>So the more you can engage
in those conversations</t>
        </is>
      </c>
      <c r="D265">
        <f>HYPERLINK("https://www.youtube.com/watch?v=EE_MEu7xn8Y&amp;t=4662s", "Go to time")</f>
        <v/>
      </c>
    </row>
    <row r="266">
      <c r="A266">
        <f>HYPERLINK("https://www.youtube.com/watch?v=Fn8akxBaoTo", "Video")</f>
        <v/>
      </c>
      <c r="B266" t="inlineStr">
        <is>
          <t>8:26</t>
        </is>
      </c>
      <c r="C266" t="inlineStr">
        <is>
          <t>tell her to engage in lifestyle changes</t>
        </is>
      </c>
      <c r="D266">
        <f>HYPERLINK("https://www.youtube.com/watch?v=Fn8akxBaoTo&amp;t=506s", "Go to time")</f>
        <v/>
      </c>
    </row>
    <row r="267">
      <c r="A267">
        <f>HYPERLINK("https://www.youtube.com/watch?v=lGuMbFX1whs", "Video")</f>
        <v/>
      </c>
      <c r="B267" t="inlineStr">
        <is>
          <t>2:04</t>
        </is>
      </c>
      <c r="C267" t="inlineStr">
        <is>
          <t>if you really are engaged in it um and</t>
        </is>
      </c>
      <c r="D267">
        <f>HYPERLINK("https://www.youtube.com/watch?v=lGuMbFX1whs&amp;t=124s", "Go to time")</f>
        <v/>
      </c>
    </row>
    <row r="268">
      <c r="A268">
        <f>HYPERLINK("https://www.youtube.com/watch?v=J_LdqDnuNUk", "Video")</f>
        <v/>
      </c>
      <c r="B268" t="inlineStr">
        <is>
          <t>4:08</t>
        </is>
      </c>
      <c r="C268" t="inlineStr">
        <is>
          <t>can engage with from you know thinking
about universal basic income ideas to</t>
        </is>
      </c>
      <c r="D268">
        <f>HYPERLINK("https://www.youtube.com/watch?v=J_LdqDnuNUk&amp;t=248s", "Go to time")</f>
        <v/>
      </c>
    </row>
    <row r="269">
      <c r="A269">
        <f>HYPERLINK("https://www.youtube.com/watch?v=bs2IognqkJI", "Video")</f>
        <v/>
      </c>
      <c r="B269" t="inlineStr">
        <is>
          <t>4:02</t>
        </is>
      </c>
      <c r="C269" t="inlineStr">
        <is>
          <t>So definitely, I feel like I have to be engaged
wherever I am with the people who are around</t>
        </is>
      </c>
      <c r="D269">
        <f>HYPERLINK("https://www.youtube.com/watch?v=bs2IognqkJI&amp;t=242s", "Go to time")</f>
        <v/>
      </c>
    </row>
    <row r="270">
      <c r="A270">
        <f>HYPERLINK("https://www.youtube.com/watch?v=bs2IognqkJI", "Video")</f>
        <v/>
      </c>
      <c r="B270" t="inlineStr">
        <is>
          <t>6:28</t>
        </is>
      </c>
      <c r="C270" t="inlineStr">
        <is>
          <t>and not talking to anybody and not going to
yoga class and, you know, any sort of engagement</t>
        </is>
      </c>
      <c r="D270">
        <f>HYPERLINK("https://www.youtube.com/watch?v=bs2IognqkJI&amp;t=388s", "Go to time")</f>
        <v/>
      </c>
    </row>
    <row r="271">
      <c r="A271">
        <f>HYPERLINK("https://www.youtube.com/watch?v=3KeqjT2xyM0", "Video")</f>
        <v/>
      </c>
      <c r="B271" t="inlineStr">
        <is>
          <t>2:16</t>
        </is>
      </c>
      <c r="C271" t="inlineStr">
        <is>
          <t>to engage in a kind of freeform</t>
        </is>
      </c>
      <c r="D271">
        <f>HYPERLINK("https://www.youtube.com/watch?v=3KeqjT2xyM0&amp;t=136s", "Go to time")</f>
        <v/>
      </c>
    </row>
    <row r="272">
      <c r="A272">
        <f>HYPERLINK("https://www.youtube.com/watch?v=OgXo8g0kr6o", "Video")</f>
        <v/>
      </c>
      <c r="B272" t="inlineStr">
        <is>
          <t>1:08</t>
        </is>
      </c>
      <c r="C272" t="inlineStr">
        <is>
          <t>definitely engaged I guess PEB really</t>
        </is>
      </c>
      <c r="D272">
        <f>HYPERLINK("https://www.youtube.com/watch?v=OgXo8g0kr6o&amp;t=68s", "Go to time")</f>
        <v/>
      </c>
    </row>
    <row r="273">
      <c r="A273">
        <f>HYPERLINK("https://www.youtube.com/watch?v=HVSY0sKP8-8", "Video")</f>
        <v/>
      </c>
      <c r="B273" t="inlineStr">
        <is>
          <t>0:10</t>
        </is>
      </c>
      <c r="C273" t="inlineStr">
        <is>
          <t>maddie and i got engaged things between</t>
        </is>
      </c>
      <c r="D273">
        <f>HYPERLINK("https://www.youtube.com/watch?v=HVSY0sKP8-8&amp;t=10s", "Go to time")</f>
        <v/>
      </c>
    </row>
    <row r="274">
      <c r="A274">
        <f>HYPERLINK("https://www.youtube.com/watch?v=QiT3MZgMVB0", "Video")</f>
        <v/>
      </c>
      <c r="B274" t="inlineStr">
        <is>
          <t>4:32</t>
        </is>
      </c>
      <c r="C274" t="inlineStr">
        <is>
          <t>We're peace lovers who
don't engage in fighting.</t>
        </is>
      </c>
      <c r="D274">
        <f>HYPERLINK("https://www.youtube.com/watch?v=QiT3MZgMVB0&amp;t=272s", "Go to time")</f>
        <v/>
      </c>
    </row>
    <row r="275">
      <c r="A275">
        <f>HYPERLINK("https://www.youtube.com/watch?v=Jf6IokqDsUI", "Video")</f>
        <v/>
      </c>
      <c r="B275" t="inlineStr">
        <is>
          <t>43:31</t>
        </is>
      </c>
      <c r="C275" t="inlineStr">
        <is>
          <t>know her I have been engaged in a cocoon</t>
        </is>
      </c>
      <c r="D275">
        <f>HYPERLINK("https://www.youtube.com/watch?v=Jf6IokqDsUI&amp;t=2611s", "Go to time")</f>
        <v/>
      </c>
    </row>
    <row r="276">
      <c r="A276">
        <f>HYPERLINK("https://www.youtube.com/watch?v=bfVi3wrGuN8", "Video")</f>
        <v/>
      </c>
      <c r="B276" t="inlineStr">
        <is>
          <t>0:39</t>
        </is>
      </c>
      <c r="C276" t="inlineStr">
        <is>
          <t>They're engagement rings,
and we're not engaged anymore.</t>
        </is>
      </c>
      <c r="D276">
        <f>HYPERLINK("https://www.youtube.com/watch?v=bfVi3wrGuN8&amp;t=39s", "Go to time")</f>
        <v/>
      </c>
    </row>
    <row r="277">
      <c r="A277">
        <f>HYPERLINK("https://www.youtube.com/watch?v=bfVi3wrGuN8", "Video")</f>
        <v/>
      </c>
      <c r="B277" t="inlineStr">
        <is>
          <t>0:47</t>
        </is>
      </c>
      <c r="C277" t="inlineStr">
        <is>
          <t>I guess there's no point in
wearing their engagement rings.</t>
        </is>
      </c>
      <c r="D277">
        <f>HYPERLINK("https://www.youtube.com/watch?v=bfVi3wrGuN8&amp;t=47s", "Go to time")</f>
        <v/>
      </c>
    </row>
    <row r="278">
      <c r="A278">
        <f>HYPERLINK("https://www.youtube.com/watch?v=cBhdGUdhP84", "Video")</f>
        <v/>
      </c>
      <c r="B278" t="inlineStr">
        <is>
          <t>1:45</t>
        </is>
      </c>
      <c r="C278" t="inlineStr">
        <is>
          <t>returned her engagement ring because of</t>
        </is>
      </c>
      <c r="D278">
        <f>HYPERLINK("https://www.youtube.com/watch?v=cBhdGUdhP84&amp;t=105s", "Go to time")</f>
        <v/>
      </c>
    </row>
    <row r="279">
      <c r="A279">
        <f>HYPERLINK("https://www.youtube.com/watch?v=Xvt56NbLB2c", "Video")</f>
        <v/>
      </c>
      <c r="B279" t="inlineStr">
        <is>
          <t>11:36</t>
        </is>
      </c>
      <c r="C279" t="inlineStr">
        <is>
          <t>who don't engage in fighting.</t>
        </is>
      </c>
      <c r="D279">
        <f>HYPERLINK("https://www.youtube.com/watch?v=Xvt56NbLB2c&amp;t=696s", "Go to time")</f>
        <v/>
      </c>
    </row>
    <row r="280">
      <c r="A280">
        <f>HYPERLINK("https://www.youtube.com/watch?v=jGH_kPYfBUw", "Video")</f>
        <v/>
      </c>
      <c r="B280" t="inlineStr">
        <is>
          <t>5:05</t>
        </is>
      </c>
      <c r="C280" t="inlineStr">
        <is>
          <t>thinks you're engaged</t>
        </is>
      </c>
      <c r="D280">
        <f>HYPERLINK("https://www.youtube.com/watch?v=jGH_kPYfBUw&amp;t=305s", "Go to time")</f>
        <v/>
      </c>
    </row>
    <row r="281">
      <c r="A281">
        <f>HYPERLINK("https://www.youtube.com/watch?v=eGsJ4apSUjo", "Video")</f>
        <v/>
      </c>
      <c r="B281" t="inlineStr">
        <is>
          <t>0:53</t>
        </is>
      </c>
      <c r="C281" t="inlineStr">
        <is>
          <t>[inaudible] put me on
stage, I won't engage.</t>
        </is>
      </c>
      <c r="D281">
        <f>HYPERLINK("https://www.youtube.com/watch?v=eGsJ4apSUjo&amp;t=53s", "Go to time")</f>
        <v/>
      </c>
    </row>
    <row r="282">
      <c r="A282">
        <f>HYPERLINK("https://www.youtube.com/watch?v=Lhpu3GdlV3w", "Video")</f>
        <v/>
      </c>
      <c r="B282" t="inlineStr">
        <is>
          <t>3:52</t>
        </is>
      </c>
      <c r="C282" t="inlineStr">
        <is>
          <t>mean they're going to be engaged for</t>
        </is>
      </c>
      <c r="D282">
        <f>HYPERLINK("https://www.youtube.com/watch?v=Lhpu3GdlV3w&amp;t=232s", "Go to time")</f>
        <v/>
      </c>
    </row>
    <row r="283">
      <c r="A283">
        <f>HYPERLINK("https://www.youtube.com/watch?v=ZYblZHVZp5Y", "Video")</f>
        <v/>
      </c>
      <c r="B283" t="inlineStr">
        <is>
          <t>13:26</t>
        </is>
      </c>
      <c r="C283" t="inlineStr">
        <is>
          <t>engagement he's been acting really weird</t>
        </is>
      </c>
      <c r="D283">
        <f>HYPERLINK("https://www.youtube.com/watch?v=ZYblZHVZp5Y&amp;t=806s", "Go to time")</f>
        <v/>
      </c>
    </row>
    <row r="284">
      <c r="A284">
        <f>HYPERLINK("https://www.youtube.com/watch?v=ZYblZHVZp5Y", "Video")</f>
        <v/>
      </c>
      <c r="B284" t="inlineStr">
        <is>
          <t>17:03</t>
        </is>
      </c>
      <c r="C284" t="inlineStr">
        <is>
          <t>has anybody seen my engagement ring yeah</t>
        </is>
      </c>
      <c r="D284">
        <f>HYPERLINK("https://www.youtube.com/watch?v=ZYblZHVZp5Y&amp;t=1023s", "Go to time")</f>
        <v/>
      </c>
    </row>
    <row r="285">
      <c r="A285">
        <f>HYPERLINK("https://www.youtube.com/watch?v=ZYblZHVZp5Y", "Video")</f>
        <v/>
      </c>
      <c r="B285" t="inlineStr">
        <is>
          <t>18:18</t>
        </is>
      </c>
      <c r="C285" t="inlineStr">
        <is>
          <t>you look for an engagement ring in</t>
        </is>
      </c>
      <c r="D285">
        <f>HYPERLINK("https://www.youtube.com/watch?v=ZYblZHVZp5Y&amp;t=1098s", "Go to time")</f>
        <v/>
      </c>
    </row>
    <row r="286">
      <c r="A286">
        <f>HYPERLINK("https://www.youtube.com/watch?v=Us1ekS15s9U", "Video")</f>
        <v/>
      </c>
      <c r="B286" t="inlineStr">
        <is>
          <t>42:56</t>
        </is>
      </c>
      <c r="C286" t="inlineStr">
        <is>
          <t>the most beautiful engagement ring ever</t>
        </is>
      </c>
      <c r="D286">
        <f>HYPERLINK("https://www.youtube.com/watch?v=Us1ekS15s9U&amp;t=2576s", "Go to time")</f>
        <v/>
      </c>
    </row>
    <row r="287">
      <c r="A287">
        <f>HYPERLINK("https://www.youtube.com/watch?v=y8QEATxV-8M", "Video")</f>
        <v/>
      </c>
      <c r="B287" t="inlineStr">
        <is>
          <t>37:21</t>
        </is>
      </c>
      <c r="C287" t="inlineStr">
        <is>
          <t>mean they're going to be engaged for</t>
        </is>
      </c>
      <c r="D287">
        <f>HYPERLINK("https://www.youtube.com/watch?v=y8QEATxV-8M&amp;t=2241s", "Go to time")</f>
        <v/>
      </c>
    </row>
    <row r="288">
      <c r="A288">
        <f>HYPERLINK("https://www.youtube.com/watch?v=xT5zt93BbAg", "Video")</f>
        <v/>
      </c>
      <c r="B288" t="inlineStr">
        <is>
          <t>1:14</t>
        </is>
      </c>
      <c r="C288" t="inlineStr">
        <is>
          <t>mean they're going to be engaged for</t>
        </is>
      </c>
      <c r="D288">
        <f>HYPERLINK("https://www.youtube.com/watch?v=xT5zt93BbAg&amp;t=74s", "Go to time")</f>
        <v/>
      </c>
    </row>
    <row r="289">
      <c r="A289">
        <f>HYPERLINK("https://www.youtube.com/watch?v=uBQYSP599Gw", "Video")</f>
        <v/>
      </c>
      <c r="B289" t="inlineStr">
        <is>
          <t>1:10</t>
        </is>
      </c>
      <c r="C289" t="inlineStr">
        <is>
          <t>oh my God she thinks we're engaged</t>
        </is>
      </c>
      <c r="D289">
        <f>HYPERLINK("https://www.youtube.com/watch?v=uBQYSP599Gw&amp;t=70s", "Go to time")</f>
        <v/>
      </c>
    </row>
    <row r="290">
      <c r="A290">
        <f>HYPERLINK("https://www.youtube.com/watch?v=uBQYSP599Gw", "Video")</f>
        <v/>
      </c>
      <c r="B290" t="inlineStr">
        <is>
          <t>1:20</t>
        </is>
      </c>
      <c r="C290" t="inlineStr">
        <is>
          <t>engagement ring you know Ross doctors</t>
        </is>
      </c>
      <c r="D290">
        <f>HYPERLINK("https://www.youtube.com/watch?v=uBQYSP599Gw&amp;t=80s", "Go to time")</f>
        <v/>
      </c>
    </row>
    <row r="291">
      <c r="A291">
        <f>HYPERLINK("https://www.youtube.com/watch?v=uBQYSP599Gw", "Video")</f>
        <v/>
      </c>
      <c r="B291" t="inlineStr">
        <is>
          <t>1:34</t>
        </is>
      </c>
      <c r="C291" t="inlineStr">
        <is>
          <t>is it an engagement ring yes but you</t>
        </is>
      </c>
      <c r="D291">
        <f>HYPERLINK("https://www.youtube.com/watch?v=uBQYSP599Gw&amp;t=94s", "Go to time")</f>
        <v/>
      </c>
    </row>
    <row r="292">
      <c r="A292">
        <f>HYPERLINK("https://www.youtube.com/watch?v=N0N_p05lo1c", "Video")</f>
        <v/>
      </c>
      <c r="B292" t="inlineStr">
        <is>
          <t>16:27</t>
        </is>
      </c>
      <c r="C292" t="inlineStr">
        <is>
          <t>engagement ring ever there yeah well you</t>
        </is>
      </c>
      <c r="D292">
        <f>HYPERLINK("https://www.youtube.com/watch?v=N0N_p05lo1c&amp;t=987s", "Go to time")</f>
        <v/>
      </c>
    </row>
    <row r="293">
      <c r="A293">
        <f>HYPERLINK("https://www.youtube.com/watch?v=N0N_p05lo1c", "Video")</f>
        <v/>
      </c>
      <c r="B293" t="inlineStr">
        <is>
          <t>19:51</t>
        </is>
      </c>
      <c r="C293" t="inlineStr">
        <is>
          <t>in we're engaged</t>
        </is>
      </c>
      <c r="D293">
        <f>HYPERLINK("https://www.youtube.com/watch?v=N0N_p05lo1c&amp;t=1191s", "Go to time")</f>
        <v/>
      </c>
    </row>
    <row r="294">
      <c r="A294">
        <f>HYPERLINK("https://www.youtube.com/watch?v=N0N_p05lo1c", "Video")</f>
        <v/>
      </c>
      <c r="B294" t="inlineStr">
        <is>
          <t>47:51</t>
        </is>
      </c>
      <c r="C294" t="inlineStr">
        <is>
          <t>engaged why why why would she think</t>
        </is>
      </c>
      <c r="D294">
        <f>HYPERLINK("https://www.youtube.com/watch?v=N0N_p05lo1c&amp;t=2871s", "Go to time")</f>
        <v/>
      </c>
    </row>
    <row r="295">
      <c r="A295">
        <f>HYPERLINK("https://www.youtube.com/watch?v=N0N_p05lo1c", "Video")</f>
        <v/>
      </c>
      <c r="B295" t="inlineStr">
        <is>
          <t>47:56</t>
        </is>
      </c>
      <c r="C295" t="inlineStr">
        <is>
          <t>gave her an engagement ring you know</t>
        </is>
      </c>
      <c r="D295">
        <f>HYPERLINK("https://www.youtube.com/watch?v=N0N_p05lo1c&amp;t=2876s", "Go to time")</f>
        <v/>
      </c>
    </row>
    <row r="296">
      <c r="A296">
        <f>HYPERLINK("https://www.youtube.com/watch?v=N0N_p05lo1c", "Video")</f>
        <v/>
      </c>
      <c r="B296" t="inlineStr">
        <is>
          <t>48:10</t>
        </is>
      </c>
      <c r="C296" t="inlineStr">
        <is>
          <t>mine is it an engagement ring yes but</t>
        </is>
      </c>
      <c r="D296">
        <f>HYPERLINK("https://www.youtube.com/watch?v=N0N_p05lo1c&amp;t=2890s", "Go to time")</f>
        <v/>
      </c>
    </row>
    <row r="297">
      <c r="A297">
        <f>HYPERLINK("https://www.youtube.com/watch?v=sIeODj4-vqs", "Video")</f>
        <v/>
      </c>
      <c r="B297" t="inlineStr">
        <is>
          <t>12:12</t>
        </is>
      </c>
      <c r="C297" t="inlineStr">
        <is>
          <t>engagement ring ever yeah well you</t>
        </is>
      </c>
      <c r="D297">
        <f>HYPERLINK("https://www.youtube.com/watch?v=sIeODj4-vqs&amp;t=732s", "Go to time")</f>
        <v/>
      </c>
    </row>
    <row r="298">
      <c r="A298">
        <f>HYPERLINK("https://www.youtube.com/watch?v=sIeODj4-vqs", "Video")</f>
        <v/>
      </c>
      <c r="B298" t="inlineStr">
        <is>
          <t>15:22</t>
        </is>
      </c>
      <c r="C298" t="inlineStr">
        <is>
          <t>in we're engaged</t>
        </is>
      </c>
      <c r="D298">
        <f>HYPERLINK("https://www.youtube.com/watch?v=sIeODj4-vqs&amp;t=922s", "Go to time")</f>
        <v/>
      </c>
    </row>
    <row r="299">
      <c r="A299">
        <f>HYPERLINK("https://www.youtube.com/watch?v=quf_qIcgAys", "Video")</f>
        <v/>
      </c>
      <c r="B299" t="inlineStr">
        <is>
          <t>0:26</t>
        </is>
      </c>
      <c r="C299" t="inlineStr">
        <is>
          <t>mean they're going to be engaged for</t>
        </is>
      </c>
      <c r="D299">
        <f>HYPERLINK("https://www.youtube.com/watch?v=quf_qIcgAys&amp;t=26s", "Go to time")</f>
        <v/>
      </c>
    </row>
    <row r="300">
      <c r="A300">
        <f>HYPERLINK("https://www.youtube.com/watch?v=01Osw6dKEcI", "Video")</f>
        <v/>
      </c>
      <c r="B300" t="inlineStr">
        <is>
          <t>28:36</t>
        </is>
      </c>
      <c r="C300" t="inlineStr">
        <is>
          <t>engagement announcement in the local</t>
        </is>
      </c>
      <c r="D300">
        <f>HYPERLINK("https://www.youtube.com/watch?v=01Osw6dKEcI&amp;t=1716s", "Go to time")</f>
        <v/>
      </c>
    </row>
    <row r="301">
      <c r="A301">
        <f>HYPERLINK("https://www.youtube.com/watch?v=Tm7DcVtwrQE", "Video")</f>
        <v/>
      </c>
      <c r="B301" t="inlineStr">
        <is>
          <t>12:05</t>
        </is>
      </c>
      <c r="C301" t="inlineStr">
        <is>
          <t>go has anybody seen my engagement ring</t>
        </is>
      </c>
      <c r="D301">
        <f>HYPERLINK("https://www.youtube.com/watch?v=Tm7DcVtwrQE&amp;t=725s", "Go to time")</f>
        <v/>
      </c>
    </row>
    <row r="302">
      <c r="A302">
        <f>HYPERLINK("https://www.youtube.com/watch?v=Tm7DcVtwrQE", "Video")</f>
        <v/>
      </c>
      <c r="B302" t="inlineStr">
        <is>
          <t>13:21</t>
        </is>
      </c>
      <c r="C302" t="inlineStr">
        <is>
          <t>you look for an engagement ring in</t>
        </is>
      </c>
      <c r="D302">
        <f>HYPERLINK("https://www.youtube.com/watch?v=Tm7DcVtwrQE&amp;t=801s", "Go to time")</f>
        <v/>
      </c>
    </row>
    <row r="303">
      <c r="A303">
        <f>HYPERLINK("https://www.youtube.com/watch?v=deRs2PTt2Xo", "Video")</f>
        <v/>
      </c>
      <c r="B303" t="inlineStr">
        <is>
          <t>0:51</t>
        </is>
      </c>
      <c r="C303" t="inlineStr">
        <is>
          <t>uh pretty much ever since we got engaged</t>
        </is>
      </c>
      <c r="D303">
        <f>HYPERLINK("https://www.youtube.com/watch?v=deRs2PTt2Xo&amp;t=51s", "Go to time")</f>
        <v/>
      </c>
    </row>
    <row r="304">
      <c r="A304">
        <f>HYPERLINK("https://www.youtube.com/watch?v=OXUoFAIqnRY", "Video")</f>
        <v/>
      </c>
      <c r="B304" t="inlineStr">
        <is>
          <t>0:00</t>
        </is>
      </c>
      <c r="C304" t="inlineStr">
        <is>
          <t>has anybody seen my engagement ring yeah</t>
        </is>
      </c>
      <c r="D304">
        <f>HYPERLINK("https://www.youtube.com/watch?v=OXUoFAIqnRY&amp;t=0s", "Go to time")</f>
        <v/>
      </c>
    </row>
    <row r="305">
      <c r="A305">
        <f>HYPERLINK("https://www.youtube.com/watch?v=OXUoFAIqnRY", "Video")</f>
        <v/>
      </c>
      <c r="B305" t="inlineStr">
        <is>
          <t>1:16</t>
        </is>
      </c>
      <c r="C305" t="inlineStr">
        <is>
          <t>look for an engagement ring and lasagna</t>
        </is>
      </c>
      <c r="D305">
        <f>HYPERLINK("https://www.youtube.com/watch?v=OXUoFAIqnRY&amp;t=76s", "Go to time")</f>
        <v/>
      </c>
    </row>
    <row r="306">
      <c r="A306">
        <f>HYPERLINK("https://www.youtube.com/watch?v=5-U6a_F0how", "Video")</f>
        <v/>
      </c>
      <c r="B306" t="inlineStr">
        <is>
          <t>1:11</t>
        </is>
      </c>
      <c r="C306" t="inlineStr">
        <is>
          <t>oh my god she she thinks we're engaged</t>
        </is>
      </c>
      <c r="D306">
        <f>HYPERLINK("https://www.youtube.com/watch?v=5-U6a_F0how&amp;t=71s", "Go to time")</f>
        <v/>
      </c>
    </row>
    <row r="307">
      <c r="A307">
        <f>HYPERLINK("https://www.youtube.com/watch?v=5-U6a_F0how", "Video")</f>
        <v/>
      </c>
      <c r="B307" t="inlineStr">
        <is>
          <t>1:20</t>
        </is>
      </c>
      <c r="C307" t="inlineStr">
        <is>
          <t>engagement ring</t>
        </is>
      </c>
      <c r="D307">
        <f>HYPERLINK("https://www.youtube.com/watch?v=5-U6a_F0how&amp;t=80s", "Go to time")</f>
        <v/>
      </c>
    </row>
    <row r="308">
      <c r="A308">
        <f>HYPERLINK("https://www.youtube.com/watch?v=5-U6a_F0how", "Video")</f>
        <v/>
      </c>
      <c r="B308" t="inlineStr">
        <is>
          <t>1:34</t>
        </is>
      </c>
      <c r="C308" t="inlineStr">
        <is>
          <t>is it an engagement ring yes but you</t>
        </is>
      </c>
      <c r="D308">
        <f>HYPERLINK("https://www.youtube.com/watch?v=5-U6a_F0how&amp;t=94s", "Go to time")</f>
        <v/>
      </c>
    </row>
    <row r="309">
      <c r="A309">
        <f>HYPERLINK("https://www.youtube.com/watch?v=ldANRb24--0", "Video")</f>
        <v/>
      </c>
      <c r="B309" t="inlineStr">
        <is>
          <t>4:11</t>
        </is>
      </c>
      <c r="C309" t="inlineStr">
        <is>
          <t>engagement announcement in the local</t>
        </is>
      </c>
      <c r="D309">
        <f>HYPERLINK("https://www.youtube.com/watch?v=ldANRb24--0&amp;t=251s", "Go to time")</f>
        <v/>
      </c>
    </row>
    <row r="310">
      <c r="A310">
        <f>HYPERLINK("https://www.youtube.com/watch?v=FXjJrD8qqe0", "Video")</f>
        <v/>
      </c>
      <c r="B310" t="inlineStr">
        <is>
          <t>46:45</t>
        </is>
      </c>
      <c r="C310" t="inlineStr">
        <is>
          <t>engagement announcement in the local</t>
        </is>
      </c>
      <c r="D310">
        <f>HYPERLINK("https://www.youtube.com/watch?v=FXjJrD8qqe0&amp;t=2805s", "Go to time")</f>
        <v/>
      </c>
    </row>
    <row r="311">
      <c r="A311">
        <f>HYPERLINK("https://www.youtube.com/watch?v=qslVHurpXzU", "Video")</f>
        <v/>
      </c>
      <c r="B311" t="inlineStr">
        <is>
          <t>11:50</t>
        </is>
      </c>
      <c r="C311" t="inlineStr">
        <is>
          <t>here has anybody seen my engagement ring</t>
        </is>
      </c>
      <c r="D311">
        <f>HYPERLINK("https://www.youtube.com/watch?v=qslVHurpXzU&amp;t=710s", "Go to time")</f>
        <v/>
      </c>
    </row>
    <row r="312">
      <c r="A312">
        <f>HYPERLINK("https://www.youtube.com/watch?v=qslVHurpXzU", "Video")</f>
        <v/>
      </c>
      <c r="B312" t="inlineStr">
        <is>
          <t>13:06</t>
        </is>
      </c>
      <c r="C312" t="inlineStr">
        <is>
          <t>you look for an engagement ring in</t>
        </is>
      </c>
      <c r="D312">
        <f>HYPERLINK("https://www.youtube.com/watch?v=qslVHurpXzU&amp;t=786s", "Go to time")</f>
        <v/>
      </c>
    </row>
    <row r="313">
      <c r="A313">
        <f>HYPERLINK("https://www.youtube.com/watch?v=MnmzSz3zThY", "Video")</f>
        <v/>
      </c>
      <c r="B313" t="inlineStr">
        <is>
          <t>0:07</t>
        </is>
      </c>
      <c r="C313" t="inlineStr">
        <is>
          <t>engagement he's been acting really weird</t>
        </is>
      </c>
      <c r="D313">
        <f>HYPERLINK("https://www.youtube.com/watch?v=MnmzSz3zThY&amp;t=7s", "Go to time")</f>
        <v/>
      </c>
    </row>
    <row r="314">
      <c r="A314">
        <f>HYPERLINK("https://www.youtube.com/watch?v=nbsQt1nOAg0", "Video")</f>
        <v/>
      </c>
      <c r="B314" t="inlineStr">
        <is>
          <t>41:15</t>
        </is>
      </c>
      <c r="C314" t="inlineStr">
        <is>
          <t>you look for an engagement ring in</t>
        </is>
      </c>
      <c r="D314">
        <f>HYPERLINK("https://www.youtube.com/watch?v=nbsQt1nOAg0&amp;t=2475s", "Go to time")</f>
        <v/>
      </c>
    </row>
    <row r="315">
      <c r="A315">
        <f>HYPERLINK("https://www.youtube.com/watch?v=m1LSoyJMPBU", "Video")</f>
        <v/>
      </c>
      <c r="B315" t="inlineStr">
        <is>
          <t>5:21</t>
        </is>
      </c>
      <c r="C315" t="inlineStr">
        <is>
          <t>yet has anybody seen my engagement ring</t>
        </is>
      </c>
      <c r="D315">
        <f>HYPERLINK("https://www.youtube.com/watch?v=m1LSoyJMPBU&amp;t=321s", "Go to time")</f>
        <v/>
      </c>
    </row>
    <row r="316">
      <c r="A316">
        <f>HYPERLINK("https://www.youtube.com/watch?v=m1LSoyJMPBU", "Video")</f>
        <v/>
      </c>
      <c r="B316" t="inlineStr">
        <is>
          <t>6:37</t>
        </is>
      </c>
      <c r="C316" t="inlineStr">
        <is>
          <t>you look for an engagement ring in</t>
        </is>
      </c>
      <c r="D316">
        <f>HYPERLINK("https://www.youtube.com/watch?v=m1LSoyJMPBU&amp;t=397s", "Go to time")</f>
        <v/>
      </c>
    </row>
    <row r="317">
      <c r="A317">
        <f>HYPERLINK("https://www.youtube.com/watch?v=O8Nz9WmqFsE", "Video")</f>
        <v/>
      </c>
      <c r="B317" t="inlineStr">
        <is>
          <t>0:05</t>
        </is>
      </c>
      <c r="C317" t="inlineStr">
        <is>
          <t>dragging around this huge engagement</t>
        </is>
      </c>
      <c r="D317">
        <f>HYPERLINK("https://www.youtube.com/watch?v=O8Nz9WmqFsE&amp;t=5s", "Go to time")</f>
        <v/>
      </c>
    </row>
    <row r="318">
      <c r="A318">
        <f>HYPERLINK("https://www.youtube.com/watch?v=2h7LmhFVkps", "Video")</f>
        <v/>
      </c>
      <c r="B318" t="inlineStr">
        <is>
          <t>14:37</t>
        </is>
      </c>
      <c r="C318" t="inlineStr">
        <is>
          <t>engaged why why why would she think</t>
        </is>
      </c>
      <c r="D318">
        <f>HYPERLINK("https://www.youtube.com/watch?v=2h7LmhFVkps&amp;t=877s", "Go to time")</f>
        <v/>
      </c>
    </row>
    <row r="319">
      <c r="A319">
        <f>HYPERLINK("https://www.youtube.com/watch?v=2h7LmhFVkps", "Video")</f>
        <v/>
      </c>
      <c r="B319" t="inlineStr">
        <is>
          <t>14:42</t>
        </is>
      </c>
      <c r="C319" t="inlineStr">
        <is>
          <t>her an engagement ring you know Ross</t>
        </is>
      </c>
      <c r="D319">
        <f>HYPERLINK("https://www.youtube.com/watch?v=2h7LmhFVkps&amp;t=882s", "Go to time")</f>
        <v/>
      </c>
    </row>
    <row r="320">
      <c r="A320">
        <f>HYPERLINK("https://www.youtube.com/watch?v=2h7LmhFVkps", "Video")</f>
        <v/>
      </c>
      <c r="B320" t="inlineStr">
        <is>
          <t>14:55</t>
        </is>
      </c>
      <c r="C320" t="inlineStr">
        <is>
          <t>mine is it an engagement ring yes but</t>
        </is>
      </c>
      <c r="D320">
        <f>HYPERLINK("https://www.youtube.com/watch?v=2h7LmhFVkps&amp;t=895s", "Go to time")</f>
        <v/>
      </c>
    </row>
    <row r="321">
      <c r="A321">
        <f>HYPERLINK("https://www.youtube.com/watch?v=vyG7XmAsSr8", "Video")</f>
        <v/>
      </c>
      <c r="B321" t="inlineStr">
        <is>
          <t>0:02</t>
        </is>
      </c>
      <c r="C321" t="inlineStr">
        <is>
          <t>engagement ring ever yeah well you</t>
        </is>
      </c>
      <c r="D321">
        <f>HYPERLINK("https://www.youtube.com/watch?v=vyG7XmAsSr8&amp;t=2s", "Go to time")</f>
        <v/>
      </c>
    </row>
    <row r="322">
      <c r="A322">
        <f>HYPERLINK("https://www.youtube.com/watch?v=drOUyWaeNGQ", "Video")</f>
        <v/>
      </c>
      <c r="B322" t="inlineStr">
        <is>
          <t>3:05</t>
        </is>
      </c>
      <c r="C322" t="inlineStr">
        <is>
          <t>it is safe to reengage in a broad range</t>
        </is>
      </c>
      <c r="D322">
        <f>HYPERLINK("https://www.youtube.com/watch?v=drOUyWaeNGQ&amp;t=185s", "Go to time")</f>
        <v/>
      </c>
    </row>
    <row r="323">
      <c r="A323">
        <f>HYPERLINK("https://www.youtube.com/watch?v=BYZmyF8RyhY", "Video")</f>
        <v/>
      </c>
      <c r="B323" t="inlineStr">
        <is>
          <t>4:51</t>
        </is>
      </c>
      <c r="C323" t="inlineStr">
        <is>
          <t>while they were driving
to stay engaged with life</t>
        </is>
      </c>
      <c r="D323">
        <f>HYPERLINK("https://www.youtube.com/watch?v=BYZmyF8RyhY&amp;t=291s", "Go to time")</f>
        <v/>
      </c>
    </row>
    <row r="324">
      <c r="A324">
        <f>HYPERLINK("https://www.youtube.com/watch?v=j2lJiOp9yMI", "Video")</f>
        <v/>
      </c>
      <c r="B324" t="inlineStr">
        <is>
          <t>12:31</t>
        </is>
      </c>
      <c r="C324" t="inlineStr">
        <is>
          <t>to engage shows up with a toxic mindset</t>
        </is>
      </c>
      <c r="D324">
        <f>HYPERLINK("https://www.youtube.com/watch?v=j2lJiOp9yMI&amp;t=751s", "Go to time")</f>
        <v/>
      </c>
    </row>
    <row r="325">
      <c r="A325">
        <f>HYPERLINK("https://www.youtube.com/watch?v=j2lJiOp9yMI", "Video")</f>
        <v/>
      </c>
      <c r="B325" t="inlineStr">
        <is>
          <t>31:05</t>
        </is>
      </c>
      <c r="C325" t="inlineStr">
        <is>
          <t>perspective you're trying to engage them</t>
        </is>
      </c>
      <c r="D325">
        <f>HYPERLINK("https://www.youtube.com/watch?v=j2lJiOp9yMI&amp;t=1865s", "Go to time")</f>
        <v/>
      </c>
    </row>
    <row r="326">
      <c r="A326">
        <f>HYPERLINK("https://www.youtube.com/watch?v=NToNTG73JsQ", "Video")</f>
        <v/>
      </c>
      <c r="B326" t="inlineStr">
        <is>
          <t>16:13</t>
        </is>
      </c>
      <c r="C326" t="inlineStr">
        <is>
          <t>that you really show and engage
in the warmth side of things</t>
        </is>
      </c>
      <c r="D326">
        <f>HYPERLINK("https://www.youtube.com/watch?v=NToNTG73JsQ&amp;t=973s", "Go to time")</f>
        <v/>
      </c>
    </row>
    <row r="327">
      <c r="A327">
        <f>HYPERLINK("https://www.youtube.com/watch?v=YUwN9dI8MIc", "Video")</f>
        <v/>
      </c>
      <c r="B327" t="inlineStr">
        <is>
          <t>11:02</t>
        </is>
      </c>
      <c r="C327" t="inlineStr">
        <is>
          <t>that certainly Moderna, Pfizer,
and others have engaged in,</t>
        </is>
      </c>
      <c r="D327">
        <f>HYPERLINK("https://www.youtube.com/watch?v=YUwN9dI8MIc&amp;t=662s", "Go to time")</f>
        <v/>
      </c>
    </row>
    <row r="328">
      <c r="A328">
        <f>HYPERLINK("https://www.youtube.com/watch?v=YUwN9dI8MIc", "Video")</f>
        <v/>
      </c>
      <c r="B328" t="inlineStr">
        <is>
          <t>35:49</t>
        </is>
      </c>
      <c r="C328" t="inlineStr">
        <is>
          <t>that Moderna has already engaged
in with the messenger-RNA</t>
        </is>
      </c>
      <c r="D328">
        <f>HYPERLINK("https://www.youtube.com/watch?v=YUwN9dI8MIc&amp;t=2149s", "Go to time")</f>
        <v/>
      </c>
    </row>
    <row r="329">
      <c r="A329">
        <f>HYPERLINK("https://www.youtube.com/watch?v=jbj4wwchkcE", "Video")</f>
        <v/>
      </c>
      <c r="B329" t="inlineStr">
        <is>
          <t>20:39</t>
        </is>
      </c>
      <c r="C329" t="inlineStr">
        <is>
          <t>work, in your engagement,
you think a lot about ESG.</t>
        </is>
      </c>
      <c r="D329">
        <f>HYPERLINK("https://www.youtube.com/watch?v=jbj4wwchkcE&amp;t=1239s", "Go to time")</f>
        <v/>
      </c>
    </row>
    <row r="330">
      <c r="A330">
        <f>HYPERLINK("https://www.youtube.com/watch?v=CKuY8x2gcpE", "Video")</f>
        <v/>
      </c>
      <c r="B330" t="inlineStr">
        <is>
          <t>1:11</t>
        </is>
      </c>
      <c r="C330" t="inlineStr">
        <is>
          <t>thereby growing and feeding an
engaged and loyal community.</t>
        </is>
      </c>
      <c r="D330">
        <f>HYPERLINK("https://www.youtube.com/watch?v=CKuY8x2gcpE&amp;t=71s", "Go to time")</f>
        <v/>
      </c>
    </row>
    <row r="331">
      <c r="A331">
        <f>HYPERLINK("https://www.youtube.com/watch?v=iuYlGRnC7J8", "Video")</f>
        <v/>
      </c>
      <c r="B331" t="inlineStr">
        <is>
          <t>0:07</t>
        </is>
      </c>
      <c r="C331" t="inlineStr">
        <is>
          <t>they're going to engage in.</t>
        </is>
      </c>
      <c r="D331">
        <f>HYPERLINK("https://www.youtube.com/watch?v=iuYlGRnC7J8&amp;t=7s", "Go to time")</f>
        <v/>
      </c>
    </row>
    <row r="332">
      <c r="A332">
        <f>HYPERLINK("https://www.youtube.com/watch?v=LKKkaqsd_iQ", "Video")</f>
        <v/>
      </c>
      <c r="B332" t="inlineStr">
        <is>
          <t>31:59</t>
        </is>
      </c>
      <c r="C332" t="inlineStr">
        <is>
          <t>And our audience is clearly
into it and engaged.</t>
        </is>
      </c>
      <c r="D332">
        <f>HYPERLINK("https://www.youtube.com/watch?v=LKKkaqsd_iQ&amp;t=1919s", "Go to time")</f>
        <v/>
      </c>
    </row>
    <row r="333">
      <c r="A333">
        <f>HYPERLINK("https://www.youtube.com/watch?v=Cz3dV0TTSQc", "Video")</f>
        <v/>
      </c>
      <c r="B333" t="inlineStr">
        <is>
          <t>34:16</t>
        </is>
      </c>
      <c r="C333" t="inlineStr">
        <is>
          <t>And then they're willing to
engage with the problem as</t>
        </is>
      </c>
      <c r="D333">
        <f>HYPERLINK("https://www.youtube.com/watch?v=Cz3dV0TTSQc&amp;t=2056s", "Go to time")</f>
        <v/>
      </c>
    </row>
    <row r="334">
      <c r="A334">
        <f>HYPERLINK("https://www.youtube.com/watch?v=kbxz5WYiLZQ", "Video")</f>
        <v/>
      </c>
      <c r="B334" t="inlineStr">
        <is>
          <t>20:21</t>
        </is>
      </c>
      <c r="C334" t="inlineStr">
        <is>
          <t>if you're the kind of person
who is engaged, and interested,</t>
        </is>
      </c>
      <c r="D334">
        <f>HYPERLINK("https://www.youtube.com/watch?v=kbxz5WYiLZQ&amp;t=1221s", "Go to time")</f>
        <v/>
      </c>
    </row>
    <row r="335">
      <c r="A335">
        <f>HYPERLINK("https://www.youtube.com/watch?v=QMu5xiEHlRs", "Video")</f>
        <v/>
      </c>
      <c r="B335" t="inlineStr">
        <is>
          <t>11:05</t>
        </is>
      </c>
      <c r="C335" t="inlineStr">
        <is>
          <t>are are the ones you want to engage in</t>
        </is>
      </c>
      <c r="D335">
        <f>HYPERLINK("https://www.youtube.com/watch?v=QMu5xiEHlRs&amp;t=665s", "Go to time")</f>
        <v/>
      </c>
    </row>
    <row r="336">
      <c r="A336">
        <f>HYPERLINK("https://www.youtube.com/watch?v=QMu5xiEHlRs", "Video")</f>
        <v/>
      </c>
      <c r="B336" t="inlineStr">
        <is>
          <t>40:08</t>
        </is>
      </c>
      <c r="C336" t="inlineStr">
        <is>
          <t>engage in it and i think like we are</t>
        </is>
      </c>
      <c r="D336">
        <f>HYPERLINK("https://www.youtube.com/watch?v=QMu5xiEHlRs&amp;t=2408s", "Go to time")</f>
        <v/>
      </c>
    </row>
    <row r="337">
      <c r="A337">
        <f>HYPERLINK("https://www.youtube.com/watch?v=oc6hDUZPXmQ", "Video")</f>
        <v/>
      </c>
      <c r="B337" t="inlineStr">
        <is>
          <t>7:20</t>
        </is>
      </c>
      <c r="C337" t="inlineStr">
        <is>
          <t>ELAINY MATA: --you're engaged.</t>
        </is>
      </c>
      <c r="D337">
        <f>HYPERLINK("https://www.youtube.com/watch?v=oc6hDUZPXmQ&amp;t=440s", "Go to time")</f>
        <v/>
      </c>
    </row>
    <row r="338">
      <c r="A338">
        <f>HYPERLINK("https://www.youtube.com/watch?v=8yPmAMt9IkQ", "Video")</f>
        <v/>
      </c>
      <c r="B338" t="inlineStr">
        <is>
          <t>9:36</t>
        </is>
      </c>
      <c r="C338" t="inlineStr">
        <is>
          <t>the more people you engaged in the study</t>
        </is>
      </c>
      <c r="D338">
        <f>HYPERLINK("https://www.youtube.com/watch?v=8yPmAMt9IkQ&amp;t=576s", "Go to time")</f>
        <v/>
      </c>
    </row>
    <row r="339">
      <c r="A339">
        <f>HYPERLINK("https://www.youtube.com/watch?v=8yPmAMt9IkQ", "Video")</f>
        <v/>
      </c>
      <c r="B339" t="inlineStr">
        <is>
          <t>24:27</t>
        </is>
      </c>
      <c r="C339" t="inlineStr">
        <is>
          <t>that they could engage in producing a</t>
        </is>
      </c>
      <c r="D339">
        <f>HYPERLINK("https://www.youtube.com/watch?v=8yPmAMt9IkQ&amp;t=1467s", "Go to time")</f>
        <v/>
      </c>
    </row>
    <row r="340">
      <c r="A340">
        <f>HYPERLINK("https://www.youtube.com/watch?v=qFhaQDikLWE", "Video")</f>
        <v/>
      </c>
      <c r="B340" t="inlineStr">
        <is>
          <t>2:32</t>
        </is>
      </c>
      <c r="C340" t="inlineStr">
        <is>
          <t>since I was deeply engaged
in the political world</t>
        </is>
      </c>
      <c r="D340">
        <f>HYPERLINK("https://www.youtube.com/watch?v=qFhaQDikLWE&amp;t=152s", "Go to time")</f>
        <v/>
      </c>
    </row>
    <row r="341">
      <c r="A341">
        <f>HYPERLINK("https://www.youtube.com/watch?v=58Lgm5i1pRE", "Video")</f>
        <v/>
      </c>
      <c r="B341" t="inlineStr">
        <is>
          <t>48:41</t>
        </is>
      </c>
      <c r="C341" t="inlineStr">
        <is>
          <t>engage in discussion and dialogue with</t>
        </is>
      </c>
      <c r="D341">
        <f>HYPERLINK("https://www.youtube.com/watch?v=58Lgm5i1pRE&amp;t=2921s", "Go to time")</f>
        <v/>
      </c>
    </row>
    <row r="342">
      <c r="A342">
        <f>HYPERLINK("https://www.youtube.com/watch?v=GuzSM88qWko", "Video")</f>
        <v/>
      </c>
      <c r="B342" t="inlineStr">
        <is>
          <t>23:26</t>
        </is>
      </c>
      <c r="C342" t="inlineStr">
        <is>
          <t>Pride elicits a greater
engagement than anything</t>
        </is>
      </c>
      <c r="D342">
        <f>HYPERLINK("https://www.youtube.com/watch?v=GuzSM88qWko&amp;t=1406s", "Go to time")</f>
        <v/>
      </c>
    </row>
    <row r="343">
      <c r="A343">
        <f>HYPERLINK("https://www.youtube.com/watch?v=kYT8QC0HuWE", "Video")</f>
        <v/>
      </c>
      <c r="B343" t="inlineStr">
        <is>
          <t>0:23</t>
        </is>
      </c>
      <c r="C343" t="inlineStr">
        <is>
          <t>feeling burnt out disengaged and unhappy</t>
        </is>
      </c>
      <c r="D343">
        <f>HYPERLINK("https://www.youtube.com/watch?v=kYT8QC0HuWE&amp;t=23s", "Go to time")</f>
        <v/>
      </c>
    </row>
    <row r="344">
      <c r="A344">
        <f>HYPERLINK("https://www.youtube.com/watch?v=kfhxxn0BNNQ", "Video")</f>
        <v/>
      </c>
      <c r="B344" t="inlineStr">
        <is>
          <t>4:48</t>
        </is>
      </c>
      <c r="C344" t="inlineStr">
        <is>
          <t>they engaged back we see indicators of</t>
        </is>
      </c>
      <c r="D344">
        <f>HYPERLINK("https://www.youtube.com/watch?v=kfhxxn0BNNQ&amp;t=288s", "Go to time")</f>
        <v/>
      </c>
    </row>
    <row r="345">
      <c r="A345">
        <f>HYPERLINK("https://www.youtube.com/watch?v=ykQpcD0U2Bg", "Video")</f>
        <v/>
      </c>
      <c r="B345" t="inlineStr">
        <is>
          <t>5:06</t>
        </is>
      </c>
      <c r="C345" t="inlineStr">
        <is>
          <t>are able to go from job
to engaged to inspired.</t>
        </is>
      </c>
      <c r="D345">
        <f>HYPERLINK("https://www.youtube.com/watch?v=ykQpcD0U2Bg&amp;t=306s", "Go to time")</f>
        <v/>
      </c>
    </row>
    <row r="346">
      <c r="A346">
        <f>HYPERLINK("https://www.youtube.com/watch?v=M6pT5b5GTSk", "Video")</f>
        <v/>
      </c>
      <c r="B346" t="inlineStr">
        <is>
          <t>23:20</t>
        </is>
      </c>
      <c r="C346" t="inlineStr">
        <is>
          <t>in how you feel, in
your engagement, then</t>
        </is>
      </c>
      <c r="D346">
        <f>HYPERLINK("https://www.youtube.com/watch?v=M6pT5b5GTSk&amp;t=1400s", "Go to time")</f>
        <v/>
      </c>
    </row>
    <row r="347">
      <c r="A347">
        <f>HYPERLINK("https://www.youtube.com/watch?v=aTu3e2xDdDg", "Video")</f>
        <v/>
      </c>
      <c r="B347" t="inlineStr">
        <is>
          <t>1:19</t>
        </is>
      </c>
      <c r="C347" t="inlineStr">
        <is>
          <t>together, and how you
engage in collective action.</t>
        </is>
      </c>
      <c r="D347">
        <f>HYPERLINK("https://www.youtube.com/watch?v=aTu3e2xDdDg&amp;t=79s", "Go to time")</f>
        <v/>
      </c>
    </row>
    <row r="348">
      <c r="A348">
        <f>HYPERLINK("https://www.youtube.com/watch?v=aTu3e2xDdDg", "Video")</f>
        <v/>
      </c>
      <c r="B348" t="inlineStr">
        <is>
          <t>2:59</t>
        </is>
      </c>
      <c r="C348" t="inlineStr">
        <is>
          <t>We engage in dismantling
systemic inequity together.</t>
        </is>
      </c>
      <c r="D348">
        <f>HYPERLINK("https://www.youtube.com/watch?v=aTu3e2xDdDg&amp;t=179s", "Go to time")</f>
        <v/>
      </c>
    </row>
    <row r="349">
      <c r="A349">
        <f>HYPERLINK("https://www.youtube.com/watch?v=vZ1YjAlcbVE", "Video")</f>
        <v/>
      </c>
      <c r="B349" t="inlineStr">
        <is>
          <t>23:11</t>
        </is>
      </c>
      <c r="C349" t="inlineStr">
        <is>
          <t>And I like to engage with
people in that kind of setting.</t>
        </is>
      </c>
      <c r="D349">
        <f>HYPERLINK("https://www.youtube.com/watch?v=vZ1YjAlcbVE&amp;t=1391s", "Go to time")</f>
        <v/>
      </c>
    </row>
    <row r="350">
      <c r="A350">
        <f>HYPERLINK("https://www.youtube.com/watch?v=HwhkU0pXM4U", "Video")</f>
        <v/>
      </c>
      <c r="B350" t="inlineStr">
        <is>
          <t>19:04</t>
        </is>
      </c>
      <c r="C350" t="inlineStr">
        <is>
          <t>need to need to kind of engage with</t>
        </is>
      </c>
      <c r="D350">
        <f>HYPERLINK("https://www.youtube.com/watch?v=HwhkU0pXM4U&amp;t=1144s", "Go to time")</f>
        <v/>
      </c>
    </row>
    <row r="351">
      <c r="A351">
        <f>HYPERLINK("https://www.youtube.com/watch?v=m9NpSlziG58", "Video")</f>
        <v/>
      </c>
      <c r="B351" t="inlineStr">
        <is>
          <t>4:11</t>
        </is>
      </c>
      <c r="C351" t="inlineStr">
        <is>
          <t>You just want to ask a question
that invites engagement</t>
        </is>
      </c>
      <c r="D351">
        <f>HYPERLINK("https://www.youtube.com/watch?v=m9NpSlziG58&amp;t=251s", "Go to time")</f>
        <v/>
      </c>
    </row>
    <row r="352">
      <c r="A352">
        <f>HYPERLINK("https://www.youtube.com/watch?v=xWKtw4uwZXk", "Video")</f>
        <v/>
      </c>
      <c r="B352" t="inlineStr">
        <is>
          <t>4:18</t>
        </is>
      </c>
      <c r="C352" t="inlineStr">
        <is>
          <t>to engage in a different
kind of conversation.</t>
        </is>
      </c>
      <c r="D352">
        <f>HYPERLINK("https://www.youtube.com/watch?v=xWKtw4uwZXk&amp;t=258s", "Go to time")</f>
        <v/>
      </c>
    </row>
    <row r="353">
      <c r="A353">
        <f>HYPERLINK("https://www.youtube.com/watch?v=xWKtw4uwZXk", "Video")</f>
        <v/>
      </c>
      <c r="B353" t="inlineStr">
        <is>
          <t>38:56</t>
        </is>
      </c>
      <c r="C353" t="inlineStr">
        <is>
          <t>But it's making the first
step to identify and engage</t>
        </is>
      </c>
      <c r="D353">
        <f>HYPERLINK("https://www.youtube.com/watch?v=xWKtw4uwZXk&amp;t=2336s", "Go to time")</f>
        <v/>
      </c>
    </row>
    <row r="354">
      <c r="A354">
        <f>HYPERLINK("https://www.youtube.com/watch?v=BkpnimtcjaE", "Video")</f>
        <v/>
      </c>
      <c r="B354" t="inlineStr">
        <is>
          <t>0:32</t>
        </is>
      </c>
      <c r="C354" t="inlineStr">
        <is>
          <t>when we engage in our hobbies.</t>
        </is>
      </c>
      <c r="D354">
        <f>HYPERLINK("https://www.youtube.com/watch?v=BkpnimtcjaE&amp;t=32s", "Go to time")</f>
        <v/>
      </c>
    </row>
    <row r="355">
      <c r="A355">
        <f>HYPERLINK("https://www.youtube.com/watch?v=sXqDSekuNiY", "Video")</f>
        <v/>
      </c>
      <c r="B355" t="inlineStr">
        <is>
          <t>16:32</t>
        </is>
      </c>
      <c r="C355" t="inlineStr">
        <is>
          <t>to engage in
propaganda et cetera.</t>
        </is>
      </c>
      <c r="D355">
        <f>HYPERLINK("https://www.youtube.com/watch?v=sXqDSekuNiY&amp;t=992s", "Go to time")</f>
        <v/>
      </c>
    </row>
    <row r="356">
      <c r="A356">
        <f>HYPERLINK("https://www.youtube.com/watch?v=Bnrf-al2ZVU", "Video")</f>
        <v/>
      </c>
      <c r="B356" t="inlineStr">
        <is>
          <t>8:43</t>
        </is>
      </c>
      <c r="C356" t="inlineStr">
        <is>
          <t>from the engineers, the
marketers, the people engaged</t>
        </is>
      </c>
      <c r="D356">
        <f>HYPERLINK("https://www.youtube.com/watch?v=Bnrf-al2ZVU&amp;t=523s", "Go to time")</f>
        <v/>
      </c>
    </row>
    <row r="357">
      <c r="A357">
        <f>HYPERLINK("https://www.youtube.com/watch?v=1tRBaCUc3Ws", "Video")</f>
        <v/>
      </c>
      <c r="B357" t="inlineStr">
        <is>
          <t>3:43</t>
        </is>
      </c>
      <c r="C357" t="inlineStr">
        <is>
          <t>To what degree can we engage
in intentional training,</t>
        </is>
      </c>
      <c r="D357">
        <f>HYPERLINK("https://www.youtube.com/watch?v=1tRBaCUc3Ws&amp;t=223s", "Go to time")</f>
        <v/>
      </c>
    </row>
    <row r="358">
      <c r="A358">
        <f>HYPERLINK("https://www.youtube.com/watch?v=1tRBaCUc3Ws", "Video")</f>
        <v/>
      </c>
      <c r="B358" t="inlineStr">
        <is>
          <t>3:46</t>
        </is>
      </c>
      <c r="C358" t="inlineStr">
        <is>
          <t>and to what degree do we
engage in after action</t>
        </is>
      </c>
      <c r="D358">
        <f>HYPERLINK("https://www.youtube.com/watch?v=1tRBaCUc3Ws&amp;t=226s", "Go to time")</f>
        <v/>
      </c>
    </row>
    <row r="359">
      <c r="A359">
        <f>HYPERLINK("https://www.youtube.com/watch?v=sQzD3st8mTk", "Video")</f>
        <v/>
      </c>
      <c r="B359" t="inlineStr">
        <is>
          <t>1:19</t>
        </is>
      </c>
      <c r="C359" t="inlineStr">
        <is>
          <t>I learned something, but I also
feel engaged with the speaker.</t>
        </is>
      </c>
      <c r="D359">
        <f>HYPERLINK("https://www.youtube.com/watch?v=sQzD3st8mTk&amp;t=79s", "Go to time")</f>
        <v/>
      </c>
    </row>
    <row r="360">
      <c r="A360">
        <f>HYPERLINK("https://www.youtube.com/watch?v=o0wVonbT884", "Video")</f>
        <v/>
      </c>
      <c r="B360" t="inlineStr">
        <is>
          <t>1:05</t>
        </is>
      </c>
      <c r="C360" t="inlineStr">
        <is>
          <t>You gain a lot more
engagement and better results</t>
        </is>
      </c>
      <c r="D360">
        <f>HYPERLINK("https://www.youtube.com/watch?v=o0wVonbT884&amp;t=65s", "Go to time")</f>
        <v/>
      </c>
    </row>
    <row r="361">
      <c r="A361">
        <f>HYPERLINK("https://www.youtube.com/watch?v=7AS94R-7YCs", "Video")</f>
        <v/>
      </c>
      <c r="B361" t="inlineStr">
        <is>
          <t>0:52</t>
        </is>
      </c>
      <c r="C361" t="inlineStr">
        <is>
          <t>active, engaged listening.</t>
        </is>
      </c>
      <c r="D361">
        <f>HYPERLINK("https://www.youtube.com/watch?v=7AS94R-7YCs&amp;t=52s", "Go to time")</f>
        <v/>
      </c>
    </row>
    <row r="362">
      <c r="A362">
        <f>HYPERLINK("https://www.youtube.com/watch?v=7AS94R-7YCs", "Video")</f>
        <v/>
      </c>
      <c r="B362" t="inlineStr">
        <is>
          <t>4:30</t>
        </is>
      </c>
      <c r="C362" t="inlineStr">
        <is>
          <t>By contrast, using and can
engage in collaborative problem</t>
        </is>
      </c>
      <c r="D362">
        <f>HYPERLINK("https://www.youtube.com/watch?v=7AS94R-7YCs&amp;t=270s", "Go to time")</f>
        <v/>
      </c>
    </row>
    <row r="363">
      <c r="A363">
        <f>HYPERLINK("https://www.youtube.com/watch?v=3hJsnUKah54", "Video")</f>
        <v/>
      </c>
      <c r="B363" t="inlineStr">
        <is>
          <t>3:17</t>
        </is>
      </c>
      <c r="C363" t="inlineStr">
        <is>
          <t>want to be fully engaged
in a meeting, be on camera</t>
        </is>
      </c>
      <c r="D363">
        <f>HYPERLINK("https://www.youtube.com/watch?v=3hJsnUKah54&amp;t=197s", "Go to time")</f>
        <v/>
      </c>
    </row>
    <row r="364">
      <c r="A364">
        <f>HYPERLINK("https://www.youtube.com/watch?v=SsaYA6biO6Q", "Video")</f>
        <v/>
      </c>
      <c r="B364" t="inlineStr">
        <is>
          <t>9:33</t>
        </is>
      </c>
      <c r="C364" t="inlineStr">
        <is>
          <t>I am usually less
engaged in the episode.</t>
        </is>
      </c>
      <c r="D364">
        <f>HYPERLINK("https://www.youtube.com/watch?v=SsaYA6biO6Q&amp;t=573s", "Go to time")</f>
        <v/>
      </c>
    </row>
    <row r="365">
      <c r="A365">
        <f>HYPERLINK("https://www.youtube.com/watch?v=VPdccj5YPt8", "Video")</f>
        <v/>
      </c>
      <c r="B365" t="inlineStr">
        <is>
          <t>9:27</t>
        </is>
      </c>
      <c r="C365" t="inlineStr">
        <is>
          <t>resist the temptation to
engage in negative talk.</t>
        </is>
      </c>
      <c r="D365">
        <f>HYPERLINK("https://www.youtube.com/watch?v=VPdccj5YPt8&amp;t=567s", "Go to time")</f>
        <v/>
      </c>
    </row>
    <row r="366">
      <c r="A366">
        <f>HYPERLINK("https://www.youtube.com/watch?v=3rn9srkAtbY", "Video")</f>
        <v/>
      </c>
      <c r="B366" t="inlineStr">
        <is>
          <t>3:51</t>
        </is>
      </c>
      <c r="C366" t="inlineStr">
        <is>
          <t>of Engagement in the workplace has</t>
        </is>
      </c>
      <c r="D366">
        <f>HYPERLINK("https://www.youtube.com/watch?v=3rn9srkAtbY&amp;t=231s", "Go to time")</f>
        <v/>
      </c>
    </row>
    <row r="367">
      <c r="A367">
        <f>HYPERLINK("https://www.youtube.com/watch?v=3rn9srkAtbY", "Video")</f>
        <v/>
      </c>
      <c r="B367" t="inlineStr">
        <is>
          <t>9:22</t>
        </is>
      </c>
      <c r="C367" t="inlineStr">
        <is>
          <t>like they are interested and engaged and</t>
        </is>
      </c>
      <c r="D367">
        <f>HYPERLINK("https://www.youtube.com/watch?v=3rn9srkAtbY&amp;t=562s", "Go to time")</f>
        <v/>
      </c>
    </row>
    <row r="368">
      <c r="A368">
        <f>HYPERLINK("https://www.youtube.com/watch?v=3rn9srkAtbY", "Video")</f>
        <v/>
      </c>
      <c r="B368" t="inlineStr">
        <is>
          <t>9:57</t>
        </is>
      </c>
      <c r="C368" t="inlineStr">
        <is>
          <t>the level of Engagement in the global</t>
        </is>
      </c>
      <c r="D368">
        <f>HYPERLINK("https://www.youtube.com/watch?v=3rn9srkAtbY&amp;t=597s", "Go to time")</f>
        <v/>
      </c>
    </row>
    <row r="369">
      <c r="A369">
        <f>HYPERLINK("https://www.youtube.com/watch?v=3rn9srkAtbY", "Video")</f>
        <v/>
      </c>
      <c r="B369" t="inlineStr">
        <is>
          <t>17:58</t>
        </is>
      </c>
      <c r="C369" t="inlineStr">
        <is>
          <t>think oh so-and-so is less engaged right</t>
        </is>
      </c>
      <c r="D369">
        <f>HYPERLINK("https://www.youtube.com/watch?v=3rn9srkAtbY&amp;t=1078s", "Go to time")</f>
        <v/>
      </c>
    </row>
    <row r="370">
      <c r="A370">
        <f>HYPERLINK("https://www.youtube.com/watch?v=Yv1j7WBjQpQ", "Video")</f>
        <v/>
      </c>
      <c r="B370" t="inlineStr">
        <is>
          <t>23:08</t>
        </is>
      </c>
      <c r="C370" t="inlineStr">
        <is>
          <t>has a incentive to enrage
people, to engage them,</t>
        </is>
      </c>
      <c r="D370">
        <f>HYPERLINK("https://www.youtube.com/watch?v=Yv1j7WBjQpQ&amp;t=1388s", "Go to time")</f>
        <v/>
      </c>
    </row>
    <row r="371">
      <c r="A371">
        <f>HYPERLINK("https://www.youtube.com/watch?v=BS4-3IHJbG8", "Video")</f>
        <v/>
      </c>
      <c r="B371" t="inlineStr">
        <is>
          <t>37:00</t>
        </is>
      </c>
      <c r="C371" t="inlineStr">
        <is>
          <t>conversations engages that person in</t>
        </is>
      </c>
      <c r="D371">
        <f>HYPERLINK("https://www.youtube.com/watch?v=BS4-3IHJbG8&amp;t=2220s", "Go to time")</f>
        <v/>
      </c>
    </row>
    <row r="372">
      <c r="A372">
        <f>HYPERLINK("https://www.youtube.com/watch?v=dbiNhAZlXZk", "Video")</f>
        <v/>
      </c>
      <c r="B372" t="inlineStr">
        <is>
          <t>6:59</t>
        </is>
      </c>
      <c r="C372" t="inlineStr">
        <is>
          <t>You find societal engagement.</t>
        </is>
      </c>
      <c r="D372">
        <f>HYPERLINK("https://www.youtube.com/watch?v=dbiNhAZlXZk&amp;t=419s", "Go to time")</f>
        <v/>
      </c>
    </row>
    <row r="373">
      <c r="A373">
        <f>HYPERLINK("https://www.youtube.com/watch?v=KPNbp3_4nQ0", "Video")</f>
        <v/>
      </c>
      <c r="B373" t="inlineStr">
        <is>
          <t>26:54</t>
        </is>
      </c>
      <c r="C373" t="inlineStr">
        <is>
          <t>It's about engagement and
kind of fully leveraging</t>
        </is>
      </c>
      <c r="D373">
        <f>HYPERLINK("https://www.youtube.com/watch?v=KPNbp3_4nQ0&amp;t=1614s", "Go to time")</f>
        <v/>
      </c>
    </row>
    <row r="374">
      <c r="A374">
        <f>HYPERLINK("https://www.youtube.com/watch?v=tXB2f6vk-q4", "Video")</f>
        <v/>
      </c>
      <c r="B374" t="inlineStr">
        <is>
          <t>0:26</t>
        </is>
      </c>
      <c r="C374" t="inlineStr">
        <is>
          <t>feeling burnt out disengaged and unhappy</t>
        </is>
      </c>
      <c r="D374">
        <f>HYPERLINK("https://www.youtube.com/watch?v=tXB2f6vk-q4&amp;t=26s", "Go to time")</f>
        <v/>
      </c>
    </row>
    <row r="375">
      <c r="A375">
        <f>HYPERLINK("https://www.youtube.com/watch?v=tXB2f6vk-q4", "Video")</f>
        <v/>
      </c>
      <c r="B375" t="inlineStr">
        <is>
          <t>5:30</t>
        </is>
      </c>
      <c r="C375" t="inlineStr">
        <is>
          <t>in the next 3 months engagement goes up</t>
        </is>
      </c>
      <c r="D375">
        <f>HYPERLINK("https://www.youtube.com/watch?v=tXB2f6vk-q4&amp;t=330s", "Go to time")</f>
        <v/>
      </c>
    </row>
    <row r="376">
      <c r="A376">
        <f>HYPERLINK("https://www.youtube.com/watch?v=tXB2f6vk-q4", "Video")</f>
        <v/>
      </c>
      <c r="B376" t="inlineStr">
        <is>
          <t>25:46</t>
        </is>
      </c>
      <c r="C376" t="inlineStr">
        <is>
          <t>much more engaged am I going to be give</t>
        </is>
      </c>
      <c r="D376">
        <f>HYPERLINK("https://www.youtube.com/watch?v=tXB2f6vk-q4&amp;t=1546s", "Go to time")</f>
        <v/>
      </c>
    </row>
    <row r="377">
      <c r="A377">
        <f>HYPERLINK("https://www.youtube.com/watch?v=tXB2f6vk-q4", "Video")</f>
        <v/>
      </c>
      <c r="B377" t="inlineStr">
        <is>
          <t>26:05</t>
        </is>
      </c>
      <c r="C377" t="inlineStr">
        <is>
          <t>at resilience in engagement that drives</t>
        </is>
      </c>
      <c r="D377">
        <f>HYPERLINK("https://www.youtube.com/watch?v=tXB2f6vk-q4&amp;t=1565s", "Go to time")</f>
        <v/>
      </c>
    </row>
    <row r="378">
      <c r="A378">
        <f>HYPERLINK("https://www.youtube.com/watch?v=7mCnr6TBIKE", "Video")</f>
        <v/>
      </c>
      <c r="B378" t="inlineStr">
        <is>
          <t>19:17</t>
        </is>
      </c>
      <c r="C378" t="inlineStr">
        <is>
          <t>You can see in the way people
engage with their work.</t>
        </is>
      </c>
      <c r="D378">
        <f>HYPERLINK("https://www.youtube.com/watch?v=7mCnr6TBIKE&amp;t=1157s", "Go to time")</f>
        <v/>
      </c>
    </row>
    <row r="379">
      <c r="A379">
        <f>HYPERLINK("https://www.youtube.com/watch?v=7mCnr6TBIKE", "Video")</f>
        <v/>
      </c>
      <c r="B379" t="inlineStr">
        <is>
          <t>19:21</t>
        </is>
      </c>
      <c r="C379" t="inlineStr">
        <is>
          <t>You can see it in the way that
they engage with each other.</t>
        </is>
      </c>
      <c r="D379">
        <f>HYPERLINK("https://www.youtube.com/watch?v=7mCnr6TBIKE&amp;t=1161s", "Go to time")</f>
        <v/>
      </c>
    </row>
    <row r="380">
      <c r="A380">
        <f>HYPERLINK("https://www.youtube.com/watch?v=7mCnr6TBIKE", "Video")</f>
        <v/>
      </c>
      <c r="B380" t="inlineStr">
        <is>
          <t>19:47</t>
        </is>
      </c>
      <c r="C380" t="inlineStr">
        <is>
          <t>You can see it in the way
they engage with their work</t>
        </is>
      </c>
      <c r="D380">
        <f>HYPERLINK("https://www.youtube.com/watch?v=7mCnr6TBIKE&amp;t=1187s", "Go to time")</f>
        <v/>
      </c>
    </row>
    <row r="381">
      <c r="A381">
        <f>HYPERLINK("https://www.youtube.com/watch?v=gziUmTOFyr8", "Video")</f>
        <v/>
      </c>
      <c r="B381" t="inlineStr">
        <is>
          <t>19:27</t>
        </is>
      </c>
      <c r="C381" t="inlineStr">
        <is>
          <t>that Allbirds has engaged in.</t>
        </is>
      </c>
      <c r="D381">
        <f>HYPERLINK("https://www.youtube.com/watch?v=gziUmTOFyr8&amp;t=1167s", "Go to time")</f>
        <v/>
      </c>
    </row>
    <row r="382">
      <c r="A382">
        <f>HYPERLINK("https://www.youtube.com/watch?v=nw3Y-aKwTTA", "Video")</f>
        <v/>
      </c>
      <c r="B382" t="inlineStr">
        <is>
          <t>14:44</t>
        </is>
      </c>
      <c r="C382" t="inlineStr">
        <is>
          <t>ask me for speaking
engagements or even doing</t>
        </is>
      </c>
      <c r="D382">
        <f>HYPERLINK("https://www.youtube.com/watch?v=nw3Y-aKwTTA&amp;t=884s", "Go to time")</f>
        <v/>
      </c>
    </row>
    <row r="383">
      <c r="A383">
        <f>HYPERLINK("https://www.youtube.com/watch?v=M1KFg6edqro", "Video")</f>
        <v/>
      </c>
      <c r="B383" t="inlineStr">
        <is>
          <t>14:20</t>
        </is>
      </c>
      <c r="C383" t="inlineStr">
        <is>
          <t>imagine employee engagement to actually</t>
        </is>
      </c>
      <c r="D383">
        <f>HYPERLINK("https://www.youtube.com/watch?v=M1KFg6edqro&amp;t=860s", "Go to time")</f>
        <v/>
      </c>
    </row>
    <row r="384">
      <c r="A384">
        <f>HYPERLINK("https://www.youtube.com/watch?v=M1KFg6edqro", "Video")</f>
        <v/>
      </c>
      <c r="B384" t="inlineStr">
        <is>
          <t>20:23</t>
        </is>
      </c>
      <c r="C384" t="inlineStr">
        <is>
          <t>matter to to engage and i think you have</t>
        </is>
      </c>
      <c r="D384">
        <f>HYPERLINK("https://www.youtube.com/watch?v=M1KFg6edqro&amp;t=1223s", "Go to time")</f>
        <v/>
      </c>
    </row>
    <row r="385">
      <c r="A385">
        <f>HYPERLINK("https://www.youtube.com/watch?v=M1KFg6edqro", "Video")</f>
        <v/>
      </c>
      <c r="B385" t="inlineStr">
        <is>
          <t>33:22</t>
        </is>
      </c>
      <c r="C385" t="inlineStr">
        <is>
          <t>and kristin petrillo audience engagement</t>
        </is>
      </c>
      <c r="D385">
        <f>HYPERLINK("https://www.youtube.com/watch?v=M1KFg6edqro&amp;t=2002s", "Go to time")</f>
        <v/>
      </c>
    </row>
    <row r="386">
      <c r="A386">
        <f>HYPERLINK("https://www.youtube.com/watch?v=oJAc9-huRWs", "Video")</f>
        <v/>
      </c>
      <c r="B386" t="inlineStr">
        <is>
          <t>23:37</t>
        </is>
      </c>
      <c r="C386" t="inlineStr">
        <is>
          <t>to bring our engagement scores back and</t>
        </is>
      </c>
      <c r="D386">
        <f>HYPERLINK("https://www.youtube.com/watch?v=oJAc9-huRWs&amp;t=1417s", "Go to time")</f>
        <v/>
      </c>
    </row>
    <row r="387">
      <c r="A387">
        <f>HYPERLINK("https://www.youtube.com/watch?v=oJAc9-huRWs", "Video")</f>
        <v/>
      </c>
      <c r="B387" t="inlineStr">
        <is>
          <t>24:04</t>
        </is>
      </c>
      <c r="C387" t="inlineStr">
        <is>
          <t>really engaged behind something bigger</t>
        </is>
      </c>
      <c r="D387">
        <f>HYPERLINK("https://www.youtube.com/watch?v=oJAc9-huRWs&amp;t=1444s", "Go to time")</f>
        <v/>
      </c>
    </row>
    <row r="388">
      <c r="A388">
        <f>HYPERLINK("https://www.youtube.com/watch?v=5LQQthGf8g8", "Video")</f>
        <v/>
      </c>
      <c r="B388" t="inlineStr">
        <is>
          <t>39:43</t>
        </is>
      </c>
      <c r="C388" t="inlineStr">
        <is>
          <t>and for audience engagement,
our co-producers Andy Robinson,</t>
        </is>
      </c>
      <c r="D388">
        <f>HYPERLINK("https://www.youtube.com/watch?v=5LQQthGf8g8&amp;t=2383s", "Go to time")</f>
        <v/>
      </c>
    </row>
    <row r="389">
      <c r="A389">
        <f>HYPERLINK("https://www.youtube.com/watch?v=BjjjrNAM_Qk", "Video")</f>
        <v/>
      </c>
      <c r="B389" t="inlineStr">
        <is>
          <t>24:59</t>
        </is>
      </c>
      <c r="C389" t="inlineStr">
        <is>
          <t>engage in the aftermath
of said cyber attack,</t>
        </is>
      </c>
      <c r="D389">
        <f>HYPERLINK("https://www.youtube.com/watch?v=BjjjrNAM_Qk&amp;t=1499s", "Go to time")</f>
        <v/>
      </c>
    </row>
    <row r="390">
      <c r="A390">
        <f>HYPERLINK("https://www.youtube.com/watch?v=vwpe4n2vO-o", "Video")</f>
        <v/>
      </c>
      <c r="B390" t="inlineStr">
        <is>
          <t>14:55</t>
        </is>
      </c>
      <c r="C390" t="inlineStr">
        <is>
          <t>make decisions our engagement in the</t>
        </is>
      </c>
      <c r="D390">
        <f>HYPERLINK("https://www.youtube.com/watch?v=vwpe4n2vO-o&amp;t=895s", "Go to time")</f>
        <v/>
      </c>
    </row>
    <row r="391">
      <c r="A391">
        <f>HYPERLINK("https://www.youtube.com/watch?v=UdQIL3YdyJM", "Video")</f>
        <v/>
      </c>
      <c r="B391" t="inlineStr">
        <is>
          <t>2:39</t>
        </is>
      </c>
      <c r="C391" t="inlineStr">
        <is>
          <t>you need to engage in some some way you</t>
        </is>
      </c>
      <c r="D391">
        <f>HYPERLINK("https://www.youtube.com/watch?v=UdQIL3YdyJM&amp;t=159s", "Go to time")</f>
        <v/>
      </c>
    </row>
    <row r="392">
      <c r="A392">
        <f>HYPERLINK("https://www.youtube.com/watch?v=1KHkzyyQExU", "Video")</f>
        <v/>
      </c>
      <c r="B392" t="inlineStr">
        <is>
          <t>32:55</t>
        </is>
      </c>
      <c r="C392" t="inlineStr">
        <is>
          <t>decided that they wanted to engage in an</t>
        </is>
      </c>
      <c r="D392">
        <f>HYPERLINK("https://www.youtube.com/watch?v=1KHkzyyQExU&amp;t=1975s", "Go to time")</f>
        <v/>
      </c>
    </row>
    <row r="393">
      <c r="A393">
        <f>HYPERLINK("https://www.youtube.com/watch?v=5BJmUQFt0FI", "Video")</f>
        <v/>
      </c>
      <c r="B393" t="inlineStr">
        <is>
          <t>11:26</t>
        </is>
      </c>
      <c r="C393" t="inlineStr">
        <is>
          <t>they were happy to engage me in more</t>
        </is>
      </c>
      <c r="D393">
        <f>HYPERLINK("https://www.youtube.com/watch?v=5BJmUQFt0FI&amp;t=686s", "Go to time")</f>
        <v/>
      </c>
    </row>
    <row r="394">
      <c r="A394">
        <f>HYPERLINK("https://www.youtube.com/watch?v=xGtKdsVxV8A", "Video")</f>
        <v/>
      </c>
      <c r="B394" t="inlineStr">
        <is>
          <t>339:35</t>
        </is>
      </c>
      <c r="C394" t="inlineStr">
        <is>
          <t>you're going to be able to engage people</t>
        </is>
      </c>
      <c r="D394">
        <f>HYPERLINK("https://www.youtube.com/watch?v=xGtKdsVxV8A&amp;t=20375s", "Go to time")</f>
        <v/>
      </c>
    </row>
    <row r="395">
      <c r="A395">
        <f>HYPERLINK("https://www.youtube.com/watch?v=zGTla63LGvc", "Video")</f>
        <v/>
      </c>
      <c r="B395" t="inlineStr">
        <is>
          <t>8:33</t>
        </is>
      </c>
      <c r="C395" t="inlineStr">
        <is>
          <t>you to engage in positive visualization</t>
        </is>
      </c>
      <c r="D395">
        <f>HYPERLINK("https://www.youtube.com/watch?v=zGTla63LGvc&amp;t=513s", "Go to time")</f>
        <v/>
      </c>
    </row>
    <row r="396">
      <c r="A396">
        <f>HYPERLINK("https://www.youtube.com/watch?v=3wPIahk-1vE", "Video")</f>
        <v/>
      </c>
      <c r="B396" t="inlineStr">
        <is>
          <t>2:04</t>
        </is>
      </c>
      <c r="C396" t="inlineStr">
        <is>
          <t>being fully engaged in the present</t>
        </is>
      </c>
      <c r="D396">
        <f>HYPERLINK("https://www.youtube.com/watch?v=3wPIahk-1vE&amp;t=124s", "Go to time")</f>
        <v/>
      </c>
    </row>
    <row r="397">
      <c r="A397">
        <f>HYPERLINK("https://www.youtube.com/watch?v=3wPIahk-1vE", "Video")</f>
        <v/>
      </c>
      <c r="B397" t="inlineStr">
        <is>
          <t>2:13</t>
        </is>
      </c>
      <c r="C397" t="inlineStr">
        <is>
          <t>you're deeply engaged in what you're</t>
        </is>
      </c>
      <c r="D397">
        <f>HYPERLINK("https://www.youtube.com/watch?v=3wPIahk-1vE&amp;t=133s", "Go to time")</f>
        <v/>
      </c>
    </row>
    <row r="398">
      <c r="A398">
        <f>HYPERLINK("https://www.youtube.com/watch?v=mjwJYIp_u5M", "Video")</f>
        <v/>
      </c>
      <c r="B398" t="inlineStr">
        <is>
          <t>2:03</t>
        </is>
      </c>
      <c r="C398" t="inlineStr">
        <is>
          <t>anticipation and engagement the brain</t>
        </is>
      </c>
      <c r="D398">
        <f>HYPERLINK("https://www.youtube.com/watch?v=mjwJYIp_u5M&amp;t=123s", "Go to time")</f>
        <v/>
      </c>
    </row>
    <row r="399">
      <c r="A399">
        <f>HYPERLINK("https://www.youtube.com/watch?v=mjwJYIp_u5M", "Video")</f>
        <v/>
      </c>
      <c r="B399" t="inlineStr">
        <is>
          <t>7:22</t>
        </is>
      </c>
      <c r="C399" t="inlineStr">
        <is>
          <t>cues engage in thoughtful conversations</t>
        </is>
      </c>
      <c r="D399">
        <f>HYPERLINK("https://www.youtube.com/watch?v=mjwJYIp_u5M&amp;t=442s", "Go to time")</f>
        <v/>
      </c>
    </row>
    <row r="400">
      <c r="A400">
        <f>HYPERLINK("https://www.youtube.com/watch?v=pRynMDAKrvI", "Video")</f>
        <v/>
      </c>
      <c r="B400" t="inlineStr">
        <is>
          <t>7:08</t>
        </is>
      </c>
      <c r="C400" t="inlineStr">
        <is>
          <t>already is what's called entering a flow
state this is when you're engaged in an</t>
        </is>
      </c>
      <c r="D400">
        <f>HYPERLINK("https://www.youtube.com/watch?v=pRynMDAKrvI&amp;t=428s", "Go to time")</f>
        <v/>
      </c>
    </row>
    <row r="401">
      <c r="A401">
        <f>HYPERLINK("https://www.youtube.com/watch?v=reLWIn9F0H0", "Video")</f>
        <v/>
      </c>
      <c r="B401" t="inlineStr">
        <is>
          <t>0:37</t>
        </is>
      </c>
      <c r="C401" t="inlineStr">
        <is>
          <t>engage in immediate gratification and</t>
        </is>
      </c>
      <c r="D401">
        <f>HYPERLINK("https://www.youtube.com/watch?v=reLWIn9F0H0&amp;t=37s", "Go to time")</f>
        <v/>
      </c>
    </row>
    <row r="402">
      <c r="A402">
        <f>HYPERLINK("https://www.youtube.com/watch?v=reLWIn9F0H0", "Video")</f>
        <v/>
      </c>
      <c r="B402" t="inlineStr">
        <is>
          <t>2:23</t>
        </is>
      </c>
      <c r="C402" t="inlineStr">
        <is>
          <t>engage in healthy and non-addictive</t>
        </is>
      </c>
      <c r="D402">
        <f>HYPERLINK("https://www.youtube.com/watch?v=reLWIn9F0H0&amp;t=143s", "Go to time")</f>
        <v/>
      </c>
    </row>
    <row r="403">
      <c r="A403">
        <f>HYPERLINK("https://www.youtube.com/watch?v=reLWIn9F0H0", "Video")</f>
        <v/>
      </c>
      <c r="B403" t="inlineStr">
        <is>
          <t>3:39</t>
        </is>
      </c>
      <c r="C403" t="inlineStr">
        <is>
          <t>likely to engage in these behaviors</t>
        </is>
      </c>
      <c r="D403">
        <f>HYPERLINK("https://www.youtube.com/watch?v=reLWIn9F0H0&amp;t=219s", "Go to time")</f>
        <v/>
      </c>
    </row>
    <row r="404">
      <c r="A404">
        <f>HYPERLINK("https://www.youtube.com/watch?v=reLWIn9F0H0", "Video")</f>
        <v/>
      </c>
      <c r="B404" t="inlineStr">
        <is>
          <t>4:30</t>
        </is>
      </c>
      <c r="C404" t="inlineStr">
        <is>
          <t>more likely to engage in unwanted</t>
        </is>
      </c>
      <c r="D404">
        <f>HYPERLINK("https://www.youtube.com/watch?v=reLWIn9F0H0&amp;t=270s", "Go to time")</f>
        <v/>
      </c>
    </row>
    <row r="405">
      <c r="A405">
        <f>HYPERLINK("https://www.youtube.com/watch?v=reLWIn9F0H0", "Video")</f>
        <v/>
      </c>
      <c r="B405" t="inlineStr">
        <is>
          <t>4:47</t>
        </is>
      </c>
      <c r="C405" t="inlineStr">
        <is>
          <t>engage in substance use or addictive</t>
        </is>
      </c>
      <c r="D405">
        <f>HYPERLINK("https://www.youtube.com/watch?v=reLWIn9F0H0&amp;t=287s", "Go to time")</f>
        <v/>
      </c>
    </row>
    <row r="406">
      <c r="A406">
        <f>HYPERLINK("https://www.youtube.com/watch?v=uKO6MidWggs", "Video")</f>
        <v/>
      </c>
      <c r="B406" t="inlineStr">
        <is>
          <t>0:18</t>
        </is>
      </c>
      <c r="C406" t="inlineStr">
        <is>
          <t>to me how he was having second guesses
regarding his recent engagement he was</t>
        </is>
      </c>
      <c r="D406">
        <f>HYPERLINK("https://www.youtube.com/watch?v=uKO6MidWggs&amp;t=18s", "Go to time")</f>
        <v/>
      </c>
    </row>
    <row r="407">
      <c r="A407">
        <f>HYPERLINK("https://www.youtube.com/watch?v=uKO6MidWggs", "Video")</f>
        <v/>
      </c>
      <c r="B407" t="inlineStr">
        <is>
          <t>5:14</t>
        </is>
      </c>
      <c r="C407" t="inlineStr">
        <is>
          <t>you don't really sound that excited
about the engagement is there something</t>
        </is>
      </c>
      <c r="D407">
        <f>HYPERLINK("https://www.youtube.com/watch?v=uKO6MidWggs&amp;t=314s", "Go to time")</f>
        <v/>
      </c>
    </row>
    <row r="408">
      <c r="A408">
        <f>HYPERLINK("https://www.youtube.com/watch?v=rLumZuEPgyI", "Video")</f>
        <v/>
      </c>
      <c r="B408" t="inlineStr">
        <is>
          <t>5:46</t>
        </is>
      </c>
      <c r="C408" t="inlineStr">
        <is>
          <t>engaged in this totally natural behavior</t>
        </is>
      </c>
      <c r="D408">
        <f>HYPERLINK("https://www.youtube.com/watch?v=rLumZuEPgyI&amp;t=346s", "Go to time")</f>
        <v/>
      </c>
    </row>
    <row r="409">
      <c r="A409">
        <f>HYPERLINK("https://www.youtube.com/watch?v=-VI9UfEa_Zo", "Video")</f>
        <v/>
      </c>
      <c r="B409" t="inlineStr">
        <is>
          <t>3:16</t>
        </is>
      </c>
      <c r="C409" t="inlineStr">
        <is>
          <t>also engaged in troll napping troll</t>
        </is>
      </c>
      <c r="D409">
        <f>HYPERLINK("https://www.youtube.com/watch?v=-VI9UfEa_Zo&amp;t=196s", "Go to time")</f>
        <v/>
      </c>
    </row>
    <row r="410">
      <c r="A410">
        <f>HYPERLINK("https://www.youtube.com/watch?v=xr9sxiW2fEI", "Video")</f>
        <v/>
      </c>
      <c r="B410" t="inlineStr">
        <is>
          <t>0:04</t>
        </is>
      </c>
      <c r="C410" t="inlineStr">
        <is>
          <t>engaged I just find it dreadfully</t>
        </is>
      </c>
      <c r="D410">
        <f>HYPERLINK("https://www.youtube.com/watch?v=xr9sxiW2fEI&amp;t=4s", "Go to time")</f>
        <v/>
      </c>
    </row>
    <row r="411">
      <c r="A411">
        <f>HYPERLINK("https://www.youtube.com/watch?v=HdJ8ei7IeWA", "Video")</f>
        <v/>
      </c>
      <c r="B411" t="inlineStr">
        <is>
          <t>33:32</t>
        </is>
      </c>
      <c r="C411" t="inlineStr">
        <is>
          <t>money to engage in my in my childish</t>
        </is>
      </c>
      <c r="D411">
        <f>HYPERLINK("https://www.youtube.com/watch?v=HdJ8ei7IeWA&amp;t=2012s", "Go to time")</f>
        <v/>
      </c>
    </row>
    <row r="412">
      <c r="A412">
        <f>HYPERLINK("https://www.youtube.com/watch?v=vcX9pGg_v7w", "Video")</f>
        <v/>
      </c>
      <c r="B412" t="inlineStr">
        <is>
          <t>2:05</t>
        </is>
      </c>
      <c r="C412" t="inlineStr">
        <is>
          <t>occupation we like to engage in</t>
        </is>
      </c>
      <c r="D412">
        <f>HYPERLINK("https://www.youtube.com/watch?v=vcX9pGg_v7w&amp;t=125s", "Go to time")</f>
        <v/>
      </c>
    </row>
    <row r="413">
      <c r="A413">
        <f>HYPERLINK("https://www.youtube.com/watch?v=vL2UhpOUP2U", "Video")</f>
        <v/>
      </c>
      <c r="B413" t="inlineStr">
        <is>
          <t>1:09</t>
        </is>
      </c>
      <c r="C413" t="inlineStr">
        <is>
          <t>doing escape velocity protocol engaged</t>
        </is>
      </c>
      <c r="D413">
        <f>HYPERLINK("https://www.youtube.com/watch?v=vL2UhpOUP2U&amp;t=69s", "Go to time")</f>
        <v/>
      </c>
    </row>
    <row r="414">
      <c r="A414">
        <f>HYPERLINK("https://www.youtube.com/watch?v=D0QTlMoS8Zs", "Video")</f>
        <v/>
      </c>
      <c r="B414" t="inlineStr">
        <is>
          <t>0:04</t>
        </is>
      </c>
      <c r="C414" t="inlineStr">
        <is>
          <t>emfs are engaged is it slowing down</t>
        </is>
      </c>
      <c r="D414">
        <f>HYPERLINK("https://www.youtube.com/watch?v=D0QTlMoS8Zs&amp;t=4s", "Go to time")</f>
        <v/>
      </c>
    </row>
    <row r="415">
      <c r="A415">
        <f>HYPERLINK("https://www.youtube.com/watch?v=_eOTAZNyM1A", "Video")</f>
        <v/>
      </c>
      <c r="B415" t="inlineStr">
        <is>
          <t>2:18</t>
        </is>
      </c>
      <c r="C415" t="inlineStr">
        <is>
          <t>Robinson I was engaged to marry Laurel</t>
        </is>
      </c>
      <c r="D415">
        <f>HYPERLINK("https://www.youtube.com/watch?v=_eOTAZNyM1A&amp;t=138s", "Go to time")</f>
        <v/>
      </c>
    </row>
    <row r="416">
      <c r="A416">
        <f>HYPERLINK("https://www.youtube.com/watch?v=754bx0grfmU", "Video")</f>
        <v/>
      </c>
      <c r="B416" t="inlineStr">
        <is>
          <t>0:08</t>
        </is>
      </c>
      <c r="C416" t="inlineStr">
        <is>
          <t>you ordered captain Lee to engage</t>
        </is>
      </c>
      <c r="D416">
        <f>HYPERLINK("https://www.youtube.com/watch?v=754bx0grfmU&amp;t=8s", "Go to time")</f>
        <v/>
      </c>
    </row>
    <row r="417">
      <c r="A417">
        <f>HYPERLINK("https://www.youtube.com/watch?v=gQuY1ab-40s", "Video")</f>
        <v/>
      </c>
      <c r="B417" t="inlineStr">
        <is>
          <t>7:37</t>
        </is>
      </c>
      <c r="C417" t="inlineStr">
        <is>
          <t>are engaged in a highpe speed Pursuit</t>
        </is>
      </c>
      <c r="D417">
        <f>HYPERLINK("https://www.youtube.com/watch?v=gQuY1ab-40s&amp;t=457s", "Go to time")</f>
        <v/>
      </c>
    </row>
    <row r="418">
      <c r="A418">
        <f>HYPERLINK("https://www.youtube.com/watch?v=68Ih2PqAAIM", "Video")</f>
        <v/>
      </c>
      <c r="B418" t="inlineStr">
        <is>
          <t>1:16</t>
        </is>
      </c>
      <c r="C418" t="inlineStr">
        <is>
          <t>well you were once engaged to something</t>
        </is>
      </c>
      <c r="D418">
        <f>HYPERLINK("https://www.youtube.com/watch?v=68Ih2PqAAIM&amp;t=76s", "Go to time")</f>
        <v/>
      </c>
    </row>
    <row r="419">
      <c r="A419">
        <f>HYPERLINK("https://www.youtube.com/watch?v=OkQ33UzxxPg", "Video")</f>
        <v/>
      </c>
      <c r="B419" t="inlineStr">
        <is>
          <t>1:18</t>
        </is>
      </c>
      <c r="C419" t="inlineStr">
        <is>
          <t>payment for my engagement ring it was</t>
        </is>
      </c>
      <c r="D419">
        <f>HYPERLINK("https://www.youtube.com/watch?v=OkQ33UzxxPg&amp;t=78s", "Go to time")</f>
        <v/>
      </c>
    </row>
    <row r="420">
      <c r="A420">
        <f>HYPERLINK("https://www.youtube.com/watch?v=noDUPsKz1HM", "Video")</f>
        <v/>
      </c>
      <c r="B420" t="inlineStr">
        <is>
          <t>0:45</t>
        </is>
      </c>
      <c r="C420" t="inlineStr">
        <is>
          <t>especially since our engagement since</t>
        </is>
      </c>
      <c r="D420">
        <f>HYPERLINK("https://www.youtube.com/watch?v=noDUPsKz1HM&amp;t=45s", "Go to time")</f>
        <v/>
      </c>
    </row>
    <row r="421">
      <c r="A421">
        <f>HYPERLINK("https://www.youtube.com/watch?v=NF2QheaP4vk", "Video")</f>
        <v/>
      </c>
      <c r="B421" t="inlineStr">
        <is>
          <t>0:16</t>
        </is>
      </c>
      <c r="C421" t="inlineStr">
        <is>
          <t>things very dull indeed and she engages</t>
        </is>
      </c>
      <c r="D421">
        <f>HYPERLINK("https://www.youtube.com/watch?v=NF2QheaP4vk&amp;t=16s", "Go to time")</f>
        <v/>
      </c>
    </row>
    <row r="422">
      <c r="A422">
        <f>HYPERLINK("https://www.youtube.com/watch?v=zUgDbgBIb5U", "Video")</f>
        <v/>
      </c>
      <c r="B422" t="inlineStr">
        <is>
          <t>18:39</t>
        </is>
      </c>
      <c r="C422" t="inlineStr">
        <is>
          <t>engage in a brutal knife fight which</t>
        </is>
      </c>
      <c r="D422">
        <f>HYPERLINK("https://www.youtube.com/watch?v=zUgDbgBIb5U&amp;t=1119s", "Go to time")</f>
        <v/>
      </c>
    </row>
    <row r="423">
      <c r="A423">
        <f>HYPERLINK("https://www.youtube.com/watch?v=-nqpvSjmvKI", "Video")</f>
        <v/>
      </c>
      <c r="B423" t="inlineStr">
        <is>
          <t>7:15</t>
        </is>
      </c>
      <c r="C423" t="inlineStr">
        <is>
          <t>engaged in a forbidden interracial love</t>
        </is>
      </c>
      <c r="D423">
        <f>HYPERLINK("https://www.youtube.com/watch?v=-nqpvSjmvKI&amp;t=435s", "Go to time")</f>
        <v/>
      </c>
    </row>
    <row r="424">
      <c r="A424">
        <f>HYPERLINK("https://www.youtube.com/watch?v=CvnpRyO6pH0", "Video")</f>
        <v/>
      </c>
      <c r="B424" t="inlineStr">
        <is>
          <t>0:33</t>
        </is>
      </c>
      <c r="C424" t="inlineStr">
        <is>
          <t>baby touchdown engage you watch bring</t>
        </is>
      </c>
      <c r="D424">
        <f>HYPERLINK("https://www.youtube.com/watch?v=CvnpRyO6pH0&amp;t=33s", "Go to time")</f>
        <v/>
      </c>
    </row>
    <row r="425">
      <c r="A425">
        <f>HYPERLINK("https://www.youtube.com/watch?v=WOfwlNGjHt8", "Video")</f>
        <v/>
      </c>
      <c r="B425" t="inlineStr">
        <is>
          <t>1:54</t>
        </is>
      </c>
      <c r="C425" t="inlineStr">
        <is>
          <t>me you engage in an utterly immoral</t>
        </is>
      </c>
      <c r="D425">
        <f>HYPERLINK("https://www.youtube.com/watch?v=WOfwlNGjHt8&amp;t=114s", "Go to time")</f>
        <v/>
      </c>
    </row>
    <row r="426">
      <c r="A426">
        <f>HYPERLINK("https://www.youtube.com/watch?v=qL6Qgxz_oog", "Video")</f>
        <v/>
      </c>
      <c r="B426" t="inlineStr">
        <is>
          <t>13:00</t>
        </is>
      </c>
      <c r="C426" t="inlineStr">
        <is>
          <t>quincy is now engaged to another woman</t>
        </is>
      </c>
      <c r="D426">
        <f>HYPERLINK("https://www.youtube.com/watch?v=qL6Qgxz_oog&amp;t=780s", "Go to time")</f>
        <v/>
      </c>
    </row>
    <row r="427">
      <c r="A427">
        <f>HYPERLINK("https://www.youtube.com/watch?v=5wlaDYBzUDk", "Video")</f>
        <v/>
      </c>
      <c r="B427" t="inlineStr">
        <is>
          <t>1:21</t>
        </is>
      </c>
      <c r="C427" t="inlineStr">
        <is>
          <t>pleasure you ever uh engage in any satom</t>
        </is>
      </c>
      <c r="D427">
        <f>HYPERLINK("https://www.youtube.com/watch?v=5wlaDYBzUDk&amp;t=81s", "Go to time")</f>
        <v/>
      </c>
    </row>
    <row r="428">
      <c r="A428">
        <f>HYPERLINK("https://www.youtube.com/watch?v=5991zsqlPxQ", "Video")</f>
        <v/>
      </c>
      <c r="B428" t="inlineStr">
        <is>
          <t>2:29</t>
        </is>
      </c>
      <c r="C428" t="inlineStr">
        <is>
          <t>point around it all right engage the FTL</t>
        </is>
      </c>
      <c r="D428">
        <f>HYPERLINK("https://www.youtube.com/watch?v=5991zsqlPxQ&amp;t=149s", "Go to time")</f>
        <v/>
      </c>
    </row>
    <row r="429">
      <c r="A429">
        <f>HYPERLINK("https://www.youtube.com/watch?v=5991zsqlPxQ", "Video")</f>
        <v/>
      </c>
      <c r="B429" t="inlineStr">
        <is>
          <t>2:51</t>
        </is>
      </c>
      <c r="C429" t="inlineStr">
        <is>
          <t>compensating they've engaged in some</t>
        </is>
      </c>
      <c r="D429">
        <f>HYPERLINK("https://www.youtube.com/watch?v=5991zsqlPxQ&amp;t=171s", "Go to time")</f>
        <v/>
      </c>
    </row>
    <row r="430">
      <c r="A430">
        <f>HYPERLINK("https://www.youtube.com/watch?v=aWkFAX1taEI", "Video")</f>
        <v/>
      </c>
      <c r="B430" t="inlineStr">
        <is>
          <t>25:14</t>
        </is>
      </c>
      <c r="C430" t="inlineStr">
        <is>
          <t>finish F disengage</t>
        </is>
      </c>
      <c r="D430">
        <f>HYPERLINK("https://www.youtube.com/watch?v=aWkFAX1taEI&amp;t=1514s", "Go to time")</f>
        <v/>
      </c>
    </row>
    <row r="431">
      <c r="A431">
        <f>HYPERLINK("https://www.youtube.com/watch?v=2zmqXRyMvnw", "Video")</f>
        <v/>
      </c>
      <c r="B431" t="inlineStr">
        <is>
          <t>29:23</t>
        </is>
      </c>
      <c r="C431" t="inlineStr">
        <is>
          <t>heart you also engaged in trollnapping</t>
        </is>
      </c>
      <c r="D431">
        <f>HYPERLINK("https://www.youtube.com/watch?v=2zmqXRyMvnw&amp;t=1763s", "Go to time")</f>
        <v/>
      </c>
    </row>
    <row r="432">
      <c r="A432">
        <f>HYPERLINK("https://www.youtube.com/watch?v=AAJf0X03SX4", "Video")</f>
        <v/>
      </c>
      <c r="B432" t="inlineStr">
        <is>
          <t>22:42</t>
        </is>
      </c>
      <c r="C432" t="inlineStr">
        <is>
          <t>one last thing he was engaged to nadia</t>
        </is>
      </c>
      <c r="D432">
        <f>HYPERLINK("https://www.youtube.com/watch?v=AAJf0X03SX4&amp;t=1362s", "Go to time")</f>
        <v/>
      </c>
    </row>
    <row r="433">
      <c r="A433">
        <f>HYPERLINK("https://www.youtube.com/watch?v=h1g0yCuW-ww", "Video")</f>
        <v/>
      </c>
      <c r="B433" t="inlineStr">
        <is>
          <t>0:15</t>
        </is>
      </c>
      <c r="C433" t="inlineStr">
        <is>
          <t>engage fire in the hole</t>
        </is>
      </c>
      <c r="D433">
        <f>HYPERLINK("https://www.youtube.com/watch?v=h1g0yCuW-ww&amp;t=15s", "Go to time")</f>
        <v/>
      </c>
    </row>
    <row r="434">
      <c r="A434">
        <f>HYPERLINK("https://www.youtube.com/watch?v=Jajb3OPTZdc", "Video")</f>
        <v/>
      </c>
      <c r="B434" t="inlineStr">
        <is>
          <t>1:14</t>
        </is>
      </c>
      <c r="C434" t="inlineStr">
        <is>
          <t>nothing if you do not wish to engage in</t>
        </is>
      </c>
      <c r="D434">
        <f>HYPERLINK("https://www.youtube.com/watch?v=Jajb3OPTZdc&amp;t=74s", "Go to time")</f>
        <v/>
      </c>
    </row>
    <row r="435">
      <c r="A435">
        <f>HYPERLINK("https://www.youtube.com/watch?v=1i55zyoIIEw", "Video")</f>
        <v/>
      </c>
      <c r="B435" t="inlineStr">
        <is>
          <t>2:05</t>
        </is>
      </c>
      <c r="C435" t="inlineStr">
        <is>
          <t>to engage in sex acts for professional</t>
        </is>
      </c>
      <c r="D435">
        <f>HYPERLINK("https://www.youtube.com/watch?v=1i55zyoIIEw&amp;t=125s", "Go to time")</f>
        <v/>
      </c>
    </row>
    <row r="436">
      <c r="A436">
        <f>HYPERLINK("https://www.youtube.com/watch?v=pYQLesrKif8", "Video")</f>
        <v/>
      </c>
      <c r="B436" t="inlineStr">
        <is>
          <t>16:59</t>
        </is>
      </c>
      <c r="C436" t="inlineStr">
        <is>
          <t>ma engages in a battle of wills with her</t>
        </is>
      </c>
      <c r="D436">
        <f>HYPERLINK("https://www.youtube.com/watch?v=pYQLesrKif8&amp;t=1019s", "Go to time")</f>
        <v/>
      </c>
    </row>
    <row r="437">
      <c r="A437">
        <f>HYPERLINK("https://www.youtube.com/watch?v=pSyqNz2E_p4", "Video")</f>
        <v/>
      </c>
      <c r="B437" t="inlineStr">
        <is>
          <t>3:39</t>
        </is>
      </c>
      <c r="C437" t="inlineStr">
        <is>
          <t>Fort Baxter he engaged in a personal</t>
        </is>
      </c>
      <c r="D437">
        <f>HYPERLINK("https://www.youtube.com/watch?v=pSyqNz2E_p4&amp;t=219s", "Go to time")</f>
        <v/>
      </c>
    </row>
    <row r="438">
      <c r="A438">
        <f>HYPERLINK("https://www.youtube.com/watch?v=iGPj0s7fLKA", "Video")</f>
        <v/>
      </c>
      <c r="B438" t="inlineStr">
        <is>
          <t>2:28</t>
        </is>
      </c>
      <c r="C438" t="inlineStr">
        <is>
          <t>engage the paxton initiative</t>
        </is>
      </c>
      <c r="D438">
        <f>HYPERLINK("https://www.youtube.com/watch?v=iGPj0s7fLKA&amp;t=148s", "Go to time")</f>
        <v/>
      </c>
    </row>
    <row r="439">
      <c r="A439">
        <f>HYPERLINK("https://www.youtube.com/watch?v=_LDEFH0XyCw", "Video")</f>
        <v/>
      </c>
      <c r="B439" t="inlineStr">
        <is>
          <t>1:09</t>
        </is>
      </c>
      <c r="C439" t="inlineStr">
        <is>
          <t>disengage what are you doing we're not</t>
        </is>
      </c>
      <c r="D439">
        <f>HYPERLINK("https://www.youtube.com/watch?v=_LDEFH0XyCw&amp;t=69s", "Go to time")</f>
        <v/>
      </c>
    </row>
    <row r="440">
      <c r="A440">
        <f>HYPERLINK("https://www.youtube.com/watch?v=Afi4FhyyGiU", "Video")</f>
        <v/>
      </c>
      <c r="B440" t="inlineStr">
        <is>
          <t>1:04</t>
        </is>
      </c>
      <c r="C440" t="inlineStr">
        <is>
          <t>Rules of Engagement governing ground</t>
        </is>
      </c>
      <c r="D440">
        <f>HYPERLINK("https://www.youtube.com/watch?v=Afi4FhyyGiU&amp;t=64s", "Go to time")</f>
        <v/>
      </c>
    </row>
    <row r="441">
      <c r="A441">
        <f>HYPERLINK("https://www.youtube.com/watch?v=Afi4FhyyGiU", "Video")</f>
        <v/>
      </c>
      <c r="B441" t="inlineStr">
        <is>
          <t>1:59</t>
        </is>
      </c>
      <c r="C441" t="inlineStr">
        <is>
          <t>Engagement for ground conflict in urban</t>
        </is>
      </c>
      <c r="D441">
        <f>HYPERLINK("https://www.youtube.com/watch?v=Afi4FhyyGiU&amp;t=119s", "Go to time")</f>
        <v/>
      </c>
    </row>
    <row r="442">
      <c r="A442">
        <f>HYPERLINK("https://www.youtube.com/watch?v=0wepvltASVk", "Video")</f>
        <v/>
      </c>
      <c r="B442" t="inlineStr">
        <is>
          <t>1:42</t>
        </is>
      </c>
      <c r="C442" t="inlineStr">
        <is>
          <t>films and he's extremely engaged in the</t>
        </is>
      </c>
      <c r="D442">
        <f>HYPERLINK("https://www.youtube.com/watch?v=0wepvltASVk&amp;t=102s", "Go to time")</f>
        <v/>
      </c>
    </row>
    <row r="443">
      <c r="A443">
        <f>HYPERLINK("https://www.youtube.com/watch?v=FHvS28uHMPE", "Video")</f>
        <v/>
      </c>
      <c r="B443" t="inlineStr">
        <is>
          <t>0:10</t>
        </is>
      </c>
      <c r="C443" t="inlineStr">
        <is>
          <t>commence warning safety key engaged</t>
        </is>
      </c>
      <c r="D443">
        <f>HYPERLINK("https://www.youtube.com/watch?v=FHvS28uHMPE&amp;t=10s", "Go to time")</f>
        <v/>
      </c>
    </row>
    <row r="444">
      <c r="A444">
        <f>HYPERLINK("https://www.youtube.com/watch?v=1ducf3XJJ5c", "Video")</f>
        <v/>
      </c>
      <c r="B444" t="inlineStr">
        <is>
          <t>13:37</t>
        </is>
      </c>
      <c r="C444" t="inlineStr">
        <is>
          <t>happy-go-lucky man-sized Terps engage in</t>
        </is>
      </c>
      <c r="D444">
        <f>HYPERLINK("https://www.youtube.com/watch?v=1ducf3XJJ5c&amp;t=817s", "Go to time")</f>
        <v/>
      </c>
    </row>
    <row r="445">
      <c r="A445">
        <f>HYPERLINK("https://www.youtube.com/watch?v=AJmi0XKvuT8", "Video")</f>
        <v/>
      </c>
      <c r="B445" t="inlineStr">
        <is>
          <t>3:48</t>
        </is>
      </c>
      <c r="C445" t="inlineStr">
        <is>
          <t>I mean, he's engaged and connecting, but
without his quirks.</t>
        </is>
      </c>
      <c r="D445">
        <f>HYPERLINK("https://www.youtube.com/watch?v=AJmi0XKvuT8&amp;t=228s", "Go to time")</f>
        <v/>
      </c>
    </row>
    <row r="446">
      <c r="A446">
        <f>HYPERLINK("https://www.youtube.com/watch?v=wTH9sf-Di7E", "Video")</f>
        <v/>
      </c>
      <c r="B446" t="inlineStr">
        <is>
          <t>72:30</t>
        </is>
      </c>
      <c r="C446" t="inlineStr">
        <is>
          <t>a storm drain ad and I got engaged and</t>
        </is>
      </c>
      <c r="D446">
        <f>HYPERLINK("https://www.youtube.com/watch?v=wTH9sf-Di7E&amp;t=4350s", "Go to time")</f>
        <v/>
      </c>
    </row>
    <row r="447">
      <c r="A447">
        <f>HYPERLINK("https://www.youtube.com/watch?v=wTH9sf-Di7E", "Video")</f>
        <v/>
      </c>
      <c r="B447" t="inlineStr">
        <is>
          <t>72:43</t>
        </is>
      </c>
      <c r="C447" t="inlineStr">
        <is>
          <t>that weirdo the getting engaged part oh</t>
        </is>
      </c>
      <c r="D447">
        <f>HYPERLINK("https://www.youtube.com/watch?v=wTH9sf-Di7E&amp;t=4363s", "Go to time")</f>
        <v/>
      </c>
    </row>
    <row r="448">
      <c r="A448">
        <f>HYPERLINK("https://www.youtube.com/watch?v=ByoMpwThMow", "Video")</f>
        <v/>
      </c>
      <c r="B448" t="inlineStr">
        <is>
          <t>15:30</t>
        </is>
      </c>
      <c r="C448" t="inlineStr">
        <is>
          <t>And so we engaged with
 the survivors, and we continued to</t>
        </is>
      </c>
      <c r="D448">
        <f>HYPERLINK("https://www.youtube.com/watch?v=ByoMpwThMow&amp;t=930s", "Go to time")</f>
        <v/>
      </c>
    </row>
    <row r="449">
      <c r="A449">
        <f>HYPERLINK("https://www.youtube.com/watch?v=xFqgyvJquNg", "Video")</f>
        <v/>
      </c>
      <c r="B449" t="inlineStr">
        <is>
          <t>5:56</t>
        </is>
      </c>
      <c r="C449" t="inlineStr">
        <is>
          <t>Beth that engagement ring</t>
        </is>
      </c>
      <c r="D449">
        <f>HYPERLINK("https://www.youtube.com/watch?v=xFqgyvJquNg&amp;t=356s", "Go to time")</f>
        <v/>
      </c>
    </row>
    <row r="450">
      <c r="A450">
        <f>HYPERLINK("https://www.youtube.com/watch?v=8Ag2UfQS6oY", "Video")</f>
        <v/>
      </c>
      <c r="B450" t="inlineStr">
        <is>
          <t>0:23</t>
        </is>
      </c>
      <c r="C450" t="inlineStr">
        <is>
          <t>point tuban engages in an intimate act</t>
        </is>
      </c>
      <c r="D450">
        <f>HYPERLINK("https://www.youtube.com/watch?v=8Ag2UfQS6oY&amp;t=23s", "Go to time")</f>
        <v/>
      </c>
    </row>
    <row r="451">
      <c r="A451">
        <f>HYPERLINK("https://www.youtube.com/watch?v=y8fGHC0aicQ", "Video")</f>
        <v/>
      </c>
      <c r="B451" t="inlineStr">
        <is>
          <t>0:50</t>
        </is>
      </c>
      <c r="C451" t="inlineStr">
        <is>
          <t>time last year I was engaged in the</t>
        </is>
      </c>
      <c r="D451">
        <f>HYPERLINK("https://www.youtube.com/watch?v=y8fGHC0aicQ&amp;t=50s", "Go to time")</f>
        <v/>
      </c>
    </row>
    <row r="452">
      <c r="A452">
        <f>HYPERLINK("https://www.youtube.com/watch?v=0Nj9jfn-XKM", "Video")</f>
        <v/>
      </c>
      <c r="B452" t="inlineStr">
        <is>
          <t>8:49</t>
        </is>
      </c>
      <c r="C452" t="inlineStr">
        <is>
          <t>living, breathing angel, is engaged to</t>
        </is>
      </c>
      <c r="D452">
        <f>HYPERLINK("https://www.youtube.com/watch?v=0Nj9jfn-XKM&amp;t=529s", "Go to time")</f>
        <v/>
      </c>
    </row>
    <row r="453">
      <c r="A453">
        <f>HYPERLINK("https://www.youtube.com/watch?v=0Nj9jfn-XKM", "Video")</f>
        <v/>
      </c>
      <c r="B453" t="inlineStr">
        <is>
          <t>9:07</t>
        </is>
      </c>
      <c r="C453" t="inlineStr">
        <is>
          <t>break up. Now, if she's engaged, I'm going</t>
        </is>
      </c>
      <c r="D453">
        <f>HYPERLINK("https://www.youtube.com/watch?v=0Nj9jfn-XKM&amp;t=547s", "Go to time")</f>
        <v/>
      </c>
    </row>
    <row r="454">
      <c r="A454">
        <f>HYPERLINK("https://www.youtube.com/watch?v=oZapBdgvgy8", "Video")</f>
        <v/>
      </c>
      <c r="B454" t="inlineStr">
        <is>
          <t>7:19</t>
        </is>
      </c>
      <c r="C454" t="inlineStr">
        <is>
          <t>and Jake than engage in Mindless</t>
        </is>
      </c>
      <c r="D454">
        <f>HYPERLINK("https://www.youtube.com/watch?v=oZapBdgvgy8&amp;t=439s", "Go to time")</f>
        <v/>
      </c>
    </row>
    <row r="455">
      <c r="A455">
        <f>HYPERLINK("https://www.youtube.com/watch?v=yMdh-k3Ysrk", "Video")</f>
        <v/>
      </c>
      <c r="B455" t="inlineStr">
        <is>
          <t>1:20</t>
        </is>
      </c>
      <c r="C455" t="inlineStr">
        <is>
          <t>to rethink how we engage with the</t>
        </is>
      </c>
      <c r="D455">
        <f>HYPERLINK("https://www.youtube.com/watch?v=yMdh-k3Ysrk&amp;t=80s", "Go to time")</f>
        <v/>
      </c>
    </row>
    <row r="456">
      <c r="A456">
        <f>HYPERLINK("https://www.youtube.com/watch?v=KRYqhjvh4S4", "Video")</f>
        <v/>
      </c>
      <c r="B456" t="inlineStr">
        <is>
          <t>5:10</t>
        </is>
      </c>
      <c r="C456" t="inlineStr">
        <is>
          <t>and those who engage in it but because</t>
        </is>
      </c>
      <c r="D456">
        <f>HYPERLINK("https://www.youtube.com/watch?v=KRYqhjvh4S4&amp;t=310s", "Go to time")</f>
        <v/>
      </c>
    </row>
    <row r="457">
      <c r="A457">
        <f>HYPERLINK("https://www.youtube.com/watch?v=PVKdoj7APbE", "Video")</f>
        <v/>
      </c>
      <c r="B457" t="inlineStr">
        <is>
          <t>1:23</t>
        </is>
      </c>
      <c r="C457" t="inlineStr">
        <is>
          <t>engaged um think long and hard before</t>
        </is>
      </c>
      <c r="D457">
        <f>HYPERLINK("https://www.youtube.com/watch?v=PVKdoj7APbE&amp;t=83s", "Go to time")</f>
        <v/>
      </c>
    </row>
    <row r="458">
      <c r="A458">
        <f>HYPERLINK("https://www.youtube.com/watch?v=zeL4ls6ZPiU", "Video")</f>
        <v/>
      </c>
      <c r="B458" t="inlineStr">
        <is>
          <t>14:30</t>
        </is>
      </c>
      <c r="C458" t="inlineStr">
        <is>
          <t>People might think you're engaged.</t>
        </is>
      </c>
      <c r="D458">
        <f>HYPERLINK("https://www.youtube.com/watch?v=zeL4ls6ZPiU&amp;t=870s", "Go to time")</f>
        <v/>
      </c>
    </row>
    <row r="459">
      <c r="A459">
        <f>HYPERLINK("https://www.youtube.com/watch?v=-077v2Zjhnc", "Video")</f>
        <v/>
      </c>
      <c r="B459" t="inlineStr">
        <is>
          <t>2:11</t>
        </is>
      </c>
      <c r="C459" t="inlineStr">
        <is>
          <t>her an engagement ring</t>
        </is>
      </c>
      <c r="D459">
        <f>HYPERLINK("https://www.youtube.com/watch?v=-077v2Zjhnc&amp;t=131s", "Go to time")</f>
        <v/>
      </c>
    </row>
    <row r="460">
      <c r="A460">
        <f>HYPERLINK("https://www.youtube.com/watch?v=7rV1P8PYpPs", "Video")</f>
        <v/>
      </c>
      <c r="B460" t="inlineStr">
        <is>
          <t>9:11</t>
        </is>
      </c>
      <c r="C460" t="inlineStr">
        <is>
          <t>I'm so sorry, but this whole engagement thing came totally out of the blue.</t>
        </is>
      </c>
      <c r="D460">
        <f>HYPERLINK("https://www.youtube.com/watch?v=7rV1P8PYpPs&amp;t=551s", "Go to time")</f>
        <v/>
      </c>
    </row>
    <row r="461">
      <c r="A461">
        <f>HYPERLINK("https://www.youtube.com/watch?v=V4oBm4cWvgo", "Video")</f>
        <v/>
      </c>
      <c r="B461" t="inlineStr">
        <is>
          <t>0:53</t>
        </is>
      </c>
      <c r="C461" t="inlineStr">
        <is>
          <t>um engaged through january in the</t>
        </is>
      </c>
      <c r="D461">
        <f>HYPERLINK("https://www.youtube.com/watch?v=V4oBm4cWvgo&amp;t=53s", "Go to time")</f>
        <v/>
      </c>
    </row>
    <row r="462">
      <c r="A462">
        <f>HYPERLINK("https://www.youtube.com/watch?v=JCPoG7h3ZRk", "Video")</f>
        <v/>
      </c>
      <c r="B462" t="inlineStr">
        <is>
          <t>5:27</t>
        </is>
      </c>
      <c r="C462" t="inlineStr">
        <is>
          <t>engagement ring and buy you a washer</t>
        </is>
      </c>
      <c r="D462">
        <f>HYPERLINK("https://www.youtube.com/watch?v=JCPoG7h3ZRk&amp;t=327s", "Go to time")</f>
        <v/>
      </c>
    </row>
    <row r="463">
      <c r="A463">
        <f>HYPERLINK("https://www.youtube.com/watch?v=2eJtS1Kfz2s", "Video")</f>
        <v/>
      </c>
      <c r="B463" t="inlineStr">
        <is>
          <t>5:06</t>
        </is>
      </c>
      <c r="C463" t="inlineStr">
        <is>
          <t>socially engaged it's like going on a</t>
        </is>
      </c>
      <c r="D463">
        <f>HYPERLINK("https://www.youtube.com/watch?v=2eJtS1Kfz2s&amp;t=306s", "Go to time")</f>
        <v/>
      </c>
    </row>
    <row r="464">
      <c r="A464">
        <f>HYPERLINK("https://www.youtube.com/watch?v=2eJtS1Kfz2s", "Video")</f>
        <v/>
      </c>
      <c r="B464" t="inlineStr">
        <is>
          <t>6:15</t>
        </is>
      </c>
      <c r="C464" t="inlineStr">
        <is>
          <t>in it was like well how do we engage</t>
        </is>
      </c>
      <c r="D464">
        <f>HYPERLINK("https://www.youtube.com/watch?v=2eJtS1Kfz2s&amp;t=375s", "Go to time")</f>
        <v/>
      </c>
    </row>
    <row r="465">
      <c r="A465">
        <f>HYPERLINK("https://www.youtube.com/watch?v=2eJtS1Kfz2s", "Video")</f>
        <v/>
      </c>
      <c r="B465" t="inlineStr">
        <is>
          <t>8:23</t>
        </is>
      </c>
      <c r="C465" t="inlineStr">
        <is>
          <t>and to engage in serious imagination</t>
        </is>
      </c>
      <c r="D465">
        <f>HYPERLINK("https://www.youtube.com/watch?v=2eJtS1Kfz2s&amp;t=503s", "Go to time")</f>
        <v/>
      </c>
    </row>
    <row r="466">
      <c r="A466">
        <f>HYPERLINK("https://www.youtube.com/watch?v=2eJtS1Kfz2s", "Video")</f>
        <v/>
      </c>
      <c r="B466" t="inlineStr">
        <is>
          <t>8:57</t>
        </is>
      </c>
      <c r="C466" t="inlineStr">
        <is>
          <t>engage in the new normal i feel like the</t>
        </is>
      </c>
      <c r="D466">
        <f>HYPERLINK("https://www.youtube.com/watch?v=2eJtS1Kfz2s&amp;t=537s", "Go to time")</f>
        <v/>
      </c>
    </row>
    <row r="467">
      <c r="A467">
        <f>HYPERLINK("https://www.youtube.com/watch?v=L3DiAqWR4og", "Video")</f>
        <v/>
      </c>
      <c r="B467" t="inlineStr">
        <is>
          <t>11:51</t>
        </is>
      </c>
      <c r="C467" t="inlineStr">
        <is>
          <t>in with anyone unless I'm engaged have I</t>
        </is>
      </c>
      <c r="D467">
        <f>HYPERLINK("https://www.youtube.com/watch?v=L3DiAqWR4og&amp;t=711s", "Go to time")</f>
        <v/>
      </c>
    </row>
    <row r="468">
      <c r="A468">
        <f>HYPERLINK("https://www.youtube.com/watch?v=nK7su3Mfc9g", "Video")</f>
        <v/>
      </c>
      <c r="B468" t="inlineStr">
        <is>
          <t>6:03</t>
        </is>
      </c>
      <c r="C468" t="inlineStr">
        <is>
          <t>young to really kind of
engage with the ideas.</t>
        </is>
      </c>
      <c r="D468">
        <f>HYPERLINK("https://www.youtube.com/watch?v=nK7su3Mfc9g&amp;t=363s", "Go to time")</f>
        <v/>
      </c>
    </row>
    <row r="469">
      <c r="A469">
        <f>HYPERLINK("https://www.youtube.com/watch?v=DRA1vnd4Htc", "Video")</f>
        <v/>
      </c>
      <c r="B469" t="inlineStr">
        <is>
          <t>1:48</t>
        </is>
      </c>
      <c r="C469" t="inlineStr">
        <is>
          <t>got engaged in literally under a month</t>
        </is>
      </c>
      <c r="D469">
        <f>HYPERLINK("https://www.youtube.com/watch?v=DRA1vnd4Htc&amp;t=108s", "Go to time")</f>
        <v/>
      </c>
    </row>
    <row r="470">
      <c r="A470">
        <f>HYPERLINK("https://www.youtube.com/watch?v=7AGH7DodSEw", "Video")</f>
        <v/>
      </c>
      <c r="B470" t="inlineStr">
        <is>
          <t>16:02</t>
        </is>
      </c>
      <c r="C470" t="inlineStr">
        <is>
          <t>wedding the stupid engagement</t>
        </is>
      </c>
      <c r="D470">
        <f>HYPERLINK("https://www.youtube.com/watch?v=7AGH7DodSEw&amp;t=962s", "Go to time")</f>
        <v/>
      </c>
    </row>
    <row r="471">
      <c r="A471">
        <f>HYPERLINK("https://www.youtube.com/watch?v=ZULcbeLUREI", "Video")</f>
        <v/>
      </c>
      <c r="B471" t="inlineStr">
        <is>
          <t>1:55</t>
        </is>
      </c>
      <c r="C471" t="inlineStr">
        <is>
          <t>to be engaged to be paying attention not</t>
        </is>
      </c>
      <c r="D471">
        <f>HYPERLINK("https://www.youtube.com/watch?v=ZULcbeLUREI&amp;t=115s", "Go to time")</f>
        <v/>
      </c>
    </row>
    <row r="472">
      <c r="A472">
        <f>HYPERLINK("https://www.youtube.com/watch?v=XO8uo9BwddA", "Video")</f>
        <v/>
      </c>
      <c r="B472" t="inlineStr">
        <is>
          <t>6:24</t>
        </is>
      </c>
      <c r="C472" t="inlineStr">
        <is>
          <t>for them but they're still engaged in</t>
        </is>
      </c>
      <c r="D472">
        <f>HYPERLINK("https://www.youtube.com/watch?v=XO8uo9BwddA&amp;t=384s", "Go to time")</f>
        <v/>
      </c>
    </row>
    <row r="473">
      <c r="A473">
        <f>HYPERLINK("https://www.youtube.com/watch?v=3sPbSS2EWks", "Video")</f>
        <v/>
      </c>
      <c r="B473" t="inlineStr">
        <is>
          <t>1:56</t>
        </is>
      </c>
      <c r="C473" t="inlineStr">
        <is>
          <t>the engagement no no no i mean i think</t>
        </is>
      </c>
      <c r="D473">
        <f>HYPERLINK("https://www.youtube.com/watch?v=3sPbSS2EWks&amp;t=116s", "Go to time")</f>
        <v/>
      </c>
    </row>
    <row r="474">
      <c r="A474">
        <f>HYPERLINK("https://www.youtube.com/watch?v=W_NznKr3h_Q", "Video")</f>
        <v/>
      </c>
      <c r="B474" t="inlineStr">
        <is>
          <t>4:09</t>
        </is>
      </c>
      <c r="C474" t="inlineStr">
        <is>
          <t>engaged to one man but in love with his</t>
        </is>
      </c>
      <c r="D474">
        <f>HYPERLINK("https://www.youtube.com/watch?v=W_NznKr3h_Q&amp;t=249s", "Go to time")</f>
        <v/>
      </c>
    </row>
    <row r="475">
      <c r="A475">
        <f>HYPERLINK("https://www.youtube.com/watch?v=6ccwvhmiezQ", "Video")</f>
        <v/>
      </c>
      <c r="B475" t="inlineStr">
        <is>
          <t>2:12</t>
        </is>
      </c>
      <c r="C475" t="inlineStr">
        <is>
          <t>the crush might also engage in rival</t>
        </is>
      </c>
      <c r="D475">
        <f>HYPERLINK("https://www.youtube.com/watch?v=6ccwvhmiezQ&amp;t=132s", "Go to time")</f>
        <v/>
      </c>
    </row>
    <row r="476">
      <c r="A476">
        <f>HYPERLINK("https://www.youtube.com/watch?v=lkiWznckxTI", "Video")</f>
        <v/>
      </c>
      <c r="B476" t="inlineStr">
        <is>
          <t>0:30</t>
        </is>
      </c>
      <c r="C476" t="inlineStr">
        <is>
          <t>harmful behaviors you may engage in that</t>
        </is>
      </c>
      <c r="D476">
        <f>HYPERLINK("https://www.youtube.com/watch?v=lkiWznckxTI&amp;t=30s", "Go to time")</f>
        <v/>
      </c>
    </row>
    <row r="477">
      <c r="A477">
        <f>HYPERLINK("https://www.youtube.com/watch?v=RUyeCxSvgBE", "Video")</f>
        <v/>
      </c>
      <c r="B477" t="inlineStr">
        <is>
          <t>3:55</t>
        </is>
      </c>
      <c r="C477" t="inlineStr">
        <is>
          <t>engaged with you online Dr Nicole</t>
        </is>
      </c>
      <c r="D477">
        <f>HYPERLINK("https://www.youtube.com/watch?v=RUyeCxSvgBE&amp;t=235s", "Go to time")</f>
        <v/>
      </c>
    </row>
    <row r="478">
      <c r="A478">
        <f>HYPERLINK("https://www.youtube.com/watch?v=RUyeCxSvgBE", "Video")</f>
        <v/>
      </c>
      <c r="B478" t="inlineStr">
        <is>
          <t>4:01</t>
        </is>
      </c>
      <c r="C478" t="inlineStr">
        <is>
          <t>consistent Engagement online is often</t>
        </is>
      </c>
      <c r="D478">
        <f>HYPERLINK("https://www.youtube.com/watch?v=RUyeCxSvgBE&amp;t=241s", "Go to time")</f>
        <v/>
      </c>
    </row>
    <row r="479">
      <c r="A479">
        <f>HYPERLINK("https://www.youtube.com/watch?v=CMqQIhoYihk", "Video")</f>
        <v/>
      </c>
      <c r="B479" t="inlineStr">
        <is>
          <t>41:18</t>
        </is>
      </c>
      <c r="C479" t="inlineStr">
        <is>
          <t>to re-engage in this conversation</t>
        </is>
      </c>
      <c r="D479">
        <f>HYPERLINK("https://www.youtube.com/watch?v=CMqQIhoYihk&amp;t=2478s", "Go to time")</f>
        <v/>
      </c>
    </row>
    <row r="480">
      <c r="A480">
        <f>HYPERLINK("https://www.youtube.com/watch?v=gt9R6Yvo0OM", "Video")</f>
        <v/>
      </c>
      <c r="B480" t="inlineStr">
        <is>
          <t>1:25</t>
        </is>
      </c>
      <c r="C480" t="inlineStr">
        <is>
          <t>Number 3, they're engaged
in your conversations.</t>
        </is>
      </c>
      <c r="D480">
        <f>HYPERLINK("https://www.youtube.com/watch?v=gt9R6Yvo0OM&amp;t=85s", "Go to time")</f>
        <v/>
      </c>
    </row>
    <row r="481">
      <c r="A481">
        <f>HYPERLINK("https://www.youtube.com/watch?v=gt9R6Yvo0OM", "Video")</f>
        <v/>
      </c>
      <c r="B481" t="inlineStr">
        <is>
          <t>1:32</t>
        </is>
      </c>
      <c r="C481" t="inlineStr">
        <is>
          <t>Did they look engaged
in your conversation,</t>
        </is>
      </c>
      <c r="D481">
        <f>HYPERLINK("https://www.youtube.com/watch?v=gt9R6Yvo0OM&amp;t=92s", "Go to time")</f>
        <v/>
      </c>
    </row>
    <row r="482">
      <c r="A482">
        <f>HYPERLINK("https://www.youtube.com/watch?v=ZRuaPpYznC8", "Video")</f>
        <v/>
      </c>
      <c r="B482" t="inlineStr">
        <is>
          <t>4:41</t>
        </is>
      </c>
      <c r="C482" t="inlineStr">
        <is>
          <t>doing so engages neural and cognitive</t>
        </is>
      </c>
      <c r="D482">
        <f>HYPERLINK("https://www.youtube.com/watch?v=ZRuaPpYznC8&amp;t=281s", "Go to time")</f>
        <v/>
      </c>
    </row>
    <row r="483">
      <c r="A483">
        <f>HYPERLINK("https://www.youtube.com/watch?v=AJOdKToxJMg", "Video")</f>
        <v/>
      </c>
      <c r="B483" t="inlineStr">
        <is>
          <t>3:44</t>
        </is>
      </c>
      <c r="C483" t="inlineStr">
        <is>
          <t>you find it hard to engage in that</t>
        </is>
      </c>
      <c r="D483">
        <f>HYPERLINK("https://www.youtube.com/watch?v=AJOdKToxJMg&amp;t=224s", "Go to time")</f>
        <v/>
      </c>
    </row>
    <row r="484">
      <c r="A484">
        <f>HYPERLINK("https://www.youtube.com/watch?v=1JqDt4iyTT8", "Video")</f>
        <v/>
      </c>
      <c r="B484" t="inlineStr">
        <is>
          <t>2:34</t>
        </is>
      </c>
      <c r="C484" t="inlineStr">
        <is>
          <t>If you don't engage in sexual activity,</t>
        </is>
      </c>
      <c r="D484">
        <f>HYPERLINK("https://www.youtube.com/watch?v=1JqDt4iyTT8&amp;t=154s", "Go to time")</f>
        <v/>
      </c>
    </row>
    <row r="485">
      <c r="A485">
        <f>HYPERLINK("https://www.youtube.com/watch?v=l_eQsQcc-l8", "Video")</f>
        <v/>
      </c>
      <c r="B485" t="inlineStr">
        <is>
          <t>0:57</t>
        </is>
      </c>
      <c r="C485" t="inlineStr">
        <is>
          <t>engaged in each other's lives</t>
        </is>
      </c>
      <c r="D485">
        <f>HYPERLINK("https://www.youtube.com/watch?v=l_eQsQcc-l8&amp;t=57s", "Go to time")</f>
        <v/>
      </c>
    </row>
    <row r="486">
      <c r="A486">
        <f>HYPERLINK("https://www.youtube.com/watch?v=l_eQsQcc-l8", "Video")</f>
        <v/>
      </c>
      <c r="B486" t="inlineStr">
        <is>
          <t>2:32</t>
        </is>
      </c>
      <c r="C486" t="inlineStr">
        <is>
          <t>engaged in a lively conversation when</t>
        </is>
      </c>
      <c r="D486">
        <f>HYPERLINK("https://www.youtube.com/watch?v=l_eQsQcc-l8&amp;t=152s", "Go to time")</f>
        <v/>
      </c>
    </row>
    <row r="487">
      <c r="A487">
        <f>HYPERLINK("https://www.youtube.com/watch?v=SKfNvcxixO4", "Video")</f>
        <v/>
      </c>
      <c r="B487" t="inlineStr">
        <is>
          <t>5:19</t>
        </is>
      </c>
      <c r="C487" t="inlineStr">
        <is>
          <t>your brain and mood engage in relaxing</t>
        </is>
      </c>
      <c r="D487">
        <f>HYPERLINK("https://www.youtube.com/watch?v=SKfNvcxixO4&amp;t=319s", "Go to time")</f>
        <v/>
      </c>
    </row>
    <row r="488">
      <c r="A488">
        <f>HYPERLINK("https://www.youtube.com/watch?v=t1ekHk7hhck", "Video")</f>
        <v/>
      </c>
      <c r="B488" t="inlineStr">
        <is>
          <t>1:32</t>
        </is>
      </c>
      <c r="C488" t="inlineStr">
        <is>
          <t>echoed in a 2011 study those who engaged</t>
        </is>
      </c>
      <c r="D488">
        <f>HYPERLINK("https://www.youtube.com/watch?v=t1ekHk7hhck&amp;t=92s", "Go to time")</f>
        <v/>
      </c>
    </row>
    <row r="489">
      <c r="A489">
        <f>HYPERLINK("https://www.youtube.com/watch?v=KptE6doAJrA", "Video")</f>
        <v/>
      </c>
      <c r="B489" t="inlineStr">
        <is>
          <t>7:00</t>
        </is>
      </c>
      <c r="C489" t="inlineStr">
        <is>
          <t>engage in Creative Outlets art music or</t>
        </is>
      </c>
      <c r="D489">
        <f>HYPERLINK("https://www.youtube.com/watch?v=KptE6doAJrA&amp;t=420s", "Go to time")</f>
        <v/>
      </c>
    </row>
    <row r="490">
      <c r="A490">
        <f>HYPERLINK("https://www.youtube.com/watch?v=xItHMIF6yZ4", "Video")</f>
        <v/>
      </c>
      <c r="B490" t="inlineStr">
        <is>
          <t>2:34</t>
        </is>
      </c>
      <c r="C490" t="inlineStr">
        <is>
          <t>interrupt discussions they engage in</t>
        </is>
      </c>
      <c r="D490">
        <f>HYPERLINK("https://www.youtube.com/watch?v=xItHMIF6yZ4&amp;t=154s", "Go to time")</f>
        <v/>
      </c>
    </row>
    <row r="491">
      <c r="A491">
        <f>HYPERLINK("https://www.youtube.com/watch?v=v1kw5Il1FFM", "Video")</f>
        <v/>
      </c>
      <c r="B491" t="inlineStr">
        <is>
          <t>2:50</t>
        </is>
      </c>
      <c r="C491" t="inlineStr">
        <is>
          <t>Peace engage in meaning making meaning</t>
        </is>
      </c>
      <c r="D491">
        <f>HYPERLINK("https://www.youtube.com/watch?v=v1kw5Il1FFM&amp;t=170s", "Go to time")</f>
        <v/>
      </c>
    </row>
    <row r="492">
      <c r="A492">
        <f>HYPERLINK("https://www.youtube.com/watch?v=v1kw5Il1FFM", "Video")</f>
        <v/>
      </c>
      <c r="B492" t="inlineStr">
        <is>
          <t>4:21</t>
        </is>
      </c>
      <c r="C492" t="inlineStr">
        <is>
          <t>emotional distress engage in activities</t>
        </is>
      </c>
      <c r="D492">
        <f>HYPERLINK("https://www.youtube.com/watch?v=v1kw5Il1FFM&amp;t=261s", "Go to time")</f>
        <v/>
      </c>
    </row>
    <row r="493">
      <c r="A493">
        <f>HYPERLINK("https://www.youtube.com/watch?v=SgvlbEWPZ0s", "Video")</f>
        <v/>
      </c>
      <c r="B493" t="inlineStr">
        <is>
          <t>4:09</t>
        </is>
      </c>
      <c r="C493" t="inlineStr">
        <is>
          <t>or showing others that they're
interested in you They engage</t>
        </is>
      </c>
      <c r="D493">
        <f>HYPERLINK("https://www.youtube.com/watch?v=SgvlbEWPZ0s&amp;t=249s", "Go to time")</f>
        <v/>
      </c>
    </row>
    <row r="494">
      <c r="A494">
        <f>HYPERLINK("https://www.youtube.com/watch?v=Sbh-29PlLIg", "Video")</f>
        <v/>
      </c>
      <c r="B494" t="inlineStr">
        <is>
          <t>2:43</t>
        </is>
      </c>
      <c r="C494" t="inlineStr">
        <is>
          <t>engaged in the Here and Now can make you</t>
        </is>
      </c>
      <c r="D494">
        <f>HYPERLINK("https://www.youtube.com/watch?v=Sbh-29PlLIg&amp;t=163s", "Go to time")</f>
        <v/>
      </c>
    </row>
    <row r="495">
      <c r="A495">
        <f>HYPERLINK("https://www.youtube.com/watch?v=vK0UjNH2Y10", "Video")</f>
        <v/>
      </c>
      <c r="B495" t="inlineStr">
        <is>
          <t>3:33</t>
        </is>
      </c>
      <c r="C495" t="inlineStr">
        <is>
          <t>bonding and that you're engaged in the</t>
        </is>
      </c>
      <c r="D495">
        <f>HYPERLINK("https://www.youtube.com/watch?v=vK0UjNH2Y10&amp;t=213s", "Go to time")</f>
        <v/>
      </c>
    </row>
    <row r="496">
      <c r="A496">
        <f>HYPERLINK("https://www.youtube.com/watch?v=gNww06tzuOU", "Video")</f>
        <v/>
      </c>
      <c r="B496" t="inlineStr">
        <is>
          <t>2:37</t>
        </is>
      </c>
      <c r="C496" t="inlineStr">
        <is>
          <t>to not even engage in a conversation.</t>
        </is>
      </c>
      <c r="D496">
        <f>HYPERLINK("https://www.youtube.com/watch?v=gNww06tzuOU&amp;t=157s", "Go to time")</f>
        <v/>
      </c>
    </row>
    <row r="497">
      <c r="A497">
        <f>HYPERLINK("https://www.youtube.com/watch?v=9U5-BrbLU1U", "Video")</f>
        <v/>
      </c>
      <c r="B497" t="inlineStr">
        <is>
          <t>6:34</t>
        </is>
      </c>
      <c r="C497" t="inlineStr">
        <is>
          <t>ones and engage in self-care activities</t>
        </is>
      </c>
      <c r="D497">
        <f>HYPERLINK("https://www.youtube.com/watch?v=9U5-BrbLU1U&amp;t=394s", "Go to time")</f>
        <v/>
      </c>
    </row>
    <row r="498">
      <c r="A498">
        <f>HYPERLINK("https://www.youtube.com/watch?v=3kyhYttMOGQ", "Video")</f>
        <v/>
      </c>
      <c r="B498" t="inlineStr">
        <is>
          <t>3:16</t>
        </is>
      </c>
      <c r="C498" t="inlineStr">
        <is>
          <t>connections and engage
in superficial charm</t>
        </is>
      </c>
      <c r="D498">
        <f>HYPERLINK("https://www.youtube.com/watch?v=3kyhYttMOGQ&amp;t=196s", "Go to time")</f>
        <v/>
      </c>
    </row>
    <row r="499">
      <c r="A499">
        <f>HYPERLINK("https://www.youtube.com/watch?v=3kyhYttMOGQ", "Video")</f>
        <v/>
      </c>
      <c r="B499" t="inlineStr">
        <is>
          <t>3:37</t>
        </is>
      </c>
      <c r="C499" t="inlineStr">
        <is>
          <t>watching two master
manipulators engage in a high-</t>
        </is>
      </c>
      <c r="D499">
        <f>HYPERLINK("https://www.youtube.com/watch?v=3kyhYttMOGQ&amp;t=217s", "Go to time")</f>
        <v/>
      </c>
    </row>
    <row r="500">
      <c r="A500">
        <f>HYPERLINK("https://www.youtube.com/watch?v=KP5nsgKHmQE", "Video")</f>
        <v/>
      </c>
      <c r="B500" t="inlineStr">
        <is>
          <t>1:29</t>
        </is>
      </c>
      <c r="C500" t="inlineStr">
        <is>
          <t>person is mentally disengaged during</t>
        </is>
      </c>
      <c r="D500">
        <f>HYPERLINK("https://www.youtube.com/watch?v=KP5nsgKHmQE&amp;t=89s", "Go to time")</f>
        <v/>
      </c>
    </row>
    <row r="501">
      <c r="A501">
        <f>HYPERLINK("https://www.youtube.com/watch?v=4aJja5nzsok", "Video")</f>
        <v/>
      </c>
      <c r="B501" t="inlineStr">
        <is>
          <t>4:18</t>
        </is>
      </c>
      <c r="C501" t="inlineStr">
        <is>
          <t>engage in truly nurturing my mental</t>
        </is>
      </c>
      <c r="D501">
        <f>HYPERLINK("https://www.youtube.com/watch?v=4aJja5nzsok&amp;t=258s", "Go to time")</f>
        <v/>
      </c>
    </row>
    <row r="502">
      <c r="A502">
        <f>HYPERLINK("https://www.youtube.com/watch?v=b87lz13Tv9Q", "Video")</f>
        <v/>
      </c>
      <c r="B502" t="inlineStr">
        <is>
          <t>3:09</t>
        </is>
      </c>
      <c r="C502" t="inlineStr">
        <is>
          <t>them they're attentive and engaged in</t>
        </is>
      </c>
      <c r="D502">
        <f>HYPERLINK("https://www.youtube.com/watch?v=b87lz13Tv9Q&amp;t=189s", "Go to time")</f>
        <v/>
      </c>
    </row>
    <row r="503">
      <c r="A503">
        <f>HYPERLINK("https://www.youtube.com/watch?v=9AFdVOI0jdw", "Video")</f>
        <v/>
      </c>
      <c r="B503" t="inlineStr">
        <is>
          <t>2:46</t>
        </is>
      </c>
      <c r="C503" t="inlineStr">
        <is>
          <t>This means no one is feeling disengaged</t>
        </is>
      </c>
      <c r="D503">
        <f>HYPERLINK("https://www.youtube.com/watch?v=9AFdVOI0jdw&amp;t=166s", "Go to time")</f>
        <v/>
      </c>
    </row>
    <row r="504">
      <c r="A504">
        <f>HYPERLINK("https://www.youtube.com/watch?v=8g5tfM7wTRA", "Video")</f>
        <v/>
      </c>
      <c r="B504" t="inlineStr">
        <is>
          <t>3:02</t>
        </is>
      </c>
      <c r="C504" t="inlineStr">
        <is>
          <t>or do you only ever engage in small talk</t>
        </is>
      </c>
      <c r="D504">
        <f>HYPERLINK("https://www.youtube.com/watch?v=8g5tfM7wTRA&amp;t=182s", "Go to time")</f>
        <v/>
      </c>
    </row>
    <row r="505">
      <c r="A505">
        <f>HYPERLINK("https://www.youtube.com/watch?v=OBnD6vHliqY", "Video")</f>
        <v/>
      </c>
      <c r="B505" t="inlineStr">
        <is>
          <t>4:45</t>
        </is>
      </c>
      <c r="C505" t="inlineStr">
        <is>
          <t>more likely to engage in sexual</t>
        </is>
      </c>
      <c r="D505">
        <f>HYPERLINK("https://www.youtube.com/watch?v=OBnD6vHliqY&amp;t=285s", "Go to time")</f>
        <v/>
      </c>
    </row>
    <row r="506">
      <c r="A506">
        <f>HYPERLINK("https://www.youtube.com/watch?v=1_RW96MBGME", "Video")</f>
        <v/>
      </c>
      <c r="B506" t="inlineStr">
        <is>
          <t>1:27</t>
        </is>
      </c>
      <c r="C506" t="inlineStr">
        <is>
          <t>disengagement from their infants and</t>
        </is>
      </c>
      <c r="D506">
        <f>HYPERLINK("https://www.youtube.com/watch?v=1_RW96MBGME&amp;t=87s", "Go to time")</f>
        <v/>
      </c>
    </row>
    <row r="507">
      <c r="A507">
        <f>HYPERLINK("https://www.youtube.com/watch?v=XSk6H7twAgk", "Video")</f>
        <v/>
      </c>
      <c r="B507" t="inlineStr">
        <is>
          <t>4:37</t>
        </is>
      </c>
      <c r="C507" t="inlineStr">
        <is>
          <t>that some people engage in necrophilia</t>
        </is>
      </c>
      <c r="D507">
        <f>HYPERLINK("https://www.youtube.com/watch?v=XSk6H7twAgk&amp;t=277s", "Go to time")</f>
        <v/>
      </c>
    </row>
    <row r="508">
      <c r="A508">
        <f>HYPERLINK("https://www.youtube.com/watch?v=GDG5ymmucqc", "Video")</f>
        <v/>
      </c>
      <c r="B508" t="inlineStr">
        <is>
          <t>1:03</t>
        </is>
      </c>
      <c r="C508" t="inlineStr">
        <is>
          <t>engage Jack in conversation she listened</t>
        </is>
      </c>
      <c r="D508">
        <f>HYPERLINK("https://www.youtube.com/watch?v=GDG5ymmucqc&amp;t=63s", "Go to time")</f>
        <v/>
      </c>
    </row>
    <row r="509">
      <c r="A509">
        <f>HYPERLINK("https://www.youtube.com/watch?v=VdMovBHzkt0", "Video")</f>
        <v/>
      </c>
      <c r="B509" t="inlineStr">
        <is>
          <t>1:03</t>
        </is>
      </c>
      <c r="C509" t="inlineStr">
        <is>
          <t>believe that those who engaged in</t>
        </is>
      </c>
      <c r="D509">
        <f>HYPERLINK("https://www.youtube.com/watch?v=VdMovBHzkt0&amp;t=63s", "Go to time")</f>
        <v/>
      </c>
    </row>
    <row r="510">
      <c r="A510">
        <f>HYPERLINK("https://www.youtube.com/watch?v=UevIHL4uKes", "Video")</f>
        <v/>
      </c>
      <c r="B510" t="inlineStr">
        <is>
          <t>1:24</t>
        </is>
      </c>
      <c r="C510" t="inlineStr">
        <is>
          <t>engage with others in their own way even</t>
        </is>
      </c>
      <c r="D510">
        <f>HYPERLINK("https://www.youtube.com/watch?v=UevIHL4uKes&amp;t=84s", "Go to time")</f>
        <v/>
      </c>
    </row>
    <row r="511">
      <c r="A511">
        <f>HYPERLINK("https://www.youtube.com/watch?v=UevIHL4uKes", "Video")</f>
        <v/>
      </c>
      <c r="B511" t="inlineStr">
        <is>
          <t>2:52</t>
        </is>
      </c>
      <c r="C511" t="inlineStr">
        <is>
          <t>engage in small talk when necessary or</t>
        </is>
      </c>
      <c r="D511">
        <f>HYPERLINK("https://www.youtube.com/watch?v=UevIHL4uKes&amp;t=172s", "Go to time")</f>
        <v/>
      </c>
    </row>
    <row r="512">
      <c r="A512">
        <f>HYPERLINK("https://www.youtube.com/watch?v=UevIHL4uKes", "Video")</f>
        <v/>
      </c>
      <c r="B512" t="inlineStr">
        <is>
          <t>3:11</t>
        </is>
      </c>
      <c r="C512" t="inlineStr">
        <is>
          <t>willingness to engage with others</t>
        </is>
      </c>
      <c r="D512">
        <f>HYPERLINK("https://www.youtube.com/watch?v=UevIHL4uKes&amp;t=191s", "Go to time")</f>
        <v/>
      </c>
    </row>
    <row r="513">
      <c r="A513">
        <f>HYPERLINK("https://www.youtube.com/watch?v=XpE1Ls59sYo", "Video")</f>
        <v/>
      </c>
      <c r="B513" t="inlineStr">
        <is>
          <t>3:45</t>
        </is>
      </c>
      <c r="C513" t="inlineStr">
        <is>
          <t>engage in meaningful conversations and</t>
        </is>
      </c>
      <c r="D513">
        <f>HYPERLINK("https://www.youtube.com/watch?v=XpE1Ls59sYo&amp;t=225s", "Go to time")</f>
        <v/>
      </c>
    </row>
    <row r="514">
      <c r="A514">
        <f>HYPERLINK("https://www.youtube.com/watch?v=U732BIxhqPk", "Video")</f>
        <v/>
      </c>
      <c r="B514" t="inlineStr">
        <is>
          <t>4:16</t>
        </is>
      </c>
      <c r="C514" t="inlineStr">
        <is>
          <t>likely to engage in Risky Behavior such</t>
        </is>
      </c>
      <c r="D514">
        <f>HYPERLINK("https://www.youtube.com/watch?v=U732BIxhqPk&amp;t=256s", "Go to time")</f>
        <v/>
      </c>
    </row>
    <row r="515">
      <c r="A515">
        <f>HYPERLINK("https://www.youtube.com/watch?v=jW_k7gta2uw", "Video")</f>
        <v/>
      </c>
      <c r="B515" t="inlineStr">
        <is>
          <t>4:35</t>
        </is>
      </c>
      <c r="C515" t="inlineStr">
        <is>
          <t>interest engagement openness and</t>
        </is>
      </c>
      <c r="D515">
        <f>HYPERLINK("https://www.youtube.com/watch?v=jW_k7gta2uw&amp;t=275s", "Go to time")</f>
        <v/>
      </c>
    </row>
    <row r="516">
      <c r="A516">
        <f>HYPERLINK("https://www.youtube.com/watch?v=ORYyoCwVIjA", "Video")</f>
        <v/>
      </c>
      <c r="B516" t="inlineStr">
        <is>
          <t>3:37</t>
        </is>
      </c>
      <c r="C516" t="inlineStr">
        <is>
          <t>engages in dishonest Behavior even if it</t>
        </is>
      </c>
      <c r="D516">
        <f>HYPERLINK("https://www.youtube.com/watch?v=ORYyoCwVIjA&amp;t=217s", "Go to time")</f>
        <v/>
      </c>
    </row>
    <row r="517">
      <c r="A517">
        <f>HYPERLINK("https://www.youtube.com/watch?v=XZu7CGe6sQ8", "Video")</f>
        <v/>
      </c>
      <c r="B517" t="inlineStr">
        <is>
          <t>6:18</t>
        </is>
      </c>
      <c r="C517" t="inlineStr">
        <is>
          <t>individuals tend to engage in better</t>
        </is>
      </c>
      <c r="D517">
        <f>HYPERLINK("https://www.youtube.com/watch?v=XZu7CGe6sQ8&amp;t=378s", "Go to time")</f>
        <v/>
      </c>
    </row>
    <row r="518">
      <c r="A518">
        <f>HYPERLINK("https://www.youtube.com/watch?v=Stb1mRmnZHQ", "Video")</f>
        <v/>
      </c>
      <c r="B518" t="inlineStr">
        <is>
          <t>4:19</t>
        </is>
      </c>
      <c r="C518" t="inlineStr">
        <is>
          <t>Engage in therapeutic creative
outlets that are convenient.</t>
        </is>
      </c>
      <c r="D518">
        <f>HYPERLINK("https://www.youtube.com/watch?v=Stb1mRmnZHQ&amp;t=259s", "Go to time")</f>
        <v/>
      </c>
    </row>
    <row r="519">
      <c r="A519">
        <f>HYPERLINK("https://www.youtube.com/watch?v=L3lU-WqsdD0", "Video")</f>
        <v/>
      </c>
      <c r="B519" t="inlineStr">
        <is>
          <t>2:51</t>
        </is>
      </c>
      <c r="C519" t="inlineStr">
        <is>
          <t>the more often they're engaged in exercise</t>
        </is>
      </c>
      <c r="D519">
        <f>HYPERLINK("https://www.youtube.com/watch?v=L3lU-WqsdD0&amp;t=171s", "Go to time")</f>
        <v/>
      </c>
    </row>
    <row r="520">
      <c r="A520">
        <f>HYPERLINK("https://www.youtube.com/watch?v=qEaGSIL7lUU", "Video")</f>
        <v/>
      </c>
      <c r="B520" t="inlineStr">
        <is>
          <t>0:53</t>
        </is>
      </c>
      <c r="C520" t="inlineStr">
        <is>
          <t>engage in risky behavior to spike their</t>
        </is>
      </c>
      <c r="D520">
        <f>HYPERLINK("https://www.youtube.com/watch?v=qEaGSIL7lUU&amp;t=53s", "Go to time")</f>
        <v/>
      </c>
    </row>
    <row r="521">
      <c r="A521">
        <f>HYPERLINK("https://www.youtube.com/watch?v=-YmjpBWYZK0", "Video")</f>
        <v/>
      </c>
      <c r="B521" t="inlineStr">
        <is>
          <t>0:43</t>
        </is>
      </c>
      <c r="C521" t="inlineStr">
        <is>
          <t>and engage in small acts of</t>
        </is>
      </c>
      <c r="D521">
        <f>HYPERLINK("https://www.youtube.com/watch?v=-YmjpBWYZK0&amp;t=43s", "Go to time")</f>
        <v/>
      </c>
    </row>
    <row r="522">
      <c r="A522">
        <f>HYPERLINK("https://www.youtube.com/watch?v=3msOsG-PMaE", "Video")</f>
        <v/>
      </c>
      <c r="B522" t="inlineStr">
        <is>
          <t>4:00</t>
        </is>
      </c>
      <c r="C522" t="inlineStr">
        <is>
          <t>and engage in more activities that bring</t>
        </is>
      </c>
      <c r="D522">
        <f>HYPERLINK("https://www.youtube.com/watch?v=3msOsG-PMaE&amp;t=240s", "Go to time")</f>
        <v/>
      </c>
    </row>
    <row r="523">
      <c r="A523">
        <f>HYPERLINK("https://www.youtube.com/watch?v=gbP2P6e57qI", "Video")</f>
        <v/>
      </c>
      <c r="B523" t="inlineStr">
        <is>
          <t>2:39</t>
        </is>
      </c>
      <c r="C523" t="inlineStr">
        <is>
          <t>engage in anything that they're not</t>
        </is>
      </c>
      <c r="D523">
        <f>HYPERLINK("https://www.youtube.com/watch?v=gbP2P6e57qI&amp;t=159s", "Go to time")</f>
        <v/>
      </c>
    </row>
    <row r="524">
      <c r="A524">
        <f>HYPERLINK("https://www.youtube.com/watch?v=MO7KfHMTEvg", "Video")</f>
        <v/>
      </c>
      <c r="B524" t="inlineStr">
        <is>
          <t>1:29</t>
        </is>
      </c>
      <c r="C524" t="inlineStr">
        <is>
          <t>they don't feel engaged by anything and</t>
        </is>
      </c>
      <c r="D524">
        <f>HYPERLINK("https://www.youtube.com/watch?v=MO7KfHMTEvg&amp;t=89s", "Go to time")</f>
        <v/>
      </c>
    </row>
    <row r="525">
      <c r="A525">
        <f>HYPERLINK("https://www.youtube.com/watch?v=9uNWk0hsY84", "Video")</f>
        <v/>
      </c>
      <c r="B525" t="inlineStr">
        <is>
          <t>0:07</t>
        </is>
      </c>
      <c r="C525" t="inlineStr">
        <is>
          <t>and ensure that you engage in connections</t>
        </is>
      </c>
      <c r="D525">
        <f>HYPERLINK("https://www.youtube.com/watch?v=9uNWk0hsY84&amp;t=7s", "Go to time")</f>
        <v/>
      </c>
    </row>
    <row r="526">
      <c r="A526">
        <f>HYPERLINK("https://www.youtube.com/watch?v=9uNWk0hsY84", "Video")</f>
        <v/>
      </c>
      <c r="B526" t="inlineStr">
        <is>
          <t>2:01</t>
        </is>
      </c>
      <c r="C526" t="inlineStr">
        <is>
          <t>remember to engage with
it by liking, commenting,</t>
        </is>
      </c>
      <c r="D526">
        <f>HYPERLINK("https://www.youtube.com/watch?v=9uNWk0hsY84&amp;t=121s", "Go to time")</f>
        <v/>
      </c>
    </row>
    <row r="527">
      <c r="A527">
        <f>HYPERLINK("https://www.youtube.com/watch?v=Fc1UWouns2w", "Video")</f>
        <v/>
      </c>
      <c r="B527" t="inlineStr">
        <is>
          <t>3:13</t>
        </is>
      </c>
      <c r="C527" t="inlineStr">
        <is>
          <t>sexual activities in which they'd engage</t>
        </is>
      </c>
      <c r="D527">
        <f>HYPERLINK("https://www.youtube.com/watch?v=Fc1UWouns2w&amp;t=193s", "Go to time")</f>
        <v/>
      </c>
    </row>
    <row r="528">
      <c r="A528">
        <f>HYPERLINK("https://www.youtube.com/watch?v=Fc1UWouns2w", "Video")</f>
        <v/>
      </c>
      <c r="B528" t="inlineStr">
        <is>
          <t>5:20</t>
        </is>
      </c>
      <c r="C528" t="inlineStr">
        <is>
          <t>desire to engage in sexual activity</t>
        </is>
      </c>
      <c r="D528">
        <f>HYPERLINK("https://www.youtube.com/watch?v=Fc1UWouns2w&amp;t=320s", "Go to time")</f>
        <v/>
      </c>
    </row>
    <row r="529">
      <c r="A529">
        <f>HYPERLINK("https://www.youtube.com/watch?v=ban7PimYyn4", "Video")</f>
        <v/>
      </c>
      <c r="B529" t="inlineStr">
        <is>
          <t>3:16</t>
        </is>
      </c>
      <c r="C529" t="inlineStr">
        <is>
          <t>situations and choosing when to engage</t>
        </is>
      </c>
      <c r="D529">
        <f>HYPERLINK("https://www.youtube.com/watch?v=ban7PimYyn4&amp;t=196s", "Go to time")</f>
        <v/>
      </c>
    </row>
    <row r="530">
      <c r="A530">
        <f>HYPERLINK("https://www.youtube.com/watch?v=vC_eN771isk", "Video")</f>
        <v/>
      </c>
      <c r="B530" t="inlineStr">
        <is>
          <t>5:18</t>
        </is>
      </c>
      <c r="C530" t="inlineStr">
        <is>
          <t>engage in open and authentic</t>
        </is>
      </c>
      <c r="D530">
        <f>HYPERLINK("https://www.youtube.com/watch?v=vC_eN771isk&amp;t=318s", "Go to time")</f>
        <v/>
      </c>
    </row>
    <row r="531">
      <c r="A531">
        <f>HYPERLINK("https://www.youtube.com/watch?v=-LgvyFwxJKM", "Video")</f>
        <v/>
      </c>
      <c r="B531" t="inlineStr">
        <is>
          <t>4:16</t>
        </is>
      </c>
      <c r="C531" t="inlineStr">
        <is>
          <t>likely to engage in Risky Behavior such</t>
        </is>
      </c>
      <c r="D531">
        <f>HYPERLINK("https://www.youtube.com/watch?v=-LgvyFwxJKM&amp;t=256s", "Go to time")</f>
        <v/>
      </c>
    </row>
    <row r="532">
      <c r="A532">
        <f>HYPERLINK("https://www.youtube.com/watch?v=Cer3RHehcso", "Video")</f>
        <v/>
      </c>
      <c r="B532" t="inlineStr">
        <is>
          <t>3:25</t>
        </is>
      </c>
      <c r="C532" t="inlineStr">
        <is>
          <t>parents engage in Endless cycles of</t>
        </is>
      </c>
      <c r="D532">
        <f>HYPERLINK("https://www.youtube.com/watch?v=Cer3RHehcso&amp;t=205s", "Go to time")</f>
        <v/>
      </c>
    </row>
    <row r="533">
      <c r="A533">
        <f>HYPERLINK("https://www.youtube.com/watch?v=pYnBECqI__w", "Video")</f>
        <v/>
      </c>
      <c r="B533" t="inlineStr">
        <is>
          <t>4:00</t>
        </is>
      </c>
      <c r="C533" t="inlineStr">
        <is>
          <t>and engage in more activities that bring</t>
        </is>
      </c>
      <c r="D533">
        <f>HYPERLINK("https://www.youtube.com/watch?v=pYnBECqI__w&amp;t=240s", "Go to time")</f>
        <v/>
      </c>
    </row>
    <row r="534">
      <c r="A534">
        <f>HYPERLINK("https://www.youtube.com/watch?v=kF5R_a_e1Hc", "Video")</f>
        <v/>
      </c>
      <c r="B534" t="inlineStr">
        <is>
          <t>2:26</t>
        </is>
      </c>
      <c r="C534" t="inlineStr">
        <is>
          <t>regularly engaged in Gossip gossiping</t>
        </is>
      </c>
      <c r="D534">
        <f>HYPERLINK("https://www.youtube.com/watch?v=kF5R_a_e1Hc&amp;t=146s", "Go to time")</f>
        <v/>
      </c>
    </row>
    <row r="535">
      <c r="A535">
        <f>HYPERLINK("https://www.youtube.com/watch?v=rPvZmuDSgZg", "Video")</f>
        <v/>
      </c>
      <c r="B535" t="inlineStr">
        <is>
          <t>1:39</t>
        </is>
      </c>
      <c r="C535" t="inlineStr">
        <is>
          <t>extreme stress you may also engage in</t>
        </is>
      </c>
      <c r="D535">
        <f>HYPERLINK("https://www.youtube.com/watch?v=rPvZmuDSgZg&amp;t=99s", "Go to time")</f>
        <v/>
      </c>
    </row>
    <row r="536">
      <c r="A536">
        <f>HYPERLINK("https://www.youtube.com/watch?v=iL7EkUJ92UA", "Video")</f>
        <v/>
      </c>
      <c r="B536" t="inlineStr">
        <is>
          <t>6:29</t>
        </is>
      </c>
      <c r="C536" t="inlineStr">
        <is>
          <t>engaged Eng in the moment with whoever</t>
        </is>
      </c>
      <c r="D536">
        <f>HYPERLINK("https://www.youtube.com/watch?v=iL7EkUJ92UA&amp;t=389s", "Go to time")</f>
        <v/>
      </c>
    </row>
    <row r="537">
      <c r="A537">
        <f>HYPERLINK("https://www.youtube.com/watch?v=GmGpGKEBCL0", "Video")</f>
        <v/>
      </c>
      <c r="B537" t="inlineStr">
        <is>
          <t>7:28</t>
        </is>
      </c>
      <c r="C537" t="inlineStr">
        <is>
          <t>and engage in self-care
practices that help you rebuild</t>
        </is>
      </c>
      <c r="D537">
        <f>HYPERLINK("https://www.youtube.com/watch?v=GmGpGKEBCL0&amp;t=448s", "Go to time")</f>
        <v/>
      </c>
    </row>
    <row r="538">
      <c r="A538">
        <f>HYPERLINK("https://www.youtube.com/watch?v=_S54LPHlEKM", "Video")</f>
        <v/>
      </c>
      <c r="B538" t="inlineStr">
        <is>
          <t>1:57</t>
        </is>
      </c>
      <c r="C538" t="inlineStr">
        <is>
          <t>people intentionally engage in Behavior</t>
        </is>
      </c>
      <c r="D538">
        <f>HYPERLINK("https://www.youtube.com/watch?v=_S54LPHlEKM&amp;t=117s", "Go to time")</f>
        <v/>
      </c>
    </row>
    <row r="539">
      <c r="A539">
        <f>HYPERLINK("https://www.youtube.com/watch?v=_S54LPHlEKM", "Video")</f>
        <v/>
      </c>
      <c r="B539" t="inlineStr">
        <is>
          <t>3:18</t>
        </is>
      </c>
      <c r="C539" t="inlineStr">
        <is>
          <t>often in how they engage in</t>
        </is>
      </c>
      <c r="D539">
        <f>HYPERLINK("https://www.youtube.com/watch?v=_S54LPHlEKM&amp;t=198s", "Go to time")</f>
        <v/>
      </c>
    </row>
    <row r="540">
      <c r="A540">
        <f>HYPERLINK("https://www.youtube.com/watch?v=yCBG2RiX1cA", "Video")</f>
        <v/>
      </c>
      <c r="B540" t="inlineStr">
        <is>
          <t>5:05</t>
        </is>
      </c>
      <c r="C540" t="inlineStr">
        <is>
          <t>weakness can cause others to engage in a</t>
        </is>
      </c>
      <c r="D540">
        <f>HYPERLINK("https://www.youtube.com/watch?v=yCBG2RiX1cA&amp;t=305s", "Go to time")</f>
        <v/>
      </c>
    </row>
    <row r="541">
      <c r="A541">
        <f>HYPERLINK("https://www.youtube.com/watch?v=9zgfBjcxvik", "Video")</f>
        <v/>
      </c>
      <c r="B541" t="inlineStr">
        <is>
          <t>5:45</t>
        </is>
      </c>
      <c r="C541" t="inlineStr">
        <is>
          <t>to engage in superficial conversations</t>
        </is>
      </c>
      <c r="D541">
        <f>HYPERLINK("https://www.youtube.com/watch?v=9zgfBjcxvik&amp;t=345s", "Go to time")</f>
        <v/>
      </c>
    </row>
    <row r="542">
      <c r="A542">
        <f>HYPERLINK("https://www.youtube.com/watch?v=LuXyo-LjZWw", "Video")</f>
        <v/>
      </c>
      <c r="B542" t="inlineStr">
        <is>
          <t>1:24</t>
        </is>
      </c>
      <c r="C542" t="inlineStr">
        <is>
          <t>engage in sexual activities frequently</t>
        </is>
      </c>
      <c r="D542">
        <f>HYPERLINK("https://www.youtube.com/watch?v=LuXyo-LjZWw&amp;t=84s", "Go to time")</f>
        <v/>
      </c>
    </row>
    <row r="543">
      <c r="A543">
        <f>HYPERLINK("https://www.youtube.com/watch?v=LuXyo-LjZWw", "Video")</f>
        <v/>
      </c>
      <c r="B543" t="inlineStr">
        <is>
          <t>1:48</t>
        </is>
      </c>
      <c r="C543" t="inlineStr">
        <is>
          <t>engage in sexual activity without</t>
        </is>
      </c>
      <c r="D543">
        <f>HYPERLINK("https://www.youtube.com/watch?v=LuXyo-LjZWw&amp;t=108s", "Go to time")</f>
        <v/>
      </c>
    </row>
    <row r="544">
      <c r="A544">
        <f>HYPERLINK("https://www.youtube.com/watch?v=LuXyo-LjZWw", "Video")</f>
        <v/>
      </c>
      <c r="B544" t="inlineStr">
        <is>
          <t>2:38</t>
        </is>
      </c>
      <c r="C544" t="inlineStr">
        <is>
          <t>desires and fears you might engage in</t>
        </is>
      </c>
      <c r="D544">
        <f>HYPERLINK("https://www.youtube.com/watch?v=LuXyo-LjZWw&amp;t=158s", "Go to time")</f>
        <v/>
      </c>
    </row>
    <row r="545">
      <c r="A545">
        <f>HYPERLINK("https://www.youtube.com/watch?v=J9y3mNsVA40", "Video")</f>
        <v/>
      </c>
      <c r="B545" t="inlineStr">
        <is>
          <t>2:50</t>
        </is>
      </c>
      <c r="C545" t="inlineStr">
        <is>
          <t>but if you notice that they
engage in problematic behaviors,</t>
        </is>
      </c>
      <c r="D545">
        <f>HYPERLINK("https://www.youtube.com/watch?v=J9y3mNsVA40&amp;t=170s", "Go to time")</f>
        <v/>
      </c>
    </row>
    <row r="546">
      <c r="A546">
        <f>HYPERLINK("https://www.youtube.com/watch?v=J9y3mNsVA40", "Video")</f>
        <v/>
      </c>
      <c r="B546" t="inlineStr">
        <is>
          <t>3:03</t>
        </is>
      </c>
      <c r="C546" t="inlineStr">
        <is>
          <t>Psychopaths lack remorse and
engage in reckless behaviors</t>
        </is>
      </c>
      <c r="D546">
        <f>HYPERLINK("https://www.youtube.com/watch?v=J9y3mNsVA40&amp;t=183s", "Go to time")</f>
        <v/>
      </c>
    </row>
    <row r="547">
      <c r="A547">
        <f>HYPERLINK("https://www.youtube.com/watch?v=1ySHO4HHokU", "Video")</f>
        <v/>
      </c>
      <c r="B547" t="inlineStr">
        <is>
          <t>1:50</t>
        </is>
      </c>
      <c r="C547" t="inlineStr">
        <is>
          <t>engage in life more authentically and</t>
        </is>
      </c>
      <c r="D547">
        <f>HYPERLINK("https://www.youtube.com/watch?v=1ySHO4HHokU&amp;t=110s", "Go to time")</f>
        <v/>
      </c>
    </row>
    <row r="548">
      <c r="A548">
        <f>HYPERLINK("https://www.youtube.com/watch?v=1ySHO4HHokU", "Video")</f>
        <v/>
      </c>
      <c r="B548" t="inlineStr">
        <is>
          <t>3:24</t>
        </is>
      </c>
      <c r="C548" t="inlineStr">
        <is>
          <t>engagement and ethics intersect he</t>
        </is>
      </c>
      <c r="D548">
        <f>HYPERLINK("https://www.youtube.com/watch?v=1ySHO4HHokU&amp;t=204s", "Go to time")</f>
        <v/>
      </c>
    </row>
    <row r="549">
      <c r="A549">
        <f>HYPERLINK("https://www.youtube.com/watch?v=xu8sB5gfbz4", "Video")</f>
        <v/>
      </c>
      <c r="B549" t="inlineStr">
        <is>
          <t>3:56</t>
        </is>
      </c>
      <c r="C549" t="inlineStr">
        <is>
          <t>drink heavily hurt themselves and engage</t>
        </is>
      </c>
      <c r="D549">
        <f>HYPERLINK("https://www.youtube.com/watch?v=xu8sB5gfbz4&amp;t=236s", "Go to time")</f>
        <v/>
      </c>
    </row>
    <row r="550">
      <c r="A550">
        <f>HYPERLINK("https://www.youtube.com/watch?v=MIsPsIEuiTw", "Video")</f>
        <v/>
      </c>
      <c r="B550" t="inlineStr">
        <is>
          <t>8:02</t>
        </is>
      </c>
      <c r="C550" t="inlineStr">
        <is>
          <t>support groups engage in activities you</t>
        </is>
      </c>
      <c r="D550">
        <f>HYPERLINK("https://www.youtube.com/watch?v=MIsPsIEuiTw&amp;t=482s", "Go to time")</f>
        <v/>
      </c>
    </row>
    <row r="551">
      <c r="A551">
        <f>HYPERLINK("https://www.youtube.com/watch?v=Ntvx5o0bO7w", "Video")</f>
        <v/>
      </c>
      <c r="B551" t="inlineStr">
        <is>
          <t>3:52</t>
        </is>
      </c>
      <c r="C551" t="inlineStr">
        <is>
          <t>observed naked or engaged in sexual</t>
        </is>
      </c>
      <c r="D551">
        <f>HYPERLINK("https://www.youtube.com/watch?v=Ntvx5o0bO7w&amp;t=232s", "Go to time")</f>
        <v/>
      </c>
    </row>
    <row r="552">
      <c r="A552">
        <f>HYPERLINK("https://www.youtube.com/watch?v=Ntvx5o0bO7w", "Video")</f>
        <v/>
      </c>
      <c r="B552" t="inlineStr">
        <is>
          <t>3:57</t>
        </is>
      </c>
      <c r="C552" t="inlineStr">
        <is>
          <t>while naked or engaged in sexual</t>
        </is>
      </c>
      <c r="D552">
        <f>HYPERLINK("https://www.youtube.com/watch?v=Ntvx5o0bO7w&amp;t=237s", "Go to time")</f>
        <v/>
      </c>
    </row>
    <row r="553">
      <c r="A553">
        <f>HYPERLINK("https://www.youtube.com/watch?v=wN6FtBwWe2s", "Video")</f>
        <v/>
      </c>
      <c r="B553" t="inlineStr">
        <is>
          <t>6:30</t>
        </is>
      </c>
      <c r="C553" t="inlineStr">
        <is>
          <t>on habits that you didn't
realize you engage in?</t>
        </is>
      </c>
      <c r="D553">
        <f>HYPERLINK("https://www.youtube.com/watch?v=wN6FtBwWe2s&amp;t=390s", "Go to time")</f>
        <v/>
      </c>
    </row>
    <row r="554">
      <c r="A554">
        <f>HYPERLINK("https://www.youtube.com/watch?v=XEqBix7oYsM", "Video")</f>
        <v/>
      </c>
      <c r="B554" t="inlineStr">
        <is>
          <t>3:02</t>
        </is>
      </c>
      <c r="C554" t="inlineStr">
        <is>
          <t>and reduced motivation
to engage in activities</t>
        </is>
      </c>
      <c r="D554">
        <f>HYPERLINK("https://www.youtube.com/watch?v=XEqBix7oYsM&amp;t=182s", "Go to time")</f>
        <v/>
      </c>
    </row>
    <row r="555">
      <c r="A555">
        <f>HYPERLINK("https://www.youtube.com/watch?v=a2R45LuUB_0", "Video")</f>
        <v/>
      </c>
      <c r="B555" t="inlineStr">
        <is>
          <t>3:10</t>
        </is>
      </c>
      <c r="C555" t="inlineStr">
        <is>
          <t>beginning to engage in Risky activity or</t>
        </is>
      </c>
      <c r="D555">
        <f>HYPERLINK("https://www.youtube.com/watch?v=a2R45LuUB_0&amp;t=190s", "Go to time")</f>
        <v/>
      </c>
    </row>
    <row r="556">
      <c r="A556">
        <f>HYPERLINK("https://www.youtube.com/watch?v=Gn4AxslXe6Q", "Video")</f>
        <v/>
      </c>
      <c r="B556" t="inlineStr">
        <is>
          <t>2:29</t>
        </is>
      </c>
      <c r="C556" t="inlineStr">
        <is>
          <t>depressed poets to engage in more</t>
        </is>
      </c>
      <c r="D556">
        <f>HYPERLINK("https://www.youtube.com/watch?v=Gn4AxslXe6Q&amp;t=149s", "Go to time")</f>
        <v/>
      </c>
    </row>
    <row r="557">
      <c r="A557">
        <f>HYPERLINK("https://www.youtube.com/watch?v=g_6-na5q0oQ", "Video")</f>
        <v/>
      </c>
      <c r="B557" t="inlineStr">
        <is>
          <t>3:44</t>
        </is>
      </c>
      <c r="C557" t="inlineStr">
        <is>
          <t>to engage with it indulging in a little</t>
        </is>
      </c>
      <c r="D557">
        <f>HYPERLINK("https://www.youtube.com/watch?v=g_6-na5q0oQ&amp;t=224s", "Go to time")</f>
        <v/>
      </c>
    </row>
    <row r="558">
      <c r="A558">
        <f>HYPERLINK("https://www.youtube.com/watch?v=JjlSzhaEChk", "Video")</f>
        <v/>
      </c>
      <c r="B558" t="inlineStr">
        <is>
          <t>6:58</t>
        </is>
      </c>
      <c r="C558" t="inlineStr">
        <is>
          <t>so another tip is to engage mindfully</t>
        </is>
      </c>
      <c r="D558">
        <f>HYPERLINK("https://www.youtube.com/watch?v=JjlSzhaEChk&amp;t=418s", "Go to time")</f>
        <v/>
      </c>
    </row>
    <row r="559">
      <c r="A559">
        <f>HYPERLINK("https://www.youtube.com/watch?v=w4vKfl3RcT4", "Video")</f>
        <v/>
      </c>
      <c r="B559" t="inlineStr">
        <is>
          <t>0:44</t>
        </is>
      </c>
      <c r="C559" t="inlineStr">
        <is>
          <t>who effortlessly engages in</t>
        </is>
      </c>
      <c r="D559">
        <f>HYPERLINK("https://www.youtube.com/watch?v=w4vKfl3RcT4&amp;t=44s", "Go to time")</f>
        <v/>
      </c>
    </row>
    <row r="560">
      <c r="A560">
        <f>HYPERLINK("https://www.youtube.com/watch?v=mfdS_yzn2Bg", "Video")</f>
        <v/>
      </c>
      <c r="B560" t="inlineStr">
        <is>
          <t>0:32</t>
        </is>
      </c>
      <c r="C560" t="inlineStr">
        <is>
          <t>find them interesting and want to engage</t>
        </is>
      </c>
      <c r="D560">
        <f>HYPERLINK("https://www.youtube.com/watch?v=mfdS_yzn2Bg&amp;t=32s", "Go to time")</f>
        <v/>
      </c>
    </row>
    <row r="561">
      <c r="A561">
        <f>HYPERLINK("https://www.youtube.com/watch?v=XuHurSWX_do", "Video")</f>
        <v/>
      </c>
      <c r="B561" t="inlineStr">
        <is>
          <t>1:32</t>
        </is>
      </c>
      <c r="C561" t="inlineStr">
        <is>
          <t>questions and engage in authentic</t>
        </is>
      </c>
      <c r="D561">
        <f>HYPERLINK("https://www.youtube.com/watch?v=XuHurSWX_do&amp;t=92s", "Go to time")</f>
        <v/>
      </c>
    </row>
    <row r="562">
      <c r="A562">
        <f>HYPERLINK("https://www.youtube.com/watch?v=XuHurSWX_do", "Video")</f>
        <v/>
      </c>
      <c r="B562" t="inlineStr">
        <is>
          <t>4:01</t>
        </is>
      </c>
      <c r="C562" t="inlineStr">
        <is>
          <t>interactions with others engage share</t>
        </is>
      </c>
      <c r="D562">
        <f>HYPERLINK("https://www.youtube.com/watch?v=XuHurSWX_do&amp;t=241s", "Go to time")</f>
        <v/>
      </c>
    </row>
    <row r="563">
      <c r="A563">
        <f>HYPERLINK("https://www.youtube.com/watch?v=qCKfepEzryI", "Video")</f>
        <v/>
      </c>
      <c r="B563" t="inlineStr">
        <is>
          <t>3:41</t>
        </is>
      </c>
      <c r="C563" t="inlineStr">
        <is>
          <t>they're more likely to engage in</t>
        </is>
      </c>
      <c r="D563">
        <f>HYPERLINK("https://www.youtube.com/watch?v=qCKfepEzryI&amp;t=221s", "Go to time")</f>
        <v/>
      </c>
    </row>
    <row r="564">
      <c r="A564">
        <f>HYPERLINK("https://www.youtube.com/watch?v=uenBrbnOm5E", "Video")</f>
        <v/>
      </c>
      <c r="B564" t="inlineStr">
        <is>
          <t>4:58</t>
        </is>
      </c>
      <c r="C564" t="inlineStr">
        <is>
          <t>engage in AC activities that nourish</t>
        </is>
      </c>
      <c r="D564">
        <f>HYPERLINK("https://www.youtube.com/watch?v=uenBrbnOm5E&amp;t=298s", "Go to time")</f>
        <v/>
      </c>
    </row>
    <row r="565">
      <c r="A565">
        <f>HYPERLINK("https://www.youtube.com/watch?v=dBG-JEDkl5c", "Video")</f>
        <v/>
      </c>
      <c r="B565" t="inlineStr">
        <is>
          <t>2:25</t>
        </is>
      </c>
      <c r="C565" t="inlineStr">
        <is>
          <t>regularly engaged in Gossip gossiping</t>
        </is>
      </c>
      <c r="D565">
        <f>HYPERLINK("https://www.youtube.com/watch?v=dBG-JEDkl5c&amp;t=145s", "Go to time")</f>
        <v/>
      </c>
    </row>
    <row r="566">
      <c r="A566">
        <f>HYPERLINK("https://www.youtube.com/watch?v=kI0pPDz9qmA", "Video")</f>
        <v/>
      </c>
      <c r="B566" t="inlineStr">
        <is>
          <t>1:10</t>
        </is>
      </c>
      <c r="C566" t="inlineStr">
        <is>
          <t>getting to know you better they engage</t>
        </is>
      </c>
      <c r="D566">
        <f>HYPERLINK("https://www.youtube.com/watch?v=kI0pPDz9qmA&amp;t=70s", "Go to time")</f>
        <v/>
      </c>
    </row>
    <row r="567">
      <c r="A567">
        <f>HYPERLINK("https://www.youtube.com/watch?v=D8jMB2KpCN0", "Video")</f>
        <v/>
      </c>
      <c r="B567" t="inlineStr">
        <is>
          <t>4:29</t>
        </is>
      </c>
      <c r="C567" t="inlineStr">
        <is>
          <t>before you engage in
conversation with them.</t>
        </is>
      </c>
      <c r="D567">
        <f>HYPERLINK("https://www.youtube.com/watch?v=D8jMB2KpCN0&amp;t=269s", "Go to time")</f>
        <v/>
      </c>
    </row>
    <row r="568">
      <c r="A568">
        <f>HYPERLINK("https://www.youtube.com/watch?v=Swp5K_BU8m4", "Video")</f>
        <v/>
      </c>
      <c r="B568" t="inlineStr">
        <is>
          <t>3:09</t>
        </is>
      </c>
      <c r="C568" t="inlineStr">
        <is>
          <t>engaged in six months or less This Could</t>
        </is>
      </c>
      <c r="D568">
        <f>HYPERLINK("https://www.youtube.com/watch?v=Swp5K_BU8m4&amp;t=189s", "Go to time")</f>
        <v/>
      </c>
    </row>
    <row r="569">
      <c r="A569">
        <f>HYPERLINK("https://www.youtube.com/watch?v=YW36PbtuS8U", "Video")</f>
        <v/>
      </c>
      <c r="B569" t="inlineStr">
        <is>
          <t>5:25</t>
        </is>
      </c>
      <c r="C569" t="inlineStr">
        <is>
          <t>people's emotions and engage in</t>
        </is>
      </c>
      <c r="D569">
        <f>HYPERLINK("https://www.youtube.com/watch?v=YW36PbtuS8U&amp;t=325s", "Go to time")</f>
        <v/>
      </c>
    </row>
    <row r="570">
      <c r="A570">
        <f>HYPERLINK("https://www.youtube.com/watch?v=ILE69JPtPxQ", "Video")</f>
        <v/>
      </c>
      <c r="B570" t="inlineStr">
        <is>
          <t>1:59</t>
        </is>
      </c>
      <c r="C570" t="inlineStr">
        <is>
          <t>Engage in self-care activities
that nourish your soul</t>
        </is>
      </c>
      <c r="D570">
        <f>HYPERLINK("https://www.youtube.com/watch?v=ILE69JPtPxQ&amp;t=119s", "Go to time")</f>
        <v/>
      </c>
    </row>
    <row r="571">
      <c r="A571">
        <f>HYPERLINK("https://www.youtube.com/watch?v=_MPWmH922Kk", "Video")</f>
        <v/>
      </c>
      <c r="B571" t="inlineStr">
        <is>
          <t>4:53</t>
        </is>
      </c>
      <c r="C571" t="inlineStr">
        <is>
          <t>avoid intimacy engage in self-sabotaging</t>
        </is>
      </c>
      <c r="D571">
        <f>HYPERLINK("https://www.youtube.com/watch?v=_MPWmH922Kk&amp;t=293s", "Go to time")</f>
        <v/>
      </c>
    </row>
    <row r="572">
      <c r="A572">
        <f>HYPERLINK("https://www.youtube.com/watch?v=7lpDhM-d6f0", "Video")</f>
        <v/>
      </c>
      <c r="B572" t="inlineStr">
        <is>
          <t>0:56</t>
        </is>
      </c>
      <c r="C572" t="inlineStr">
        <is>
          <t>introvert brain engages in the dopamine</t>
        </is>
      </c>
      <c r="D572">
        <f>HYPERLINK("https://www.youtube.com/watch?v=7lpDhM-d6f0&amp;t=56s", "Go to time")</f>
        <v/>
      </c>
    </row>
    <row r="573">
      <c r="A573">
        <f>HYPERLINK("https://www.youtube.com/watch?v=xO8n_cPCliE", "Video")</f>
        <v/>
      </c>
      <c r="B573" t="inlineStr">
        <is>
          <t>1:55</t>
        </is>
      </c>
      <c r="C573" t="inlineStr">
        <is>
          <t>your daily life for example engage in</t>
        </is>
      </c>
      <c r="D573">
        <f>HYPERLINK("https://www.youtube.com/watch?v=xO8n_cPCliE&amp;t=115s", "Go to time")</f>
        <v/>
      </c>
    </row>
    <row r="574">
      <c r="A574">
        <f>HYPERLINK("https://www.youtube.com/watch?v=xO8n_cPCliE", "Video")</f>
        <v/>
      </c>
      <c r="B574" t="inlineStr">
        <is>
          <t>2:20</t>
        </is>
      </c>
      <c r="C574" t="inlineStr">
        <is>
          <t>companionship engage in</t>
        </is>
      </c>
      <c r="D574">
        <f>HYPERLINK("https://www.youtube.com/watch?v=xO8n_cPCliE&amp;t=140s", "Go to time")</f>
        <v/>
      </c>
    </row>
    <row r="575">
      <c r="A575">
        <f>HYPERLINK("https://www.youtube.com/watch?v=gb4cmFJ2_ZA", "Video")</f>
        <v/>
      </c>
      <c r="B575" t="inlineStr">
        <is>
          <t>1:01</t>
        </is>
      </c>
      <c r="C575" t="inlineStr">
        <is>
          <t>warm beverage as you engage in a</t>
        </is>
      </c>
      <c r="D575">
        <f>HYPERLINK("https://www.youtube.com/watch?v=gb4cmFJ2_ZA&amp;t=61s", "Go to time")</f>
        <v/>
      </c>
    </row>
    <row r="576">
      <c r="A576">
        <f>HYPERLINK("https://www.youtube.com/watch?v=y4A1p0v3w0c", "Video")</f>
        <v/>
      </c>
      <c r="B576" t="inlineStr">
        <is>
          <t>1:27</t>
        </is>
      </c>
      <c r="C576" t="inlineStr">
        <is>
          <t>often engage in</t>
        </is>
      </c>
      <c r="D576">
        <f>HYPERLINK("https://www.youtube.com/watch?v=y4A1p0v3w0c&amp;t=87s", "Go to time")</f>
        <v/>
      </c>
    </row>
    <row r="577">
      <c r="A577">
        <f>HYPERLINK("https://www.youtube.com/watch?v=rWtCx2LoERY", "Video")</f>
        <v/>
      </c>
      <c r="B577" t="inlineStr">
        <is>
          <t>3:56</t>
        </is>
      </c>
      <c r="C577" t="inlineStr">
        <is>
          <t>engage in both physical aggression like</t>
        </is>
      </c>
      <c r="D577">
        <f>HYPERLINK("https://www.youtube.com/watch?v=rWtCx2LoERY&amp;t=236s", "Go to time")</f>
        <v/>
      </c>
    </row>
    <row r="578">
      <c r="A578">
        <f>HYPERLINK("https://www.youtube.com/watch?v=rWtCx2LoERY", "Video")</f>
        <v/>
      </c>
      <c r="B578" t="inlineStr">
        <is>
          <t>5:30</t>
        </is>
      </c>
      <c r="C578" t="inlineStr">
        <is>
          <t>engage in self-injury generally reported</t>
        </is>
      </c>
      <c r="D578">
        <f>HYPERLINK("https://www.youtube.com/watch?v=rWtCx2LoERY&amp;t=330s", "Go to time")</f>
        <v/>
      </c>
    </row>
    <row r="579">
      <c r="A579">
        <f>HYPERLINK("https://www.youtube.com/watch?v=NGC3pXg2FHo", "Video")</f>
        <v/>
      </c>
      <c r="B579" t="inlineStr">
        <is>
          <t>3:51</t>
        </is>
      </c>
      <c r="C579" t="inlineStr">
        <is>
          <t>if you engage in lots of risky behavior.</t>
        </is>
      </c>
      <c r="D579">
        <f>HYPERLINK("https://www.youtube.com/watch?v=NGC3pXg2FHo&amp;t=231s", "Go to time")</f>
        <v/>
      </c>
    </row>
    <row r="580">
      <c r="A580">
        <f>HYPERLINK("https://www.youtube.com/watch?v=lL_qVu4Run8", "Video")</f>
        <v/>
      </c>
      <c r="B580" t="inlineStr">
        <is>
          <t>1:50</t>
        </is>
      </c>
      <c r="C580" t="inlineStr">
        <is>
          <t>consistently engage in positive</t>
        </is>
      </c>
      <c r="D580">
        <f>HYPERLINK("https://www.youtube.com/watch?v=lL_qVu4Run8&amp;t=110s", "Go to time")</f>
        <v/>
      </c>
    </row>
    <row r="581">
      <c r="A581">
        <f>HYPERLINK("https://www.youtube.com/watch?v=SyFZOWJRO5c", "Video")</f>
        <v/>
      </c>
      <c r="B581" t="inlineStr">
        <is>
          <t>2:47</t>
        </is>
      </c>
      <c r="C581" t="inlineStr">
        <is>
          <t>attraction Fascination and engagement</t>
        </is>
      </c>
      <c r="D581">
        <f>HYPERLINK("https://www.youtube.com/watch?v=SyFZOWJRO5c&amp;t=167s", "Go to time")</f>
        <v/>
      </c>
    </row>
    <row r="582">
      <c r="A582">
        <f>HYPERLINK("https://www.youtube.com/watch?v=OPF-14j74LI", "Video")</f>
        <v/>
      </c>
      <c r="B582" t="inlineStr">
        <is>
          <t>7:41</t>
        </is>
      </c>
      <c r="C582" t="inlineStr">
        <is>
          <t>to their pets or engage in animal</t>
        </is>
      </c>
      <c r="D582">
        <f>HYPERLINK("https://www.youtube.com/watch?v=OPF-14j74LI&amp;t=461s", "Go to time")</f>
        <v/>
      </c>
    </row>
    <row r="583">
      <c r="A583">
        <f>HYPERLINK("https://www.youtube.com/watch?v=QKnRZy6MX8k", "Video")</f>
        <v/>
      </c>
      <c r="B583" t="inlineStr">
        <is>
          <t>4:19</t>
        </is>
      </c>
      <c r="C583" t="inlineStr">
        <is>
          <t>or gardening when you engage in creative</t>
        </is>
      </c>
      <c r="D583">
        <f>HYPERLINK("https://www.youtube.com/watch?v=QKnRZy6MX8k&amp;t=259s", "Go to time")</f>
        <v/>
      </c>
    </row>
    <row r="584">
      <c r="A584">
        <f>HYPERLINK("https://www.youtube.com/watch?v=9XZh9YQtFvU", "Video")</f>
        <v/>
      </c>
      <c r="B584" t="inlineStr">
        <is>
          <t>5:26</t>
        </is>
      </c>
      <c r="C584" t="inlineStr">
        <is>
          <t>they rarely engage in risky driving</t>
        </is>
      </c>
      <c r="D584">
        <f>HYPERLINK("https://www.youtube.com/watch?v=9XZh9YQtFvU&amp;t=326s", "Go to time")</f>
        <v/>
      </c>
    </row>
    <row r="585">
      <c r="A585">
        <f>HYPERLINK("https://www.youtube.com/watch?v=lUEoLcRkOq0", "Video")</f>
        <v/>
      </c>
      <c r="B585" t="inlineStr">
        <is>
          <t>2:04</t>
        </is>
      </c>
      <c r="C585" t="inlineStr">
        <is>
          <t>or engage in intimate moments</t>
        </is>
      </c>
      <c r="D585">
        <f>HYPERLINK("https://www.youtube.com/watch?v=lUEoLcRkOq0&amp;t=124s", "Go to time")</f>
        <v/>
      </c>
    </row>
    <row r="586">
      <c r="A586">
        <f>HYPERLINK("https://www.youtube.com/watch?v=WBz74S4hOMY", "Video")</f>
        <v/>
      </c>
      <c r="B586" t="inlineStr">
        <is>
          <t>5:20</t>
        </is>
      </c>
      <c r="C586" t="inlineStr">
        <is>
          <t>disengage from others pain or distress</t>
        </is>
      </c>
      <c r="D586">
        <f>HYPERLINK("https://www.youtube.com/watch?v=WBz74S4hOMY&amp;t=320s", "Go to time")</f>
        <v/>
      </c>
    </row>
    <row r="587">
      <c r="A587">
        <f>HYPERLINK("https://www.youtube.com/watch?v=saEErVMirqc", "Video")</f>
        <v/>
      </c>
      <c r="B587" t="inlineStr">
        <is>
          <t>2:50</t>
        </is>
      </c>
      <c r="C587" t="inlineStr">
        <is>
          <t>engagement and Empower individuals to</t>
        </is>
      </c>
      <c r="D587">
        <f>HYPERLINK("https://www.youtube.com/watch?v=saEErVMirqc&amp;t=170s", "Go to time")</f>
        <v/>
      </c>
    </row>
    <row r="588">
      <c r="A588">
        <f>HYPERLINK("https://www.youtube.com/watch?v=BzWD3YI79ZI", "Video")</f>
        <v/>
      </c>
      <c r="B588" t="inlineStr">
        <is>
          <t>2:50</t>
        </is>
      </c>
      <c r="C588" t="inlineStr">
        <is>
          <t>to process the trauma engaged
fully in the present moment</t>
        </is>
      </c>
      <c r="D588">
        <f>HYPERLINK("https://www.youtube.com/watch?v=BzWD3YI79ZI&amp;t=170s", "Go to time")</f>
        <v/>
      </c>
    </row>
    <row r="589">
      <c r="A589">
        <f>HYPERLINK("https://www.youtube.com/watch?v=JCtpwMLq33I", "Video")</f>
        <v/>
      </c>
      <c r="B589" t="inlineStr">
        <is>
          <t>3:40</t>
        </is>
      </c>
      <c r="C589" t="inlineStr">
        <is>
          <t>you to engage in activities</t>
        </is>
      </c>
      <c r="D589">
        <f>HYPERLINK("https://www.youtube.com/watch?v=JCtpwMLq33I&amp;t=220s", "Go to time")</f>
        <v/>
      </c>
    </row>
    <row r="590">
      <c r="A590">
        <f>HYPERLINK("https://www.youtube.com/watch?v=WPASiUryqDY", "Video")</f>
        <v/>
      </c>
      <c r="B590" t="inlineStr">
        <is>
          <t>2:00</t>
        </is>
      </c>
      <c r="C590" t="inlineStr">
        <is>
          <t>stimulating too so engage them in deep</t>
        </is>
      </c>
      <c r="D590">
        <f>HYPERLINK("https://www.youtube.com/watch?v=WPASiUryqDY&amp;t=120s", "Go to time")</f>
        <v/>
      </c>
    </row>
    <row r="591">
      <c r="A591">
        <f>HYPERLINK("https://www.youtube.com/watch?v=WPASiUryqDY", "Video")</f>
        <v/>
      </c>
      <c r="B591" t="inlineStr">
        <is>
          <t>3:46</t>
        </is>
      </c>
      <c r="C591" t="inlineStr">
        <is>
          <t>Total engagement that is making an</t>
        </is>
      </c>
      <c r="D591">
        <f>HYPERLINK("https://www.youtube.com/watch?v=WPASiUryqDY&amp;t=226s", "Go to time")</f>
        <v/>
      </c>
    </row>
    <row r="592">
      <c r="A592">
        <f>HYPERLINK("https://www.youtube.com/watch?v=drGszzn8tXs", "Video")</f>
        <v/>
      </c>
      <c r="B592" t="inlineStr">
        <is>
          <t>2:29</t>
        </is>
      </c>
      <c r="C592" t="inlineStr">
        <is>
          <t>ability to fully engage in sexual</t>
        </is>
      </c>
      <c r="D592">
        <f>HYPERLINK("https://www.youtube.com/watch?v=drGszzn8tXs&amp;t=149s", "Go to time")</f>
        <v/>
      </c>
    </row>
    <row r="593">
      <c r="A593">
        <f>HYPERLINK("https://www.youtube.com/watch?v=drGszzn8tXs", "Video")</f>
        <v/>
      </c>
      <c r="B593" t="inlineStr">
        <is>
          <t>3:57</t>
        </is>
      </c>
      <c r="C593" t="inlineStr">
        <is>
          <t>that can make it difficult to engage in</t>
        </is>
      </c>
      <c r="D593">
        <f>HYPERLINK("https://www.youtube.com/watch?v=drGszzn8tXs&amp;t=237s", "Go to time")</f>
        <v/>
      </c>
    </row>
    <row r="594">
      <c r="A594">
        <f>HYPERLINK("https://www.youtube.com/watch?v=Z2SoKY-ezFM", "Video")</f>
        <v/>
      </c>
      <c r="B594" t="inlineStr">
        <is>
          <t>4:03</t>
        </is>
      </c>
      <c r="C594" t="inlineStr">
        <is>
          <t>human brain is hardwired to engage to</t>
        </is>
      </c>
      <c r="D594">
        <f>HYPERLINK("https://www.youtube.com/watch?v=Z2SoKY-ezFM&amp;t=243s", "Go to time")</f>
        <v/>
      </c>
    </row>
    <row r="595">
      <c r="A595">
        <f>HYPERLINK("https://www.youtube.com/watch?v=kUuzCkxxdG4", "Video")</f>
        <v/>
      </c>
      <c r="B595" t="inlineStr">
        <is>
          <t>3:47</t>
        </is>
      </c>
      <c r="C595" t="inlineStr">
        <is>
          <t>engage you in deep stimulating</t>
        </is>
      </c>
      <c r="D595">
        <f>HYPERLINK("https://www.youtube.com/watch?v=kUuzCkxxdG4&amp;t=227s", "Go to time")</f>
        <v/>
      </c>
    </row>
    <row r="596">
      <c r="A596">
        <f>HYPERLINK("https://www.youtube.com/watch?v=OqLgMQIdlhY", "Video")</f>
        <v/>
      </c>
      <c r="B596" t="inlineStr">
        <is>
          <t>3:07</t>
        </is>
      </c>
      <c r="C596" t="inlineStr">
        <is>
          <t>disengage from them they don't keep in</t>
        </is>
      </c>
      <c r="D596">
        <f>HYPERLINK("https://www.youtube.com/watch?v=OqLgMQIdlhY&amp;t=187s", "Go to time")</f>
        <v/>
      </c>
    </row>
    <row r="597">
      <c r="A597">
        <f>HYPERLINK("https://www.youtube.com/watch?v=scsTArxNOSQ", "Video")</f>
        <v/>
      </c>
      <c r="B597" t="inlineStr">
        <is>
          <t>0:36</t>
        </is>
      </c>
      <c r="C597" t="inlineStr">
        <is>
          <t>prompt you to engage in your habit</t>
        </is>
      </c>
      <c r="D597">
        <f>HYPERLINK("https://www.youtube.com/watch?v=scsTArxNOSQ&amp;t=36s", "Go to time")</f>
        <v/>
      </c>
    </row>
    <row r="598">
      <c r="A598">
        <f>HYPERLINK("https://www.youtube.com/watch?v=scsTArxNOSQ", "Video")</f>
        <v/>
      </c>
      <c r="B598" t="inlineStr">
        <is>
          <t>1:34</t>
        </is>
      </c>
      <c r="C598" t="inlineStr">
        <is>
          <t>triggers that make you want to engage in</t>
        </is>
      </c>
      <c r="D598">
        <f>HYPERLINK("https://www.youtube.com/watch?v=scsTArxNOSQ&amp;t=94s", "Go to time")</f>
        <v/>
      </c>
    </row>
    <row r="599">
      <c r="A599">
        <f>HYPERLINK("https://www.youtube.com/watch?v=scsTArxNOSQ", "Video")</f>
        <v/>
      </c>
      <c r="B599" t="inlineStr">
        <is>
          <t>4:25</t>
        </is>
      </c>
      <c r="C599" t="inlineStr">
        <is>
          <t>the urge to engage in your bad habit</t>
        </is>
      </c>
      <c r="D599">
        <f>HYPERLINK("https://www.youtube.com/watch?v=scsTArxNOSQ&amp;t=265s", "Go to time")</f>
        <v/>
      </c>
    </row>
    <row r="600">
      <c r="A600">
        <f>HYPERLINK("https://www.youtube.com/watch?v=wGVl0ZA74vI", "Video")</f>
        <v/>
      </c>
      <c r="B600" t="inlineStr">
        <is>
          <t>0:45</t>
        </is>
      </c>
      <c r="C600" t="inlineStr">
        <is>
          <t>Number one, find a safe
circle to engage with.</t>
        </is>
      </c>
      <c r="D600">
        <f>HYPERLINK("https://www.youtube.com/watch?v=wGVl0ZA74vI&amp;t=45s", "Go to time")</f>
        <v/>
      </c>
    </row>
    <row r="601">
      <c r="A601">
        <f>HYPERLINK("https://www.youtube.com/watch?v=Wdpiugf0sg8", "Video")</f>
        <v/>
      </c>
      <c r="B601" t="inlineStr">
        <is>
          <t>2:35</t>
        </is>
      </c>
      <c r="C601" t="inlineStr">
        <is>
          <t>from your work or push you to engage in</t>
        </is>
      </c>
      <c r="D601">
        <f>HYPERLINK("https://www.youtube.com/watch?v=Wdpiugf0sg8&amp;t=155s", "Go to time")</f>
        <v/>
      </c>
    </row>
    <row r="602">
      <c r="A602">
        <f>HYPERLINK("https://www.youtube.com/watch?v=EqESdDGMER8", "Video")</f>
        <v/>
      </c>
      <c r="B602" t="inlineStr">
        <is>
          <t>3:52</t>
        </is>
      </c>
      <c r="C602" t="inlineStr">
        <is>
          <t>that you're interested and
engaged in the conversation.</t>
        </is>
      </c>
      <c r="D602">
        <f>HYPERLINK("https://www.youtube.com/watch?v=EqESdDGMER8&amp;t=232s", "Go to time")</f>
        <v/>
      </c>
    </row>
    <row r="603">
      <c r="A603">
        <f>HYPERLINK("https://www.youtube.com/watch?v=9xvOEywMHvk", "Video")</f>
        <v/>
      </c>
      <c r="B603" t="inlineStr">
        <is>
          <t>2:04</t>
        </is>
      </c>
      <c r="C603" t="inlineStr">
        <is>
          <t>to engage with others in a healthy way</t>
        </is>
      </c>
      <c r="D603">
        <f>HYPERLINK("https://www.youtube.com/watch?v=9xvOEywMHvk&amp;t=124s", "Go to time")</f>
        <v/>
      </c>
    </row>
    <row r="604">
      <c r="A604">
        <f>HYPERLINK("https://www.youtube.com/watch?v=fvijtN7mN4o", "Video")</f>
        <v/>
      </c>
      <c r="B604" t="inlineStr">
        <is>
          <t>7:42</t>
        </is>
      </c>
      <c r="C604" t="inlineStr">
        <is>
          <t>would engage in other small rituals</t>
        </is>
      </c>
      <c r="D604">
        <f>HYPERLINK("https://www.youtube.com/watch?v=fvijtN7mN4o&amp;t=462s", "Go to time")</f>
        <v/>
      </c>
    </row>
    <row r="605">
      <c r="A605">
        <f>HYPERLINK("https://www.youtube.com/watch?v=YxXhp-xjZ28", "Video")</f>
        <v/>
      </c>
      <c r="B605" t="inlineStr">
        <is>
          <t>4:39</t>
        </is>
      </c>
      <c r="C605" t="inlineStr">
        <is>
          <t>and engaged in cannibalism.</t>
        </is>
      </c>
      <c r="D605">
        <f>HYPERLINK("https://www.youtube.com/watch?v=YxXhp-xjZ28&amp;t=279s", "Go to time")</f>
        <v/>
      </c>
    </row>
    <row r="606">
      <c r="A606">
        <f>HYPERLINK("https://www.youtube.com/watch?v=5LOQxug_XeA", "Video")</f>
        <v/>
      </c>
      <c r="B606" t="inlineStr">
        <is>
          <t>12:52</t>
        </is>
      </c>
      <c r="C606" t="inlineStr">
        <is>
          <t>adults engage in, but they
also serve as narratives</t>
        </is>
      </c>
      <c r="D606">
        <f>HYPERLINK("https://www.youtube.com/watch?v=5LOQxug_XeA&amp;t=772s", "Go to time")</f>
        <v/>
      </c>
    </row>
    <row r="607">
      <c r="A607">
        <f>HYPERLINK("https://www.youtube.com/watch?v=qh4Ggbdenws", "Video")</f>
        <v/>
      </c>
      <c r="B607" t="inlineStr">
        <is>
          <t>6:00</t>
        </is>
      </c>
      <c r="C607" t="inlineStr">
        <is>
          <t>and Angra Mainyu are engaged in
a constant battle with Earth</t>
        </is>
      </c>
      <c r="D607">
        <f>HYPERLINK("https://www.youtube.com/watch?v=qh4Ggbdenws&amp;t=360s", "Go to time")</f>
        <v/>
      </c>
    </row>
    <row r="608">
      <c r="A608">
        <f>HYPERLINK("https://www.youtube.com/watch?v=g7-U48I1f0o", "Video")</f>
        <v/>
      </c>
      <c r="B608" t="inlineStr">
        <is>
          <t>6:46</t>
        </is>
      </c>
      <c r="C608" t="inlineStr">
        <is>
          <t>as a mode of immersing her readers [...] in
states of extreme aesthetic engagement that</t>
        </is>
      </c>
      <c r="D608">
        <f>HYPERLINK("https://www.youtube.com/watch?v=g7-U48I1f0o&amp;t=406s", "Go to time")</f>
        <v/>
      </c>
    </row>
    <row r="609">
      <c r="A609">
        <f>HYPERLINK("https://www.youtube.com/watch?v=KJpYWOJNVGY", "Video")</f>
        <v/>
      </c>
      <c r="B609" t="inlineStr">
        <is>
          <t>7:37</t>
        </is>
      </c>
      <c r="C609" t="inlineStr">
        <is>
          <t>of a larger linguistic phenomenon
that couples engage in.</t>
        </is>
      </c>
      <c r="D609">
        <f>HYPERLINK("https://www.youtube.com/watch?v=KJpYWOJNVGY&amp;t=457s", "Go to time")</f>
        <v/>
      </c>
    </row>
    <row r="610">
      <c r="A610">
        <f>HYPERLINK("https://www.youtube.com/watch?v=aff9ZQLClcU", "Video")</f>
        <v/>
      </c>
      <c r="B610" t="inlineStr">
        <is>
          <t>15:49</t>
        </is>
      </c>
      <c r="C610" t="inlineStr">
        <is>
          <t>expanding the monster’s influence as its
small-screen representations engaged new audiences—and</t>
        </is>
      </c>
      <c r="D610">
        <f>HYPERLINK("https://www.youtube.com/watch?v=aff9ZQLClcU&amp;t=949s", "Go to time")</f>
        <v/>
      </c>
    </row>
    <row r="611">
      <c r="A611">
        <f>HYPERLINK("https://www.youtube.com/watch?v=aff9ZQLClcU", "Video")</f>
        <v/>
      </c>
      <c r="B611" t="inlineStr">
        <is>
          <t>24:31</t>
        </is>
      </c>
      <c r="C611" t="inlineStr">
        <is>
          <t>or engaged in conflict with another supernatural
species (Underworld, Twilight, Teen Wolf;</t>
        </is>
      </c>
      <c r="D611">
        <f>HYPERLINK("https://www.youtube.com/watch?v=aff9ZQLClcU&amp;t=1471s", "Go to time")</f>
        <v/>
      </c>
    </row>
    <row r="612">
      <c r="A612">
        <f>HYPERLINK("https://www.youtube.com/watch?v=3qZxD0wfH-M", "Video")</f>
        <v/>
      </c>
      <c r="B612" t="inlineStr">
        <is>
          <t>10:46</t>
        </is>
      </c>
      <c r="C612" t="inlineStr">
        <is>
          <t>at the center of Jim's and his relationship; 
and the secrecy in which Huck's engagement with</t>
        </is>
      </c>
      <c r="D612">
        <f>HYPERLINK("https://www.youtube.com/watch?v=3qZxD0wfH-M&amp;t=646s", "Go to time")</f>
        <v/>
      </c>
    </row>
    <row r="613">
      <c r="A613">
        <f>HYPERLINK("https://www.youtube.com/watch?v=bpmTNFFRjdQ", "Video")</f>
        <v/>
      </c>
      <c r="B613" t="inlineStr">
        <is>
          <t>9:39</t>
        </is>
      </c>
      <c r="C613" t="inlineStr">
        <is>
          <t>to the streets in disguise to engage</t>
        </is>
      </c>
      <c r="D613">
        <f>HYPERLINK("https://www.youtube.com/watch?v=bpmTNFFRjdQ&amp;t=579s", "Go to time")</f>
        <v/>
      </c>
    </row>
    <row r="614">
      <c r="A614">
        <f>HYPERLINK("https://www.youtube.com/watch?v=y-sYUaWeOyA", "Video")</f>
        <v/>
      </c>
      <c r="B614" t="inlineStr">
        <is>
          <t>6:03</t>
        </is>
      </c>
      <c r="C614" t="inlineStr">
        <is>
          <t>and engaged in the process.</t>
        </is>
      </c>
      <c r="D614">
        <f>HYPERLINK("https://www.youtube.com/watch?v=y-sYUaWeOyA&amp;t=363s", "Go to time")</f>
        <v/>
      </c>
    </row>
    <row r="615">
      <c r="A615">
        <f>HYPERLINK("https://www.youtube.com/watch?v=BqRZEhF1ppU", "Video")</f>
        <v/>
      </c>
      <c r="B615" t="inlineStr">
        <is>
          <t>10:25</t>
        </is>
      </c>
      <c r="C615" t="inlineStr">
        <is>
          <t>they engaged in in the first place not</t>
        </is>
      </c>
      <c r="D615">
        <f>HYPERLINK("https://www.youtube.com/watch?v=BqRZEhF1ppU&amp;t=625s", "Go to time")</f>
        <v/>
      </c>
    </row>
    <row r="616">
      <c r="A616">
        <f>HYPERLINK("https://www.youtube.com/watch?v=BqRZEhF1ppU", "Video")</f>
        <v/>
      </c>
      <c r="B616" t="inlineStr">
        <is>
          <t>10:27</t>
        </is>
      </c>
      <c r="C616" t="inlineStr">
        <is>
          <t>engaged in are accused of engaging in</t>
        </is>
      </c>
      <c r="D616">
        <f>HYPERLINK("https://www.youtube.com/watch?v=BqRZEhF1ppU&amp;t=627s", "Go to time")</f>
        <v/>
      </c>
    </row>
    <row r="617">
      <c r="A617">
        <f>HYPERLINK("https://www.youtube.com/watch?v=-xpHa_TGYs8", "Video")</f>
        <v/>
      </c>
      <c r="B617" t="inlineStr">
        <is>
          <t>0:46</t>
        </is>
      </c>
      <c r="C617" t="inlineStr">
        <is>
          <t>wheeler has engaged in a pattern of</t>
        </is>
      </c>
      <c r="D617">
        <f>HYPERLINK("https://www.youtube.com/watch?v=-xpHa_TGYs8&amp;t=46s", "Go to time")</f>
        <v/>
      </c>
    </row>
    <row r="618">
      <c r="A618">
        <f>HYPERLINK("https://www.youtube.com/watch?v=C3qOyEKTji0", "Video")</f>
        <v/>
      </c>
      <c r="B618" t="inlineStr">
        <is>
          <t>1:02</t>
        </is>
      </c>
      <c r="C618" t="inlineStr">
        <is>
          <t>come by with an engagement letter in an</t>
        </is>
      </c>
      <c r="D618">
        <f>HYPERLINK("https://www.youtube.com/watch?v=C3qOyEKTji0&amp;t=62s", "Go to time")</f>
        <v/>
      </c>
    </row>
    <row r="619">
      <c r="A619">
        <f>HYPERLINK("https://www.youtube.com/watch?v=C3qOyEKTji0", "Video")</f>
        <v/>
      </c>
      <c r="B619" t="inlineStr">
        <is>
          <t>1:10</t>
        </is>
      </c>
      <c r="C619" t="inlineStr">
        <is>
          <t>printer what for the engagement letter</t>
        </is>
      </c>
      <c r="D619">
        <f>HYPERLINK("https://www.youtube.com/watch?v=C3qOyEKTji0&amp;t=70s", "Go to time")</f>
        <v/>
      </c>
    </row>
    <row r="620">
      <c r="A620">
        <f>HYPERLINK("https://www.youtube.com/watch?v=mh4uoICQSsI", "Video")</f>
        <v/>
      </c>
      <c r="B620" t="inlineStr">
        <is>
          <t>7:43</t>
        </is>
      </c>
      <c r="C620" t="inlineStr">
        <is>
          <t>dating the defendant why are you engaged</t>
        </is>
      </c>
      <c r="D620">
        <f>HYPERLINK("https://www.youtube.com/watch?v=mh4uoICQSsI&amp;t=463s", "Go to time")</f>
        <v/>
      </c>
    </row>
    <row r="621">
      <c r="A621">
        <f>HYPERLINK("https://www.youtube.com/watch?v=OtD-7UqAXh8", "Video")</f>
        <v/>
      </c>
      <c r="B621" t="inlineStr">
        <is>
          <t>7:54</t>
        </is>
      </c>
      <c r="C621" t="inlineStr">
        <is>
          <t>wedding you're engaged at this moment in</t>
        </is>
      </c>
      <c r="D621">
        <f>HYPERLINK("https://www.youtube.com/watch?v=OtD-7UqAXh8&amp;t=474s", "Go to time")</f>
        <v/>
      </c>
    </row>
    <row r="622">
      <c r="A622">
        <f>HYPERLINK("https://www.youtube.com/watch?v=0ax3bbCvzvY", "Video")</f>
        <v/>
      </c>
      <c r="B622" t="inlineStr">
        <is>
          <t>0:54</t>
        </is>
      </c>
      <c r="C622" t="inlineStr">
        <is>
          <t>conspiracy they engaged in in the first</t>
        </is>
      </c>
      <c r="D622">
        <f>HYPERLINK("https://www.youtube.com/watch?v=0ax3bbCvzvY&amp;t=54s", "Go to time")</f>
        <v/>
      </c>
    </row>
    <row r="623">
      <c r="A623">
        <f>HYPERLINK("https://www.youtube.com/watch?v=0ax3bbCvzvY", "Video")</f>
        <v/>
      </c>
      <c r="B623" t="inlineStr">
        <is>
          <t>0:56</t>
        </is>
      </c>
      <c r="C623" t="inlineStr">
        <is>
          <t>place not engaged in are accused of</t>
        </is>
      </c>
      <c r="D623">
        <f>HYPERLINK("https://www.youtube.com/watch?v=0ax3bbCvzvY&amp;t=56s", "Go to time")</f>
        <v/>
      </c>
    </row>
    <row r="624">
      <c r="A624">
        <f>HYPERLINK("https://www.youtube.com/watch?v=pZCCuzPdjjs", "Video")</f>
        <v/>
      </c>
      <c r="B624" t="inlineStr">
        <is>
          <t>0:55</t>
        </is>
      </c>
      <c r="C624" t="inlineStr">
        <is>
          <t>think i would use sheila's engagement</t>
        </is>
      </c>
      <c r="D624">
        <f>HYPERLINK("https://www.youtube.com/watch?v=pZCCuzPdjjs&amp;t=55s", "Go to time")</f>
        <v/>
      </c>
    </row>
    <row r="625">
      <c r="A625">
        <f>HYPERLINK("https://www.youtube.com/watch?v=hTSfbakmLNU", "Video")</f>
        <v/>
      </c>
      <c r="B625" t="inlineStr">
        <is>
          <t>2:30</t>
        </is>
      </c>
      <c r="C625" t="inlineStr">
        <is>
          <t>dating the defendant why are you engaged</t>
        </is>
      </c>
      <c r="D625">
        <f>HYPERLINK("https://www.youtube.com/watch?v=hTSfbakmLNU&amp;t=150s", "Go to time")</f>
        <v/>
      </c>
    </row>
    <row r="626">
      <c r="A626">
        <f>HYPERLINK("https://www.youtube.com/watch?v=0cvtWmRPkOg", "Video")</f>
        <v/>
      </c>
      <c r="B626" t="inlineStr">
        <is>
          <t>4:46</t>
        </is>
      </c>
      <c r="C626" t="inlineStr">
        <is>
          <t>girlfriend while she was engaged kind of</t>
        </is>
      </c>
      <c r="D626">
        <f>HYPERLINK("https://www.youtube.com/watch?v=0cvtWmRPkOg&amp;t=286s", "Go to time")</f>
        <v/>
      </c>
    </row>
    <row r="627">
      <c r="A627">
        <f>HYPERLINK("https://www.youtube.com/watch?v=MjVbM5xq3IQ", "Video")</f>
        <v/>
      </c>
      <c r="B627" t="inlineStr">
        <is>
          <t>5:29</t>
        </is>
      </c>
      <c r="C627" t="inlineStr">
        <is>
          <t>never work for a place that engaged in</t>
        </is>
      </c>
      <c r="D627">
        <f>HYPERLINK("https://www.youtube.com/watch?v=MjVbM5xq3IQ&amp;t=329s", "Go to time")</f>
        <v/>
      </c>
    </row>
    <row r="628">
      <c r="A628">
        <f>HYPERLINK("https://www.youtube.com/watch?v=LToJgOBFALA", "Video")</f>
        <v/>
      </c>
      <c r="B628" t="inlineStr">
        <is>
          <t>1:02</t>
        </is>
      </c>
      <c r="C628" t="inlineStr">
        <is>
          <t>come by with an engagement letter in an</t>
        </is>
      </c>
      <c r="D628">
        <f>HYPERLINK("https://www.youtube.com/watch?v=LToJgOBFALA&amp;t=62s", "Go to time")</f>
        <v/>
      </c>
    </row>
    <row r="629">
      <c r="A629">
        <f>HYPERLINK("https://www.youtube.com/watch?v=-dfvdKf-KR0", "Video")</f>
        <v/>
      </c>
      <c r="B629" t="inlineStr">
        <is>
          <t>39:54</t>
        </is>
      </c>
      <c r="C629" t="inlineStr">
        <is>
          <t>for a doctor to engage in a relationship</t>
        </is>
      </c>
      <c r="D629">
        <f>HYPERLINK("https://www.youtube.com/watch?v=-dfvdKf-KR0&amp;t=2394s", "Go to time")</f>
        <v/>
      </c>
    </row>
    <row r="630">
      <c r="A630">
        <f>HYPERLINK("https://www.youtube.com/watch?v=iXG3_-Jtexc", "Video")</f>
        <v/>
      </c>
      <c r="B630" t="inlineStr">
        <is>
          <t>1:47</t>
        </is>
      </c>
      <c r="C630" t="inlineStr">
        <is>
          <t>wheeler has engaged in a pattern of</t>
        </is>
      </c>
      <c r="D630">
        <f>HYPERLINK("https://www.youtube.com/watch?v=iXG3_-Jtexc&amp;t=107s", "Go to time")</f>
        <v/>
      </c>
    </row>
    <row r="631">
      <c r="A631">
        <f>HYPERLINK("https://www.youtube.com/watch?v=CJtu_4CpRvM", "Video")</f>
        <v/>
      </c>
      <c r="B631" t="inlineStr">
        <is>
          <t>23:12</t>
        </is>
      </c>
      <c r="C631" t="inlineStr">
        <is>
          <t>dating the defendant why are you engaged</t>
        </is>
      </c>
      <c r="D631">
        <f>HYPERLINK("https://www.youtube.com/watch?v=CJtu_4CpRvM&amp;t=1392s", "Go to time")</f>
        <v/>
      </c>
    </row>
    <row r="632">
      <c r="A632">
        <f>HYPERLINK("https://www.youtube.com/watch?v=YNFcKW1zUnI", "Video")</f>
        <v/>
      </c>
      <c r="B632" t="inlineStr">
        <is>
          <t>1:04</t>
        </is>
      </c>
      <c r="C632" t="inlineStr">
        <is>
          <t>the deal at that point he had to engage</t>
        </is>
      </c>
      <c r="D632">
        <f>HYPERLINK("https://www.youtube.com/watch?v=YNFcKW1zUnI&amp;t=64s", "Go to time")</f>
        <v/>
      </c>
    </row>
    <row r="633">
      <c r="A633">
        <f>HYPERLINK("https://www.youtube.com/watch?v=lROrCs7eIOc", "Video")</f>
        <v/>
      </c>
      <c r="B633" t="inlineStr">
        <is>
          <t>1:13</t>
        </is>
      </c>
      <c r="C633" t="inlineStr">
        <is>
          <t>Nicole and Zach being engaged in a high</t>
        </is>
      </c>
      <c r="D633">
        <f>HYPERLINK("https://www.youtube.com/watch?v=lROrCs7eIOc&amp;t=73s", "Go to time")</f>
        <v/>
      </c>
    </row>
    <row r="634">
      <c r="A634">
        <f>HYPERLINK("https://www.youtube.com/watch?v=4tZt5axOB80", "Video")</f>
        <v/>
      </c>
      <c r="B634" t="inlineStr">
        <is>
          <t>2:50</t>
        </is>
      </c>
      <c r="C634" t="inlineStr">
        <is>
          <t>who would engage in coitus</t>
        </is>
      </c>
      <c r="D634">
        <f>HYPERLINK("https://www.youtube.com/watch?v=4tZt5axOB80&amp;t=170s", "Go to time")</f>
        <v/>
      </c>
    </row>
    <row r="635">
      <c r="A635">
        <f>HYPERLINK("https://www.youtube.com/watch?v=3xBulN3CAxw", "Video")</f>
        <v/>
      </c>
      <c r="B635" t="inlineStr">
        <is>
          <t>1:22</t>
        </is>
      </c>
      <c r="C635" t="inlineStr">
        <is>
          <t>is choosing to engage</t>
        </is>
      </c>
      <c r="D635">
        <f>HYPERLINK("https://www.youtube.com/watch?v=3xBulN3CAxw&amp;t=82s", "Go to time")</f>
        <v/>
      </c>
    </row>
    <row r="636">
      <c r="A636">
        <f>HYPERLINK("https://www.youtube.com/watch?v=Akn3NgVfadE", "Video")</f>
        <v/>
      </c>
      <c r="B636" t="inlineStr">
        <is>
          <t>1:43</t>
        </is>
      </c>
      <c r="C636" t="inlineStr">
        <is>
          <t>fiction Club engage in?</t>
        </is>
      </c>
      <c r="D636">
        <f>HYPERLINK("https://www.youtube.com/watch?v=Akn3NgVfadE&amp;t=103s", "Go to time")</f>
        <v/>
      </c>
    </row>
    <row r="637">
      <c r="A637">
        <f>HYPERLINK("https://www.youtube.com/watch?v=Fq-OOIqGdyU", "Video")</f>
        <v/>
      </c>
      <c r="B637" t="inlineStr">
        <is>
          <t>0:29</t>
        </is>
      </c>
      <c r="C637" t="inlineStr">
        <is>
          <t>after a whirlwind engagement stood</t>
        </is>
      </c>
      <c r="D637">
        <f>HYPERLINK("https://www.youtube.com/watch?v=Fq-OOIqGdyU&amp;t=29s", "Go to time")</f>
        <v/>
      </c>
    </row>
    <row r="638">
      <c r="A638">
        <f>HYPERLINK("https://www.youtube.com/watch?v=ZalJQs4odMU", "Video")</f>
        <v/>
      </c>
      <c r="B638" t="inlineStr">
        <is>
          <t>2:54</t>
        </is>
      </c>
      <c r="C638" t="inlineStr">
        <is>
          <t>in we're engaged</t>
        </is>
      </c>
      <c r="D638">
        <f>HYPERLINK("https://www.youtube.com/watch?v=ZalJQs4odMU&amp;t=174s", "Go to time")</f>
        <v/>
      </c>
    </row>
    <row r="639">
      <c r="A639">
        <f>HYPERLINK("https://www.youtube.com/watch?v=0C8AiOyWcFs", "Video")</f>
        <v/>
      </c>
      <c r="B639" t="inlineStr">
        <is>
          <t>3:04</t>
        </is>
      </c>
      <c r="C639" t="inlineStr">
        <is>
          <t>when you notice that punk was engaged in</t>
        </is>
      </c>
      <c r="D639">
        <f>HYPERLINK("https://www.youtube.com/watch?v=0C8AiOyWcFs&amp;t=184s", "Go to time")</f>
        <v/>
      </c>
    </row>
    <row r="640">
      <c r="A640">
        <f>HYPERLINK("https://www.youtube.com/watch?v=0NisFrkt0fo", "Video")</f>
        <v/>
      </c>
      <c r="B640" t="inlineStr">
        <is>
          <t>8:55</t>
        </is>
      </c>
      <c r="C640" t="inlineStr">
        <is>
          <t>feet on the ropes, but he did see Ricochet engaged 
in the pinning predicament.</t>
        </is>
      </c>
      <c r="D640">
        <f>HYPERLINK("https://www.youtube.com/watch?v=0NisFrkt0fo&amp;t=535s", "Go to time")</f>
        <v/>
      </c>
    </row>
    <row r="641">
      <c r="A641">
        <f>HYPERLINK("https://www.youtube.com/watch?v=8AGNsvNFUGw", "Video")</f>
        <v/>
      </c>
      <c r="B641" t="inlineStr">
        <is>
          <t>0:50</t>
        </is>
      </c>
      <c r="C641" t="inlineStr">
        <is>
          <t>Has anybody seen
my engagement ring?</t>
        </is>
      </c>
      <c r="D641">
        <f>HYPERLINK("https://www.youtube.com/watch?v=8AGNsvNFUGw&amp;t=50s", "Go to time")</f>
        <v/>
      </c>
    </row>
    <row r="642">
      <c r="A642">
        <f>HYPERLINK("https://www.youtube.com/watch?v=8AGNsvNFUGw", "Video")</f>
        <v/>
      </c>
      <c r="B642" t="inlineStr">
        <is>
          <t>2:05</t>
        </is>
      </c>
      <c r="C642" t="inlineStr">
        <is>
          <t>for an engagement ring
in a lasagna.</t>
        </is>
      </c>
      <c r="D642">
        <f>HYPERLINK("https://www.youtube.com/watch?v=8AGNsvNFUGw&amp;t=125s", "Go to time")</f>
        <v/>
      </c>
    </row>
    <row r="643">
      <c r="A643">
        <f>HYPERLINK("https://www.youtube.com/watch?v=E6hL_UFWhmE", "Video")</f>
        <v/>
      </c>
      <c r="B643" t="inlineStr">
        <is>
          <t>0:28</t>
        </is>
      </c>
      <c r="C643" t="inlineStr">
        <is>
          <t>Everything's engaged.</t>
        </is>
      </c>
      <c r="D643">
        <f>HYPERLINK("https://www.youtube.com/watch?v=E6hL_UFWhmE&amp;t=28s", "Go to time")</f>
        <v/>
      </c>
    </row>
    <row r="644">
      <c r="A644">
        <f>HYPERLINK("https://www.youtube.com/watch?v=MGacKah0ASs", "Video")</f>
        <v/>
      </c>
      <c r="B644" t="inlineStr">
        <is>
          <t>1:47</t>
        </is>
      </c>
      <c r="C644" t="inlineStr">
        <is>
          <t>At 3:00 pm, he was going to
engage in a schoolyard battle</t>
        </is>
      </c>
      <c r="D644">
        <f>HYPERLINK("https://www.youtube.com/watch?v=MGacKah0ASs&amp;t=107s", "Go to time")</f>
        <v/>
      </c>
    </row>
    <row r="645">
      <c r="A645">
        <f>HYPERLINK("https://www.youtube.com/watch?v=AwhZUiVRlVs", "Video")</f>
        <v/>
      </c>
      <c r="B645" t="inlineStr">
        <is>
          <t>1:10</t>
        </is>
      </c>
      <c r="C645" t="inlineStr">
        <is>
          <t>engage in any of that with</t>
        </is>
      </c>
      <c r="D645">
        <f>HYPERLINK("https://www.youtube.com/watch?v=AwhZUiVRlVs&amp;t=70s", "Go to time")</f>
        <v/>
      </c>
    </row>
    <row r="646">
      <c r="A646">
        <f>HYPERLINK("https://www.youtube.com/watch?v=zz5MV_qB36Q", "Video")</f>
        <v/>
      </c>
      <c r="B646" t="inlineStr">
        <is>
          <t>0:49</t>
        </is>
      </c>
      <c r="C646" t="inlineStr">
        <is>
          <t>'cause I don't engage
with any business</t>
        </is>
      </c>
      <c r="D646">
        <f>HYPERLINK("https://www.youtube.com/watch?v=zz5MV_qB36Q&amp;t=49s", "Go to time")</f>
        <v/>
      </c>
    </row>
    <row r="647">
      <c r="A647">
        <f>HYPERLINK("https://www.youtube.com/watch?v=MiNvDSD222c", "Video")</f>
        <v/>
      </c>
      <c r="B647" t="inlineStr">
        <is>
          <t>1:11</t>
        </is>
      </c>
      <c r="C647" t="inlineStr">
        <is>
          <t>Mitchell, I like to engage your legal
services in representing my friend Jack and</t>
        </is>
      </c>
      <c r="D647">
        <f>HYPERLINK("https://www.youtube.com/watch?v=MiNvDSD222c&amp;t=71s", "Go to time")</f>
        <v/>
      </c>
    </row>
    <row r="648">
      <c r="A648">
        <f>HYPERLINK("https://www.youtube.com/watch?v=lJXs_-cfxbI", "Video")</f>
        <v/>
      </c>
      <c r="B648" t="inlineStr">
        <is>
          <t>1:34</t>
        </is>
      </c>
      <c r="C648" t="inlineStr">
        <is>
          <t>engagement is definitely key are you</t>
        </is>
      </c>
      <c r="D648">
        <f>HYPERLINK("https://www.youtube.com/watch?v=lJXs_-cfxbI&amp;t=94s", "Go to time")</f>
        <v/>
      </c>
    </row>
    <row r="649">
      <c r="A649">
        <f>HYPERLINK("https://www.youtube.com/watch?v=3YQk1w3wlUo", "Video")</f>
        <v/>
      </c>
      <c r="B649" t="inlineStr">
        <is>
          <t>0:03</t>
        </is>
      </c>
      <c r="C649" t="inlineStr">
        <is>
          <t>Hmm. I, I think I just got engaged.</t>
        </is>
      </c>
      <c r="D649">
        <f>HYPERLINK("https://www.youtube.com/watch?v=3YQk1w3wlUo&amp;t=3s", "Go to time")</f>
        <v/>
      </c>
    </row>
    <row r="650">
      <c r="A650">
        <f>HYPERLINK("https://www.youtube.com/watch?v=RJ4MTv31FF4", "Video")</f>
        <v/>
      </c>
      <c r="B650" t="inlineStr">
        <is>
          <t>3:34</t>
        </is>
      </c>
      <c r="C650" t="inlineStr">
        <is>
          <t>engaged in a glorious tribal dance, like the</t>
        </is>
      </c>
      <c r="D650">
        <f>HYPERLINK("https://www.youtube.com/watch?v=RJ4MTv31FF4&amp;t=214s", "Go to time")</f>
        <v/>
      </c>
    </row>
    <row r="651">
      <c r="A651">
        <f>HYPERLINK("https://www.youtube.com/watch?v=1G-6jhYa7mw", "Video")</f>
        <v/>
      </c>
      <c r="B651" t="inlineStr">
        <is>
          <t>3:15</t>
        </is>
      </c>
      <c r="C651" t="inlineStr">
        <is>
          <t>This is your grandmother's
engagement ring.</t>
        </is>
      </c>
      <c r="D651">
        <f>HYPERLINK("https://www.youtube.com/watch?v=1G-6jhYa7mw&amp;t=195s", "Go to time")</f>
        <v/>
      </c>
    </row>
    <row r="652">
      <c r="A652">
        <f>HYPERLINK("https://www.youtube.com/watch?v=J-aNpryuxnA", "Video")</f>
        <v/>
      </c>
      <c r="B652" t="inlineStr">
        <is>
          <t>1:23</t>
        </is>
      </c>
      <c r="C652" t="inlineStr">
        <is>
          <t>PICARD: Engage.
(Star Trek theme playing)</t>
        </is>
      </c>
      <c r="D652">
        <f>HYPERLINK("https://www.youtube.com/watch?v=J-aNpryuxnA&amp;t=83s", "Go to time")</f>
        <v/>
      </c>
    </row>
    <row r="653">
      <c r="A653">
        <f>HYPERLINK("https://www.youtube.com/watch?v=jmQWOPDqxWA", "Video")</f>
        <v/>
      </c>
      <c r="B653" t="inlineStr">
        <is>
          <t>17:31</t>
        </is>
      </c>
      <c r="C653" t="inlineStr">
        <is>
          <t>could engage in that.</t>
        </is>
      </c>
      <c r="D653">
        <f>HYPERLINK("https://www.youtube.com/watch?v=jmQWOPDqxWA&amp;t=1051s", "Go to time")</f>
        <v/>
      </c>
    </row>
    <row r="654">
      <c r="A654">
        <f>HYPERLINK("https://www.youtube.com/watch?v=jmQWOPDqxWA", "Video")</f>
        <v/>
      </c>
      <c r="B654" t="inlineStr">
        <is>
          <t>34:09</t>
        </is>
      </c>
      <c r="C654" t="inlineStr">
        <is>
          <t>and have seen the passion
and engagement in this to know</t>
        </is>
      </c>
      <c r="D654">
        <f>HYPERLINK("https://www.youtube.com/watch?v=jmQWOPDqxWA&amp;t=2049s", "Go to time")</f>
        <v/>
      </c>
    </row>
    <row r="655">
      <c r="A655">
        <f>HYPERLINK("https://www.youtube.com/watch?v=P5Tq1MK0ad8", "Video")</f>
        <v/>
      </c>
      <c r="B655" t="inlineStr">
        <is>
          <t>7:28</t>
        </is>
      </c>
      <c r="C655" t="inlineStr">
        <is>
          <t>When we engage in conversations
with our students about race,</t>
        </is>
      </c>
      <c r="D655">
        <f>HYPERLINK("https://www.youtube.com/watch?v=P5Tq1MK0ad8&amp;t=448s", "Go to time")</f>
        <v/>
      </c>
    </row>
    <row r="656">
      <c r="A656">
        <f>HYPERLINK("https://www.youtube.com/watch?v=_tewedUBhAo", "Video")</f>
        <v/>
      </c>
      <c r="B656" t="inlineStr">
        <is>
          <t>7:28</t>
        </is>
      </c>
      <c r="C656" t="inlineStr">
        <is>
          <t>So, engage us in conversation;</t>
        </is>
      </c>
      <c r="D656">
        <f>HYPERLINK("https://www.youtube.com/watch?v=_tewedUBhAo&amp;t=448s", "Go to time")</f>
        <v/>
      </c>
    </row>
    <row r="657">
      <c r="A657">
        <f>HYPERLINK("https://www.youtube.com/watch?v=lKp7_MtPXZM", "Video")</f>
        <v/>
      </c>
      <c r="B657" t="inlineStr">
        <is>
          <t>5:10</t>
        </is>
      </c>
      <c r="C657" t="inlineStr">
        <is>
          <t>that is the kind of thing that makes it
feel patriotic to engage in violence.</t>
        </is>
      </c>
      <c r="D657">
        <f>HYPERLINK("https://www.youtube.com/watch?v=lKp7_MtPXZM&amp;t=310s", "Go to time")</f>
        <v/>
      </c>
    </row>
    <row r="658">
      <c r="A658">
        <f>HYPERLINK("https://www.youtube.com/watch?v=71aysTMMNw4", "Video")</f>
        <v/>
      </c>
      <c r="B658" t="inlineStr">
        <is>
          <t>4:08</t>
        </is>
      </c>
      <c r="C658" t="inlineStr">
        <is>
          <t>because I engaged with people
who had opposing perspectives.</t>
        </is>
      </c>
      <c r="D658">
        <f>HYPERLINK("https://www.youtube.com/watch?v=71aysTMMNw4&amp;t=248s", "Go to time")</f>
        <v/>
      </c>
    </row>
    <row r="659">
      <c r="A659">
        <f>HYPERLINK("https://www.youtube.com/watch?v=SQB9zNWw9MA", "Video")</f>
        <v/>
      </c>
      <c r="B659" t="inlineStr">
        <is>
          <t>5:41</t>
        </is>
      </c>
      <c r="C659" t="inlineStr">
        <is>
          <t>As you can see, code makers and breakers
are engaged in an ongoing battle</t>
        </is>
      </c>
      <c r="D659">
        <f>HYPERLINK("https://www.youtube.com/watch?v=SQB9zNWw9MA&amp;t=341s", "Go to time")</f>
        <v/>
      </c>
    </row>
    <row r="660">
      <c r="A660">
        <f>HYPERLINK("https://www.youtube.com/watch?v=Hfejyq5nrvE", "Video")</f>
        <v/>
      </c>
      <c r="B660" t="inlineStr">
        <is>
          <t>7:31</t>
        </is>
      </c>
      <c r="C660" t="inlineStr">
        <is>
          <t>We have to engage, including youth,</t>
        </is>
      </c>
      <c r="D660">
        <f>HYPERLINK("https://www.youtube.com/watch?v=Hfejyq5nrvE&amp;t=451s", "Go to time")</f>
        <v/>
      </c>
    </row>
    <row r="661">
      <c r="A661">
        <f>HYPERLINK("https://www.youtube.com/watch?v=RLESBHduKBs", "Video")</f>
        <v/>
      </c>
      <c r="B661" t="inlineStr">
        <is>
          <t>10:22</t>
        </is>
      </c>
      <c r="C661" t="inlineStr">
        <is>
          <t>that he then engages in college</t>
        </is>
      </c>
      <c r="D661">
        <f>HYPERLINK("https://www.youtube.com/watch?v=RLESBHduKBs&amp;t=622s", "Go to time")</f>
        <v/>
      </c>
    </row>
    <row r="662">
      <c r="A662">
        <f>HYPERLINK("https://www.youtube.com/watch?v=lkMV6SxilXc", "Video")</f>
        <v/>
      </c>
      <c r="B662" t="inlineStr">
        <is>
          <t>23:09</t>
        </is>
      </c>
      <c r="C662" t="inlineStr">
        <is>
          <t>you think it's healthy for you to engage</t>
        </is>
      </c>
      <c r="D662">
        <f>HYPERLINK("https://www.youtube.com/watch?v=lkMV6SxilXc&amp;t=1389s", "Go to time")</f>
        <v/>
      </c>
    </row>
    <row r="663">
      <c r="A663">
        <f>HYPERLINK("https://www.youtube.com/watch?v=HY71088saG4", "Video")</f>
        <v/>
      </c>
      <c r="B663" t="inlineStr">
        <is>
          <t>9:48</t>
        </is>
      </c>
      <c r="C663" t="inlineStr">
        <is>
          <t>it's a very specific audience
that we are looking to engage with.</t>
        </is>
      </c>
      <c r="D663">
        <f>HYPERLINK("https://www.youtube.com/watch?v=HY71088saG4&amp;t=588s", "Go to time")</f>
        <v/>
      </c>
    </row>
    <row r="664">
      <c r="A664">
        <f>HYPERLINK("https://www.youtube.com/watch?v=HY71088saG4", "Video")</f>
        <v/>
      </c>
      <c r="B664" t="inlineStr">
        <is>
          <t>10:24</t>
        </is>
      </c>
      <c r="C664" t="inlineStr">
        <is>
          <t>and of that, around another 60 percent
had sustained engagement,</t>
        </is>
      </c>
      <c r="D664">
        <f>HYPERLINK("https://www.youtube.com/watch?v=HY71088saG4&amp;t=624s", "Go to time")</f>
        <v/>
      </c>
    </row>
    <row r="665">
      <c r="A665">
        <f>HYPERLINK("https://www.youtube.com/watch?v=EjNV6JwlV2s", "Video")</f>
        <v/>
      </c>
      <c r="B665" t="inlineStr">
        <is>
          <t>8:06</t>
        </is>
      </c>
      <c r="C665" t="inlineStr">
        <is>
          <t>never would have engaged or supported
that type of government spending.</t>
        </is>
      </c>
      <c r="D665">
        <f>HYPERLINK("https://www.youtube.com/watch?v=EjNV6JwlV2s&amp;t=486s", "Go to time")</f>
        <v/>
      </c>
    </row>
    <row r="666">
      <c r="A666">
        <f>HYPERLINK("https://www.youtube.com/watch?v=EjNV6JwlV2s", "Video")</f>
        <v/>
      </c>
      <c r="B666" t="inlineStr">
        <is>
          <t>26:56</t>
        </is>
      </c>
      <c r="C666" t="inlineStr">
        <is>
          <t>So I would say political action,
just being engaged.</t>
        </is>
      </c>
      <c r="D666">
        <f>HYPERLINK("https://www.youtube.com/watch?v=EjNV6JwlV2s&amp;t=1616s", "Go to time")</f>
        <v/>
      </c>
    </row>
    <row r="667">
      <c r="A667">
        <f>HYPERLINK("https://www.youtube.com/watch?v=EjNV6JwlV2s", "Video")</f>
        <v/>
      </c>
      <c r="B667" t="inlineStr">
        <is>
          <t>32:28</t>
        </is>
      </c>
      <c r="C667" t="inlineStr">
        <is>
          <t>why we engage in all this shit,</t>
        </is>
      </c>
      <c r="D667">
        <f>HYPERLINK("https://www.youtube.com/watch?v=EjNV6JwlV2s&amp;t=1948s", "Go to time")</f>
        <v/>
      </c>
    </row>
    <row r="668">
      <c r="A668">
        <f>HYPERLINK("https://www.youtube.com/watch?v=lXYu8YRWOUo", "Video")</f>
        <v/>
      </c>
      <c r="B668" t="inlineStr">
        <is>
          <t>13:02</t>
        </is>
      </c>
      <c r="C668" t="inlineStr">
        <is>
          <t>is helping the oil and gas industry
engage actively with this problem set.</t>
        </is>
      </c>
      <c r="D668">
        <f>HYPERLINK("https://www.youtube.com/watch?v=lXYu8YRWOUo&amp;t=782s", "Go to time")</f>
        <v/>
      </c>
    </row>
    <row r="669">
      <c r="A669">
        <f>HYPERLINK("https://www.youtube.com/watch?v=Uq6XgrYBugo", "Video")</f>
        <v/>
      </c>
      <c r="B669" t="inlineStr">
        <is>
          <t>6:08</t>
        </is>
      </c>
      <c r="C669" t="inlineStr">
        <is>
          <t>to engage them in ways
that we haven't seen previously,</t>
        </is>
      </c>
      <c r="D669">
        <f>HYPERLINK("https://www.youtube.com/watch?v=Uq6XgrYBugo&amp;t=368s", "Go to time")</f>
        <v/>
      </c>
    </row>
    <row r="670">
      <c r="A670">
        <f>HYPERLINK("https://www.youtube.com/watch?v=Uq6XgrYBugo", "Video")</f>
        <v/>
      </c>
      <c r="B670" t="inlineStr">
        <is>
          <t>6:12</t>
        </is>
      </c>
      <c r="C670" t="inlineStr">
        <is>
          <t>or robots working with teachers to engage
kids in learning with new results.</t>
        </is>
      </c>
      <c r="D670">
        <f>HYPERLINK("https://www.youtube.com/watch?v=Uq6XgrYBugo&amp;t=372s", "Go to time")</f>
        <v/>
      </c>
    </row>
    <row r="671">
      <c r="A671">
        <f>HYPERLINK("https://www.youtube.com/watch?v=phgjouv0BUA", "Video")</f>
        <v/>
      </c>
      <c r="B671" t="inlineStr">
        <is>
          <t>0:41</t>
        </is>
      </c>
      <c r="C671" t="inlineStr">
        <is>
          <t>that we're willing not to engage at all.</t>
        </is>
      </c>
      <c r="D671">
        <f>HYPERLINK("https://www.youtube.com/watch?v=phgjouv0BUA&amp;t=41s", "Go to time")</f>
        <v/>
      </c>
    </row>
    <row r="672">
      <c r="A672">
        <f>HYPERLINK("https://www.youtube.com/watch?v=phgjouv0BUA", "Video")</f>
        <v/>
      </c>
      <c r="B672" t="inlineStr">
        <is>
          <t>3:52</t>
        </is>
      </c>
      <c r="C672" t="inlineStr">
        <is>
          <t>debate requires that we engage
with the conflicting idea,</t>
        </is>
      </c>
      <c r="D672">
        <f>HYPERLINK("https://www.youtube.com/watch?v=phgjouv0BUA&amp;t=232s", "Go to time")</f>
        <v/>
      </c>
    </row>
    <row r="673">
      <c r="A673">
        <f>HYPERLINK("https://www.youtube.com/watch?v=phgjouv0BUA", "Video")</f>
        <v/>
      </c>
      <c r="B673" t="inlineStr">
        <is>
          <t>12:57</t>
        </is>
      </c>
      <c r="C673" t="inlineStr">
        <is>
          <t>Senator Pastore listens,
engages and opens his mind.</t>
        </is>
      </c>
      <c r="D673">
        <f>HYPERLINK("https://www.youtube.com/watch?v=phgjouv0BUA&amp;t=777s", "Go to time")</f>
        <v/>
      </c>
    </row>
    <row r="674">
      <c r="A674">
        <f>HYPERLINK("https://www.youtube.com/watch?v=KIh2-S2jXls", "Video")</f>
        <v/>
      </c>
      <c r="B674" t="inlineStr">
        <is>
          <t>57:28</t>
        </is>
      </c>
      <c r="C674" t="inlineStr">
        <is>
          <t>that some of our health workers
have been engaged in</t>
        </is>
      </c>
      <c r="D674">
        <f>HYPERLINK("https://www.youtube.com/watch?v=KIh2-S2jXls&amp;t=3448s", "Go to time")</f>
        <v/>
      </c>
    </row>
    <row r="675">
      <c r="A675">
        <f>HYPERLINK("https://www.youtube.com/watch?v=z1r1ugmDxjk", "Video")</f>
        <v/>
      </c>
      <c r="B675" t="inlineStr">
        <is>
          <t>1:41</t>
        </is>
      </c>
      <c r="C675" t="inlineStr">
        <is>
          <t>Thousands of people engaged with the work
in a lot of different languages.</t>
        </is>
      </c>
      <c r="D675">
        <f>HYPERLINK("https://www.youtube.com/watch?v=z1r1ugmDxjk&amp;t=101s", "Go to time")</f>
        <v/>
      </c>
    </row>
    <row r="676">
      <c r="A676">
        <f>HYPERLINK("https://www.youtube.com/watch?v=deG_LTcAjaM", "Video")</f>
        <v/>
      </c>
      <c r="B676" t="inlineStr">
        <is>
          <t>4:06</t>
        </is>
      </c>
      <c r="C676" t="inlineStr">
        <is>
          <t>if we focus our engagements abroad
on protecting civilians</t>
        </is>
      </c>
      <c r="D676">
        <f>HYPERLINK("https://www.youtube.com/watch?v=deG_LTcAjaM&amp;t=246s", "Go to time")</f>
        <v/>
      </c>
    </row>
    <row r="677">
      <c r="A677">
        <f>HYPERLINK("https://www.youtube.com/watch?v=wXODvu8UfXc", "Video")</f>
        <v/>
      </c>
      <c r="B677" t="inlineStr">
        <is>
          <t>4:00</t>
        </is>
      </c>
      <c r="C677" t="inlineStr">
        <is>
          <t>But when business leaders engage,</t>
        </is>
      </c>
      <c r="D677">
        <f>HYPERLINK("https://www.youtube.com/watch?v=wXODvu8UfXc&amp;t=240s", "Go to time")</f>
        <v/>
      </c>
    </row>
    <row r="678">
      <c r="A678">
        <f>HYPERLINK("https://www.youtube.com/watch?v=m7hdIIneypE", "Video")</f>
        <v/>
      </c>
      <c r="B678" t="inlineStr">
        <is>
          <t>4:24</t>
        </is>
      </c>
      <c r="C678" t="inlineStr">
        <is>
          <t>seems to be mainly
a strategy of disengagement.</t>
        </is>
      </c>
      <c r="D678">
        <f>HYPERLINK("https://www.youtube.com/watch?v=m7hdIIneypE&amp;t=264s", "Go to time")</f>
        <v/>
      </c>
    </row>
    <row r="679">
      <c r="A679">
        <f>HYPERLINK("https://www.youtube.com/watch?v=G9-urSR19SI", "Video")</f>
        <v/>
      </c>
      <c r="B679" t="inlineStr">
        <is>
          <t>3:08</t>
        </is>
      </c>
      <c r="C679" t="inlineStr">
        <is>
          <t>were still willing to engage.</t>
        </is>
      </c>
      <c r="D679">
        <f>HYPERLINK("https://www.youtube.com/watch?v=G9-urSR19SI&amp;t=188s", "Go to time")</f>
        <v/>
      </c>
    </row>
    <row r="680">
      <c r="A680">
        <f>HYPERLINK("https://www.youtube.com/watch?v=MSevAi_YarQ", "Video")</f>
        <v/>
      </c>
      <c r="B680" t="inlineStr">
        <is>
          <t>7:36</t>
        </is>
      </c>
      <c r="C680" t="inlineStr">
        <is>
          <t>And countries, I believe,
are going to be engaged in a war</t>
        </is>
      </c>
      <c r="D680">
        <f>HYPERLINK("https://www.youtube.com/watch?v=MSevAi_YarQ&amp;t=456s", "Go to time")</f>
        <v/>
      </c>
    </row>
    <row r="681">
      <c r="A681">
        <f>HYPERLINK("https://www.youtube.com/watch?v=MSevAi_YarQ", "Video")</f>
        <v/>
      </c>
      <c r="B681" t="inlineStr">
        <is>
          <t>8:37</t>
        </is>
      </c>
      <c r="C681" t="inlineStr">
        <is>
          <t>where countries are engaged in land grabs
and water wars to acquire resources.</t>
        </is>
      </c>
      <c r="D681">
        <f>HYPERLINK("https://www.youtube.com/watch?v=MSevAi_YarQ&amp;t=517s", "Go to time")</f>
        <v/>
      </c>
    </row>
    <row r="682">
      <c r="A682">
        <f>HYPERLINK("https://www.youtube.com/watch?v=NUFEBioLPf8", "Video")</f>
        <v/>
      </c>
      <c r="B682" t="inlineStr">
        <is>
          <t>2:27</t>
        </is>
      </c>
      <c r="C682" t="inlineStr">
        <is>
          <t>to engage in this issue.</t>
        </is>
      </c>
      <c r="D682">
        <f>HYPERLINK("https://www.youtube.com/watch?v=NUFEBioLPf8&amp;t=147s", "Go to time")</f>
        <v/>
      </c>
    </row>
    <row r="683">
      <c r="A683">
        <f>HYPERLINK("https://www.youtube.com/watch?v=NUFEBioLPf8", "Video")</f>
        <v/>
      </c>
      <c r="B683" t="inlineStr">
        <is>
          <t>13:22</t>
        </is>
      </c>
      <c r="C683" t="inlineStr">
        <is>
          <t>And we will be inviting you
toward further engagement.</t>
        </is>
      </c>
      <c r="D683">
        <f>HYPERLINK("https://www.youtube.com/watch?v=NUFEBioLPf8&amp;t=802s", "Go to time")</f>
        <v/>
      </c>
    </row>
    <row r="684">
      <c r="A684">
        <f>HYPERLINK("https://www.youtube.com/watch?v=NUFEBioLPf8", "Video")</f>
        <v/>
      </c>
      <c r="B684" t="inlineStr">
        <is>
          <t>44:27</t>
        </is>
      </c>
      <c r="C684" t="inlineStr">
        <is>
          <t>where we're trying to engage</t>
        </is>
      </c>
      <c r="D684">
        <f>HYPERLINK("https://www.youtube.com/watch?v=NUFEBioLPf8&amp;t=2667s", "Go to time")</f>
        <v/>
      </c>
    </row>
    <row r="685">
      <c r="A685">
        <f>HYPERLINK("https://www.youtube.com/watch?v=NUFEBioLPf8", "Video")</f>
        <v/>
      </c>
      <c r="B685" t="inlineStr">
        <is>
          <t>46:13</t>
        </is>
      </c>
      <c r="C685" t="inlineStr">
        <is>
          <t>i.e. millions of citizens engaged in this.</t>
        </is>
      </c>
      <c r="D685">
        <f>HYPERLINK("https://www.youtube.com/watch?v=NUFEBioLPf8&amp;t=2773s", "Go to time")</f>
        <v/>
      </c>
    </row>
    <row r="686">
      <c r="A686">
        <f>HYPERLINK("https://www.youtube.com/watch?v=NUFEBioLPf8", "Video")</f>
        <v/>
      </c>
      <c r="B686" t="inlineStr">
        <is>
          <t>46:19</t>
        </is>
      </c>
      <c r="C686" t="inlineStr">
        <is>
          <t>there'll be multiple other engagements
in companies and cities around the world.</t>
        </is>
      </c>
      <c r="D686">
        <f>HYPERLINK("https://www.youtube.com/watch?v=NUFEBioLPf8&amp;t=2779s", "Go to time")</f>
        <v/>
      </c>
    </row>
    <row r="687">
      <c r="A687">
        <f>HYPERLINK("https://www.youtube.com/watch?v=NUFEBioLPf8", "Video")</f>
        <v/>
      </c>
      <c r="B687" t="inlineStr">
        <is>
          <t>56:55</t>
        </is>
      </c>
      <c r="C687" t="inlineStr">
        <is>
          <t>to a different level of engagement
which is every single human being.</t>
        </is>
      </c>
      <c r="D687">
        <f>HYPERLINK("https://www.youtube.com/watch?v=NUFEBioLPf8&amp;t=3415s", "Go to time")</f>
        <v/>
      </c>
    </row>
    <row r="688">
      <c r="A688">
        <f>HYPERLINK("https://www.youtube.com/watch?v=vI3vEdhMnNY", "Video")</f>
        <v/>
      </c>
      <c r="B688" t="inlineStr">
        <is>
          <t>1:42</t>
        </is>
      </c>
      <c r="C688" t="inlineStr">
        <is>
          <t>A subject takes an action against the target
engaged in some activity.</t>
        </is>
      </c>
      <c r="D688">
        <f>HYPERLINK("https://www.youtube.com/watch?v=vI3vEdhMnNY&amp;t=102s", "Go to time")</f>
        <v/>
      </c>
    </row>
    <row r="689">
      <c r="A689">
        <f>HYPERLINK("https://www.youtube.com/watch?v=VP_fpvI3Y1k", "Video")</f>
        <v/>
      </c>
      <c r="B689" t="inlineStr">
        <is>
          <t>25:25</t>
        </is>
      </c>
      <c r="C689" t="inlineStr">
        <is>
          <t>to engage in those tough conversations</t>
        </is>
      </c>
      <c r="D689">
        <f>HYPERLINK("https://www.youtube.com/watch?v=VP_fpvI3Y1k&amp;t=1525s", "Go to time")</f>
        <v/>
      </c>
    </row>
    <row r="690">
      <c r="A690">
        <f>HYPERLINK("https://www.youtube.com/watch?v=hv88_R-XDDw", "Video")</f>
        <v/>
      </c>
      <c r="B690" t="inlineStr">
        <is>
          <t>2:55</t>
        </is>
      </c>
      <c r="C690" t="inlineStr">
        <is>
          <t>waits long enough to engage in an act of</t>
        </is>
      </c>
      <c r="D690">
        <f>HYPERLINK("https://www.youtube.com/watch?v=hv88_R-XDDw&amp;t=175s", "Go to time")</f>
        <v/>
      </c>
    </row>
    <row r="691">
      <c r="A691">
        <f>HYPERLINK("https://www.youtube.com/watch?v=cYW8ntaw_v8", "Video")</f>
        <v/>
      </c>
      <c r="B691" t="inlineStr">
        <is>
          <t>34:41</t>
        </is>
      </c>
      <c r="C691" t="inlineStr">
        <is>
          <t>being so engaged in your beautiful</t>
        </is>
      </c>
      <c r="D691">
        <f>HYPERLINK("https://www.youtube.com/watch?v=cYW8ntaw_v8&amp;t=2081s", "Go to time")</f>
        <v/>
      </c>
    </row>
    <row r="692">
      <c r="A692">
        <f>HYPERLINK("https://www.youtube.com/watch?v=NO5-IQNmZN4", "Video")</f>
        <v/>
      </c>
      <c r="B692" t="inlineStr">
        <is>
          <t>3:09</t>
        </is>
      </c>
      <c r="C692" t="inlineStr">
        <is>
          <t>affect our ability to engage
in healthful behaviors.</t>
        </is>
      </c>
      <c r="D692">
        <f>HYPERLINK("https://www.youtube.com/watch?v=NO5-IQNmZN4&amp;t=189s", "Go to time")</f>
        <v/>
      </c>
    </row>
    <row r="693">
      <c r="A693">
        <f>HYPERLINK("https://www.youtube.com/watch?v=NO5-IQNmZN4", "Video")</f>
        <v/>
      </c>
      <c r="B693" t="inlineStr">
        <is>
          <t>7:08</t>
        </is>
      </c>
      <c r="C693" t="inlineStr">
        <is>
          <t>more than half engaged
in physical activity</t>
        </is>
      </c>
      <c r="D693">
        <f>HYPERLINK("https://www.youtube.com/watch?v=NO5-IQNmZN4&amp;t=428s", "Go to time")</f>
        <v/>
      </c>
    </row>
    <row r="694">
      <c r="A694">
        <f>HYPERLINK("https://www.youtube.com/watch?v=YYRI164Y-_M", "Video")</f>
        <v/>
      </c>
      <c r="B694" t="inlineStr">
        <is>
          <t>1:14</t>
        </is>
      </c>
      <c r="C694" t="inlineStr">
        <is>
          <t>And I was excited and engaged
to be in this engineering school.</t>
        </is>
      </c>
      <c r="D694">
        <f>HYPERLINK("https://www.youtube.com/watch?v=YYRI164Y-_M&amp;t=74s", "Go to time")</f>
        <v/>
      </c>
    </row>
    <row r="695">
      <c r="A695">
        <f>HYPERLINK("https://www.youtube.com/watch?v=2ix8JEqCJ1s", "Video")</f>
        <v/>
      </c>
      <c r="B695" t="inlineStr">
        <is>
          <t>12:10</t>
        </is>
      </c>
      <c r="C695" t="inlineStr">
        <is>
          <t>If you have been optimizing
for maximum emotional engagement</t>
        </is>
      </c>
      <c r="D695">
        <f>HYPERLINK("https://www.youtube.com/watch?v=2ix8JEqCJ1s&amp;t=730s", "Go to time")</f>
        <v/>
      </c>
    </row>
    <row r="696">
      <c r="A696">
        <f>HYPERLINK("https://www.youtube.com/watch?v=2ix8JEqCJ1s", "Video")</f>
        <v/>
      </c>
      <c r="B696" t="inlineStr">
        <is>
          <t>12:14</t>
        </is>
      </c>
      <c r="C696" t="inlineStr">
        <is>
          <t>and maximum emotional engagement turns out
to be actively harming the world,</t>
        </is>
      </c>
      <c r="D696">
        <f>HYPERLINK("https://www.youtube.com/watch?v=2ix8JEqCJ1s&amp;t=734s", "Go to time")</f>
        <v/>
      </c>
    </row>
    <row r="697">
      <c r="A697">
        <f>HYPERLINK("https://www.youtube.com/watch?v=xFHIAwdI72Y", "Video")</f>
        <v/>
      </c>
      <c r="B697" t="inlineStr">
        <is>
          <t>7:29</t>
        </is>
      </c>
      <c r="C697" t="inlineStr">
        <is>
          <t>And so what we do is
we engage in an inquiry process</t>
        </is>
      </c>
      <c r="D697">
        <f>HYPERLINK("https://www.youtube.com/watch?v=xFHIAwdI72Y&amp;t=449s", "Go to time")</f>
        <v/>
      </c>
    </row>
    <row r="698">
      <c r="A698">
        <f>HYPERLINK("https://www.youtube.com/watch?v=DJWGBoGmxJE", "Video")</f>
        <v/>
      </c>
      <c r="B698" t="inlineStr">
        <is>
          <t>3:08</t>
        </is>
      </c>
      <c r="C698" t="inlineStr">
        <is>
          <t>Ukrainian government engaged my team
to create the Ukrainian school online.</t>
        </is>
      </c>
      <c r="D698">
        <f>HYPERLINK("https://www.youtube.com/watch?v=DJWGBoGmxJE&amp;t=188s", "Go to time")</f>
        <v/>
      </c>
    </row>
    <row r="699">
      <c r="A699">
        <f>HYPERLINK("https://www.youtube.com/watch?v=I-B_Oa6_eNU", "Video")</f>
        <v/>
      </c>
      <c r="B699" t="inlineStr">
        <is>
          <t>17:51</t>
        </is>
      </c>
      <c r="C699" t="inlineStr">
        <is>
          <t>engage in productive labor the world</t>
        </is>
      </c>
      <c r="D699">
        <f>HYPERLINK("https://www.youtube.com/watch?v=I-B_Oa6_eNU&amp;t=1071s", "Go to time")</f>
        <v/>
      </c>
    </row>
    <row r="700">
      <c r="A700">
        <f>HYPERLINK("https://www.youtube.com/watch?v=hH-RcJjt-YI", "Video")</f>
        <v/>
      </c>
      <c r="B700" t="inlineStr">
        <is>
          <t>2:29</t>
        </is>
      </c>
      <c r="C700" t="inlineStr">
        <is>
          <t>to bring in an engage and new,
younger audience remotely.</t>
        </is>
      </c>
      <c r="D700">
        <f>HYPERLINK("https://www.youtube.com/watch?v=hH-RcJjt-YI&amp;t=149s", "Go to time")</f>
        <v/>
      </c>
    </row>
    <row r="701">
      <c r="A701">
        <f>HYPERLINK("https://www.youtube.com/watch?v=hH-RcJjt-YI", "Video")</f>
        <v/>
      </c>
      <c r="B701" t="inlineStr">
        <is>
          <t>5:07</t>
        </is>
      </c>
      <c r="C701" t="inlineStr">
        <is>
          <t>have been using short video
as a fresh way to engage</t>
        </is>
      </c>
      <c r="D701">
        <f>HYPERLINK("https://www.youtube.com/watch?v=hH-RcJjt-YI&amp;t=307s", "Go to time")</f>
        <v/>
      </c>
    </row>
    <row r="702">
      <c r="A702">
        <f>HYPERLINK("https://www.youtube.com/watch?v=88d-58tWhGs", "Video")</f>
        <v/>
      </c>
      <c r="B702" t="inlineStr">
        <is>
          <t>2:34</t>
        </is>
      </c>
      <c r="C702" t="inlineStr">
        <is>
          <t>In any case, if you're
going to engage in this battle,</t>
        </is>
      </c>
      <c r="D702">
        <f>HYPERLINK("https://www.youtube.com/watch?v=88d-58tWhGs&amp;t=154s", "Go to time")</f>
        <v/>
      </c>
    </row>
    <row r="703">
      <c r="A703">
        <f>HYPERLINK("https://www.youtube.com/watch?v=EzSdf3VK9qc", "Video")</f>
        <v/>
      </c>
      <c r="B703" t="inlineStr">
        <is>
          <t>6:51</t>
        </is>
      </c>
      <c r="C703" t="inlineStr">
        <is>
          <t>So the people most engaged
in the political process</t>
        </is>
      </c>
      <c r="D703">
        <f>HYPERLINK("https://www.youtube.com/watch?v=EzSdf3VK9qc&amp;t=411s", "Go to time")</f>
        <v/>
      </c>
    </row>
    <row r="704">
      <c r="A704">
        <f>HYPERLINK("https://www.youtube.com/watch?v=iF5-aDJOr6U", "Video")</f>
        <v/>
      </c>
      <c r="B704" t="inlineStr">
        <is>
          <t>4:05</t>
        </is>
      </c>
      <c r="C704" t="inlineStr">
        <is>
          <t>for the students' engagement in the class.</t>
        </is>
      </c>
      <c r="D704">
        <f>HYPERLINK("https://www.youtube.com/watch?v=iF5-aDJOr6U&amp;t=245s", "Go to time")</f>
        <v/>
      </c>
    </row>
    <row r="705">
      <c r="A705">
        <f>HYPERLINK("https://www.youtube.com/watch?v=HrCbXNRP7eg", "Video")</f>
        <v/>
      </c>
      <c r="B705" t="inlineStr">
        <is>
          <t>4:35</t>
        </is>
      </c>
      <c r="C705" t="inlineStr">
        <is>
          <t>and we had them engage in a negotiation.</t>
        </is>
      </c>
      <c r="D705">
        <f>HYPERLINK("https://www.youtube.com/watch?v=HrCbXNRP7eg&amp;t=275s", "Go to time")</f>
        <v/>
      </c>
    </row>
    <row r="706">
      <c r="A706">
        <f>HYPERLINK("https://www.youtube.com/watch?v=HrCbXNRP7eg", "Video")</f>
        <v/>
      </c>
      <c r="B706" t="inlineStr">
        <is>
          <t>6:09</t>
        </is>
      </c>
      <c r="C706" t="inlineStr">
        <is>
          <t>who engages in anxious niceness,</t>
        </is>
      </c>
      <c r="D706">
        <f>HYPERLINK("https://www.youtube.com/watch?v=HrCbXNRP7eg&amp;t=369s", "Go to time")</f>
        <v/>
      </c>
    </row>
    <row r="707">
      <c r="A707">
        <f>HYPERLINK("https://www.youtube.com/watch?v=HrCbXNRP7eg", "Video")</f>
        <v/>
      </c>
      <c r="B707" t="inlineStr">
        <is>
          <t>15:41</t>
        </is>
      </c>
      <c r="C707" t="inlineStr">
        <is>
          <t>It can come across as by showing
you're engaged, you listened.</t>
        </is>
      </c>
      <c r="D707">
        <f>HYPERLINK("https://www.youtube.com/watch?v=HrCbXNRP7eg&amp;t=941s", "Go to time")</f>
        <v/>
      </c>
    </row>
    <row r="708">
      <c r="A708">
        <f>HYPERLINK("https://www.youtube.com/watch?v=0-F3ufYQgNk", "Video")</f>
        <v/>
      </c>
      <c r="B708" t="inlineStr">
        <is>
          <t>23:35</t>
        </is>
      </c>
      <c r="C708" t="inlineStr">
        <is>
          <t>But certainly in terms of Russia's
willingness to engage in espionage,</t>
        </is>
      </c>
      <c r="D708">
        <f>HYPERLINK("https://www.youtube.com/watch?v=0-F3ufYQgNk&amp;t=1415s", "Go to time")</f>
        <v/>
      </c>
    </row>
    <row r="709">
      <c r="A709">
        <f>HYPERLINK("https://www.youtube.com/watch?v=0-F3ufYQgNk", "Video")</f>
        <v/>
      </c>
      <c r="B709" t="inlineStr">
        <is>
          <t>53:07</t>
        </is>
      </c>
      <c r="C709" t="inlineStr">
        <is>
          <t>We've seen a significant erosion
of civic engagement in the United States</t>
        </is>
      </c>
      <c r="D709">
        <f>HYPERLINK("https://www.youtube.com/watch?v=0-F3ufYQgNk&amp;t=3187s", "Go to time")</f>
        <v/>
      </c>
    </row>
    <row r="710">
      <c r="A710">
        <f>HYPERLINK("https://www.youtube.com/watch?v=SxK5qD8sNL4", "Video")</f>
        <v/>
      </c>
      <c r="B710" t="inlineStr">
        <is>
          <t>4:44</t>
        </is>
      </c>
      <c r="C710" t="inlineStr">
        <is>
          <t>But many developing countries
have yet to engage in climate diplomacy,</t>
        </is>
      </c>
      <c r="D710">
        <f>HYPERLINK("https://www.youtube.com/watch?v=SxK5qD8sNL4&amp;t=284s", "Go to time")</f>
        <v/>
      </c>
    </row>
    <row r="711">
      <c r="A711">
        <f>HYPERLINK("https://www.youtube.com/watch?v=-k0p-DYYZKU", "Video")</f>
        <v/>
      </c>
      <c r="B711" t="inlineStr">
        <is>
          <t>7:17</t>
        </is>
      </c>
      <c r="C711" t="inlineStr">
        <is>
          <t>and can ready ourselves to engage
in these new connections with optimism</t>
        </is>
      </c>
      <c r="D711">
        <f>HYPERLINK("https://www.youtube.com/watch?v=-k0p-DYYZKU&amp;t=437s", "Go to time")</f>
        <v/>
      </c>
    </row>
    <row r="712">
      <c r="A712">
        <f>HYPERLINK("https://www.youtube.com/watch?v=-k0p-DYYZKU", "Video")</f>
        <v/>
      </c>
      <c r="B712" t="inlineStr">
        <is>
          <t>20:10</t>
        </is>
      </c>
      <c r="C712" t="inlineStr">
        <is>
          <t>So I'm going to engage with him.</t>
        </is>
      </c>
      <c r="D712">
        <f>HYPERLINK("https://www.youtube.com/watch?v=-k0p-DYYZKU&amp;t=1210s", "Go to time")</f>
        <v/>
      </c>
    </row>
    <row r="713">
      <c r="A713">
        <f>HYPERLINK("https://www.youtube.com/watch?v=-k0p-DYYZKU", "Video")</f>
        <v/>
      </c>
      <c r="B713" t="inlineStr">
        <is>
          <t>29:23</t>
        </is>
      </c>
      <c r="C713" t="inlineStr">
        <is>
          <t>When they engage in conflict,</t>
        </is>
      </c>
      <c r="D713">
        <f>HYPERLINK("https://www.youtube.com/watch?v=-k0p-DYYZKU&amp;t=1763s", "Go to time")</f>
        <v/>
      </c>
    </row>
    <row r="714">
      <c r="A714">
        <f>HYPERLINK("https://www.youtube.com/watch?v=-k0p-DYYZKU", "Video")</f>
        <v/>
      </c>
      <c r="B714" t="inlineStr">
        <is>
          <t>30:50</t>
        </is>
      </c>
      <c r="C714" t="inlineStr">
        <is>
          <t>So that facilitates us being able
to re-engage in the friendship</t>
        </is>
      </c>
      <c r="D714">
        <f>HYPERLINK("https://www.youtube.com/watch?v=-k0p-DYYZKU&amp;t=1850s", "Go to time")</f>
        <v/>
      </c>
    </row>
    <row r="715">
      <c r="A715">
        <f>HYPERLINK("https://www.youtube.com/watch?v=iMFJef3xnmg", "Video")</f>
        <v/>
      </c>
      <c r="B715" t="inlineStr">
        <is>
          <t>13:09</t>
        </is>
      </c>
      <c r="C715" t="inlineStr">
        <is>
          <t>they become the kinds of engaged citizens</t>
        </is>
      </c>
      <c r="D715">
        <f>HYPERLINK("https://www.youtube.com/watch?v=iMFJef3xnmg&amp;t=789s", "Go to time")</f>
        <v/>
      </c>
    </row>
    <row r="716">
      <c r="A716">
        <f>HYPERLINK("https://www.youtube.com/watch?v=iMFJef3xnmg", "Video")</f>
        <v/>
      </c>
      <c r="B716" t="inlineStr">
        <is>
          <t>15:39</t>
        </is>
      </c>
      <c r="C716" t="inlineStr">
        <is>
          <t>but requiring constant engagement.</t>
        </is>
      </c>
      <c r="D716">
        <f>HYPERLINK("https://www.youtube.com/watch?v=iMFJef3xnmg&amp;t=939s", "Go to time")</f>
        <v/>
      </c>
    </row>
    <row r="717">
      <c r="A717">
        <f>HYPERLINK("https://www.youtube.com/watch?v=hwSNbMW6XGY", "Video")</f>
        <v/>
      </c>
      <c r="B717" t="inlineStr">
        <is>
          <t>3:19</t>
        </is>
      </c>
      <c r="C717" t="inlineStr">
        <is>
          <t>My mother engages
in many social activities.</t>
        </is>
      </c>
      <c r="D717">
        <f>HYPERLINK("https://www.youtube.com/watch?v=hwSNbMW6XGY&amp;t=199s", "Go to time")</f>
        <v/>
      </c>
    </row>
    <row r="718">
      <c r="A718">
        <f>HYPERLINK("https://www.youtube.com/watch?v=KEz7EZcfVts", "Video")</f>
        <v/>
      </c>
      <c r="B718" t="inlineStr">
        <is>
          <t>2:59</t>
        </is>
      </c>
      <c r="C718" t="inlineStr">
        <is>
          <t>and an unwillingness to engage
with different ideas,</t>
        </is>
      </c>
      <c r="D718">
        <f>HYPERLINK("https://www.youtube.com/watch?v=KEz7EZcfVts&amp;t=179s", "Go to time")</f>
        <v/>
      </c>
    </row>
    <row r="719">
      <c r="A719">
        <f>HYPERLINK("https://www.youtube.com/watch?v=KEz7EZcfVts", "Video")</f>
        <v/>
      </c>
      <c r="B719" t="inlineStr">
        <is>
          <t>7:21</t>
        </is>
      </c>
      <c r="C719" t="inlineStr">
        <is>
          <t>and engage on climate in good faith.</t>
        </is>
      </c>
      <c r="D719">
        <f>HYPERLINK("https://www.youtube.com/watch?v=KEz7EZcfVts&amp;t=441s", "Go to time")</f>
        <v/>
      </c>
    </row>
    <row r="720">
      <c r="A720">
        <f>HYPERLINK("https://www.youtube.com/watch?v=pg5WtBjox-Y", "Video")</f>
        <v/>
      </c>
      <c r="B720" t="inlineStr">
        <is>
          <t>0:41</t>
        </is>
      </c>
      <c r="C720" t="inlineStr">
        <is>
          <t>a two-minute, 20-second video
of her engaged in a sex act.</t>
        </is>
      </c>
      <c r="D720">
        <f>HYPERLINK("https://www.youtube.com/watch?v=pg5WtBjox-Y&amp;t=41s", "Go to time")</f>
        <v/>
      </c>
    </row>
    <row r="721">
      <c r="A721">
        <f>HYPERLINK("https://www.youtube.com/watch?v=pg5WtBjox-Y", "Video")</f>
        <v/>
      </c>
      <c r="B721" t="inlineStr">
        <is>
          <t>8:37</t>
        </is>
      </c>
      <c r="C721" t="inlineStr">
        <is>
          <t>So now, we're right now engaged
in a very public conversation</t>
        </is>
      </c>
      <c r="D721">
        <f>HYPERLINK("https://www.youtube.com/watch?v=pg5WtBjox-Y&amp;t=517s", "Go to time")</f>
        <v/>
      </c>
    </row>
    <row r="722">
      <c r="A722">
        <f>HYPERLINK("https://www.youtube.com/watch?v=bGQijadRjXo", "Video")</f>
        <v/>
      </c>
      <c r="B722" t="inlineStr">
        <is>
          <t>3:35</t>
        </is>
      </c>
      <c r="C722" t="inlineStr">
        <is>
          <t>to be engaged in the big
political decisions that affect us.”</t>
        </is>
      </c>
      <c r="D722">
        <f>HYPERLINK("https://www.youtube.com/watch?v=bGQijadRjXo&amp;t=215s", "Go to time")</f>
        <v/>
      </c>
    </row>
    <row r="723">
      <c r="A723">
        <f>HYPERLINK("https://www.youtube.com/watch?v=bGQijadRjXo", "Video")</f>
        <v/>
      </c>
      <c r="B723" t="inlineStr">
        <is>
          <t>8:58</t>
        </is>
      </c>
      <c r="C723" t="inlineStr">
        <is>
          <t>as many as 50,000 people get
engaged in that process every year.</t>
        </is>
      </c>
      <c r="D723">
        <f>HYPERLINK("https://www.youtube.com/watch?v=bGQijadRjXo&amp;t=538s", "Go to time")</f>
        <v/>
      </c>
    </row>
    <row r="724">
      <c r="A724">
        <f>HYPERLINK("https://www.youtube.com/watch?v=s9rCzZEZKnM", "Video")</f>
        <v/>
      </c>
      <c r="B724" t="inlineStr">
        <is>
          <t>3:16</t>
        </is>
      </c>
      <c r="C724" t="inlineStr">
        <is>
          <t>who are engaged in their work.</t>
        </is>
      </c>
      <c r="D724">
        <f>HYPERLINK("https://www.youtube.com/watch?v=s9rCzZEZKnM&amp;t=196s", "Go to time")</f>
        <v/>
      </c>
    </row>
    <row r="725">
      <c r="A725">
        <f>HYPERLINK("https://www.youtube.com/watch?v=aMkNASF9lwE", "Video")</f>
        <v/>
      </c>
      <c r="B725" t="inlineStr">
        <is>
          <t>3:56</t>
        </is>
      </c>
      <c r="C725" t="inlineStr">
        <is>
          <t>should engage in a more open discussion.</t>
        </is>
      </c>
      <c r="D725">
        <f>HYPERLINK("https://www.youtube.com/watch?v=aMkNASF9lwE&amp;t=236s", "Go to time")</f>
        <v/>
      </c>
    </row>
    <row r="726">
      <c r="A726">
        <f>HYPERLINK("https://www.youtube.com/watch?v=igwefSU5aDs", "Video")</f>
        <v/>
      </c>
      <c r="B726" t="inlineStr">
        <is>
          <t>10:39</t>
        </is>
      </c>
      <c r="C726" t="inlineStr">
        <is>
          <t>can engage in predatory practices
at the expense of taxpayers</t>
        </is>
      </c>
      <c r="D726">
        <f>HYPERLINK("https://www.youtube.com/watch?v=igwefSU5aDs&amp;t=639s", "Go to time")</f>
        <v/>
      </c>
    </row>
    <row r="727">
      <c r="A727">
        <f>HYPERLINK("https://www.youtube.com/watch?v=xTra-yePY_A", "Video")</f>
        <v/>
      </c>
      <c r="B727" t="inlineStr">
        <is>
          <t>7:23</t>
        </is>
      </c>
      <c r="C727" t="inlineStr">
        <is>
          <t>and the number of conversations
they're engaged in every day</t>
        </is>
      </c>
      <c r="D727">
        <f>HYPERLINK("https://www.youtube.com/watch?v=xTra-yePY_A&amp;t=443s", "Go to time")</f>
        <v/>
      </c>
    </row>
    <row r="728">
      <c r="A728">
        <f>HYPERLINK("https://www.youtube.com/watch?v=yJX1Te0jey0", "Video")</f>
        <v/>
      </c>
      <c r="B728" t="inlineStr">
        <is>
          <t>10:05</t>
        </is>
      </c>
      <c r="C728" t="inlineStr">
        <is>
          <t>will have a chance to engage
in the restoration movement.</t>
        </is>
      </c>
      <c r="D728">
        <f>HYPERLINK("https://www.youtube.com/watch?v=yJX1Te0jey0&amp;t=605s", "Go to time")</f>
        <v/>
      </c>
    </row>
    <row r="729">
      <c r="A729">
        <f>HYPERLINK("https://www.youtube.com/watch?v=IqcuV11xp0U", "Video")</f>
        <v/>
      </c>
      <c r="B729" t="inlineStr">
        <is>
          <t>10:53</t>
        </is>
      </c>
      <c r="C729" t="inlineStr">
        <is>
          <t>But not if we're willing to be bold
and to engage the challenge.</t>
        </is>
      </c>
      <c r="D729">
        <f>HYPERLINK("https://www.youtube.com/watch?v=IqcuV11xp0U&amp;t=653s", "Go to time")</f>
        <v/>
      </c>
    </row>
    <row r="730">
      <c r="A730">
        <f>HYPERLINK("https://www.youtube.com/watch?v=pOdIn86ZM1E", "Video")</f>
        <v/>
      </c>
      <c r="B730" t="inlineStr">
        <is>
          <t>10:39</t>
        </is>
      </c>
      <c r="C730" t="inlineStr">
        <is>
          <t>can be the start of broader international
engagement in this research,</t>
        </is>
      </c>
      <c r="D730">
        <f>HYPERLINK("https://www.youtube.com/watch?v=pOdIn86ZM1E&amp;t=639s", "Go to time")</f>
        <v/>
      </c>
    </row>
    <row r="731">
      <c r="A731">
        <f>HYPERLINK("https://www.youtube.com/watch?v=pOdIn86ZM1E", "Video")</f>
        <v/>
      </c>
      <c r="B731" t="inlineStr">
        <is>
          <t>10:51</t>
        </is>
      </c>
      <c r="C731" t="inlineStr">
        <is>
          <t>Their direct engagement in this research
is absolutely critical</t>
        </is>
      </c>
      <c r="D731">
        <f>HYPERLINK("https://www.youtube.com/watch?v=pOdIn86ZM1E&amp;t=651s", "Go to time")</f>
        <v/>
      </c>
    </row>
    <row r="732">
      <c r="A732">
        <f>HYPERLINK("https://www.youtube.com/watch?v=CkFnqGHZ5tA", "Video")</f>
        <v/>
      </c>
      <c r="B732" t="inlineStr">
        <is>
          <t>0:37</t>
        </is>
      </c>
      <c r="C732" t="inlineStr">
        <is>
          <t>because the primary way
I engage with information is by listening.</t>
        </is>
      </c>
      <c r="D732">
        <f>HYPERLINK("https://www.youtube.com/watch?v=CkFnqGHZ5tA&amp;t=37s", "Go to time")</f>
        <v/>
      </c>
    </row>
    <row r="733">
      <c r="A733">
        <f>HYPERLINK("https://www.youtube.com/watch?v=CkFnqGHZ5tA", "Video")</f>
        <v/>
      </c>
      <c r="B733" t="inlineStr">
        <is>
          <t>7:58</t>
        </is>
      </c>
      <c r="C733" t="inlineStr">
        <is>
          <t>to learn how to engage students
online and globally.</t>
        </is>
      </c>
      <c r="D733">
        <f>HYPERLINK("https://www.youtube.com/watch?v=CkFnqGHZ5tA&amp;t=478s", "Go to time")</f>
        <v/>
      </c>
    </row>
    <row r="734">
      <c r="A734">
        <f>HYPERLINK("https://www.youtube.com/watch?v=CkFnqGHZ5tA", "Video")</f>
        <v/>
      </c>
      <c r="B734" t="inlineStr">
        <is>
          <t>11:27</t>
        </is>
      </c>
      <c r="C734" t="inlineStr">
        <is>
          <t>to learn how to effectively
engage students online.</t>
        </is>
      </c>
      <c r="D734">
        <f>HYPERLINK("https://www.youtube.com/watch?v=CkFnqGHZ5tA&amp;t=687s", "Go to time")</f>
        <v/>
      </c>
    </row>
    <row r="735">
      <c r="A735">
        <f>HYPERLINK("https://www.youtube.com/watch?v=mLufqwmPl1A", "Video")</f>
        <v/>
      </c>
      <c r="B735" t="inlineStr">
        <is>
          <t>11:14</t>
        </is>
      </c>
      <c r="C735" t="inlineStr">
        <is>
          <t>She was able to engage people in our space
to be able to help her to do this,</t>
        </is>
      </c>
      <c r="D735">
        <f>HYPERLINK("https://www.youtube.com/watch?v=mLufqwmPl1A&amp;t=674s", "Go to time")</f>
        <v/>
      </c>
    </row>
    <row r="736">
      <c r="A736">
        <f>HYPERLINK("https://www.youtube.com/watch?v=a3zPgyvCiJI", "Video")</f>
        <v/>
      </c>
      <c r="B736" t="inlineStr">
        <is>
          <t>7:35</t>
        </is>
      </c>
      <c r="C736" t="inlineStr">
        <is>
          <t>Bingeing is passive engagement
in a fictional world,</t>
        </is>
      </c>
      <c r="D736">
        <f>HYPERLINK("https://www.youtube.com/watch?v=a3zPgyvCiJI&amp;t=455s", "Go to time")</f>
        <v/>
      </c>
    </row>
    <row r="737">
      <c r="A737">
        <f>HYPERLINK("https://www.youtube.com/watch?v=0bRocfcPhHU", "Video")</f>
        <v/>
      </c>
      <c r="B737" t="inlineStr">
        <is>
          <t>2:29</t>
        </is>
      </c>
      <c r="C737" t="inlineStr">
        <is>
          <t>Somehow, there are these interactions
or rules of engagement</t>
        </is>
      </c>
      <c r="D737">
        <f>HYPERLINK("https://www.youtube.com/watch?v=0bRocfcPhHU&amp;t=149s", "Go to time")</f>
        <v/>
      </c>
    </row>
    <row r="738">
      <c r="A738">
        <f>HYPERLINK("https://www.youtube.com/watch?v=0bRocfcPhHU", "Video")</f>
        <v/>
      </c>
      <c r="B738" t="inlineStr">
        <is>
          <t>2:40</t>
        </is>
      </c>
      <c r="C738" t="inlineStr">
        <is>
          <t>what are those rules of engagement
that lead to this kind of intelligence,</t>
        </is>
      </c>
      <c r="D738">
        <f>HYPERLINK("https://www.youtube.com/watch?v=0bRocfcPhHU&amp;t=160s", "Go to time")</f>
        <v/>
      </c>
    </row>
    <row r="739">
      <c r="A739">
        <f>HYPERLINK("https://www.youtube.com/watch?v=0bRocfcPhHU", "Video")</f>
        <v/>
      </c>
      <c r="B739" t="inlineStr">
        <is>
          <t>3:48</t>
        </is>
      </c>
      <c r="C739" t="inlineStr">
        <is>
          <t>we can start to program many
different kinds of rules of engagement</t>
        </is>
      </c>
      <c r="D739">
        <f>HYPERLINK("https://www.youtube.com/watch?v=0bRocfcPhHU&amp;t=228s", "Go to time")</f>
        <v/>
      </c>
    </row>
    <row r="740">
      <c r="A740">
        <f>HYPERLINK("https://www.youtube.com/watch?v=0bRocfcPhHU", "Video")</f>
        <v/>
      </c>
      <c r="B740" t="inlineStr">
        <is>
          <t>9:11</t>
        </is>
      </c>
      <c r="C740" t="inlineStr">
        <is>
          <t>being able to understand
how to design the rules of engagement</t>
        </is>
      </c>
      <c r="D740">
        <f>HYPERLINK("https://www.youtube.com/watch?v=0bRocfcPhHU&amp;t=551s", "Go to time")</f>
        <v/>
      </c>
    </row>
    <row r="741">
      <c r="A741">
        <f>HYPERLINK("https://www.youtube.com/watch?v=PaItY5i9i0k", "Video")</f>
        <v/>
      </c>
      <c r="B741" t="inlineStr">
        <is>
          <t>11:40</t>
        </is>
      </c>
      <c r="C741" t="inlineStr">
        <is>
          <t>All of these initiatives will require
public engagement and public support.</t>
        </is>
      </c>
      <c r="D741">
        <f>HYPERLINK("https://www.youtube.com/watch?v=PaItY5i9i0k&amp;t=700s", "Go to time")</f>
        <v/>
      </c>
    </row>
    <row r="742">
      <c r="A742">
        <f>HYPERLINK("https://www.youtube.com/watch?v=kuT7zWZEwl0", "Video")</f>
        <v/>
      </c>
      <c r="B742" t="inlineStr">
        <is>
          <t>3:06</t>
        </is>
      </c>
      <c r="C742" t="inlineStr">
        <is>
          <t>In fact, there's a method
to being an engaged student,</t>
        </is>
      </c>
      <c r="D742">
        <f>HYPERLINK("https://www.youtube.com/watch?v=kuT7zWZEwl0&amp;t=186s", "Go to time")</f>
        <v/>
      </c>
    </row>
    <row r="743">
      <c r="A743">
        <f>HYPERLINK("https://www.youtube.com/watch?v=kuT7zWZEwl0", "Video")</f>
        <v/>
      </c>
      <c r="B743" t="inlineStr">
        <is>
          <t>10:50</t>
        </is>
      </c>
      <c r="C743" t="inlineStr">
        <is>
          <t>If we own a gun, we should be
rigorously engaged in the upkeep</t>
        </is>
      </c>
      <c r="D743">
        <f>HYPERLINK("https://www.youtube.com/watch?v=kuT7zWZEwl0&amp;t=650s", "Go to time")</f>
        <v/>
      </c>
    </row>
    <row r="744">
      <c r="A744">
        <f>HYPERLINK("https://www.youtube.com/watch?v=kuT7zWZEwl0", "Video")</f>
        <v/>
      </c>
      <c r="B744" t="inlineStr">
        <is>
          <t>14:24</t>
        </is>
      </c>
      <c r="C744" t="inlineStr">
        <is>
          <t>These are public school kids
engaged in the issue of gun regulation,</t>
        </is>
      </c>
      <c r="D744">
        <f>HYPERLINK("https://www.youtube.com/watch?v=kuT7zWZEwl0&amp;t=864s", "Go to time")</f>
        <v/>
      </c>
    </row>
    <row r="745">
      <c r="A745">
        <f>HYPERLINK("https://www.youtube.com/watch?v=kuT7zWZEwl0", "Video")</f>
        <v/>
      </c>
      <c r="B745" t="inlineStr">
        <is>
          <t>15:01</t>
        </is>
      </c>
      <c r="C745" t="inlineStr">
        <is>
          <t>This kind of honest,
brave and sincere engagement</t>
        </is>
      </c>
      <c r="D745">
        <f>HYPERLINK("https://www.youtube.com/watch?v=kuT7zWZEwl0&amp;t=901s", "Go to time")</f>
        <v/>
      </c>
    </row>
    <row r="746">
      <c r="A746">
        <f>HYPERLINK("https://www.youtube.com/watch?v=8IGZ_M0OOmA", "Video")</f>
        <v/>
      </c>
      <c r="B746" t="inlineStr">
        <is>
          <t>1:47</t>
        </is>
      </c>
      <c r="C746" t="inlineStr">
        <is>
          <t>We're so grateful to have them here
to engage in a discussion</t>
        </is>
      </c>
      <c r="D746">
        <f>HYPERLINK("https://www.youtube.com/watch?v=8IGZ_M0OOmA&amp;t=107s", "Go to time")</f>
        <v/>
      </c>
    </row>
    <row r="747">
      <c r="A747">
        <f>HYPERLINK("https://www.youtube.com/watch?v=8IGZ_M0OOmA", "Video")</f>
        <v/>
      </c>
      <c r="B747" t="inlineStr">
        <is>
          <t>15:09</t>
        </is>
      </c>
      <c r="C747" t="inlineStr">
        <is>
          <t>We oftentimes are engaged
in practices inside of our companies</t>
        </is>
      </c>
      <c r="D747">
        <f>HYPERLINK("https://www.youtube.com/watch?v=8IGZ_M0OOmA&amp;t=909s", "Go to time")</f>
        <v/>
      </c>
    </row>
    <row r="748">
      <c r="A748">
        <f>HYPERLINK("https://www.youtube.com/watch?v=8IGZ_M0OOmA", "Video")</f>
        <v/>
      </c>
      <c r="B748" t="inlineStr">
        <is>
          <t>23:02</t>
        </is>
      </c>
      <c r="C748" t="inlineStr">
        <is>
          <t>have to engage in the heart work,
the antiracism work,</t>
        </is>
      </c>
      <c r="D748">
        <f>HYPERLINK("https://www.youtube.com/watch?v=8IGZ_M0OOmA&amp;t=1382s", "Go to time")</f>
        <v/>
      </c>
    </row>
    <row r="749">
      <c r="A749">
        <f>HYPERLINK("https://www.youtube.com/watch?v=8IGZ_M0OOmA", "Video")</f>
        <v/>
      </c>
      <c r="B749" t="inlineStr">
        <is>
          <t>28:25</t>
        </is>
      </c>
      <c r="C749" t="inlineStr">
        <is>
          <t>How willing are you
to lean in and to engage.</t>
        </is>
      </c>
      <c r="D749">
        <f>HYPERLINK("https://www.youtube.com/watch?v=8IGZ_M0OOmA&amp;t=1705s", "Go to time")</f>
        <v/>
      </c>
    </row>
    <row r="750">
      <c r="A750">
        <f>HYPERLINK("https://www.youtube.com/watch?v=8IGZ_M0OOmA", "Video")</f>
        <v/>
      </c>
      <c r="B750" t="inlineStr">
        <is>
          <t>63:11</t>
        </is>
      </c>
      <c r="C750" t="inlineStr">
        <is>
          <t>who have engaged in misconduct.</t>
        </is>
      </c>
      <c r="D750">
        <f>HYPERLINK("https://www.youtube.com/watch?v=8IGZ_M0OOmA&amp;t=3791s", "Go to time")</f>
        <v/>
      </c>
    </row>
    <row r="751">
      <c r="A751">
        <f>HYPERLINK("https://www.youtube.com/watch?v=DJGreSgaOTc", "Video")</f>
        <v/>
      </c>
      <c r="B751" t="inlineStr">
        <is>
          <t>7:19</t>
        </is>
      </c>
      <c r="C751" t="inlineStr">
        <is>
          <t>and finding other ways
to make people feel engaged</t>
        </is>
      </c>
      <c r="D751">
        <f>HYPERLINK("https://www.youtube.com/watch?v=DJGreSgaOTc&amp;t=439s", "Go to time")</f>
        <v/>
      </c>
    </row>
    <row r="752">
      <c r="A752">
        <f>HYPERLINK("https://www.youtube.com/watch?v=oNBvC25bxQU", "Video")</f>
        <v/>
      </c>
      <c r="B752" t="inlineStr">
        <is>
          <t>49:00</t>
        </is>
      </c>
      <c r="C752" t="inlineStr">
        <is>
          <t>The only world that I have a really
intimate, familiar engagement with</t>
        </is>
      </c>
      <c r="D752">
        <f>HYPERLINK("https://www.youtube.com/watch?v=oNBvC25bxQU&amp;t=2940s", "Go to time")</f>
        <v/>
      </c>
    </row>
    <row r="753">
      <c r="A753">
        <f>HYPERLINK("https://www.youtube.com/watch?v=wmE8dQcZgB4", "Video")</f>
        <v/>
      </c>
      <c r="B753" t="inlineStr">
        <is>
          <t>6:47</t>
        </is>
      </c>
      <c r="C753" t="inlineStr">
        <is>
          <t>and we'd see a temporary
spike in engagement</t>
        </is>
      </c>
      <c r="D753">
        <f>HYPERLINK("https://www.youtube.com/watch?v=wmE8dQcZgB4&amp;t=407s", "Go to time")</f>
        <v/>
      </c>
    </row>
    <row r="754">
      <c r="A754">
        <f>HYPERLINK("https://www.youtube.com/watch?v=wmE8dQcZgB4", "Video")</f>
        <v/>
      </c>
      <c r="B754" t="inlineStr">
        <is>
          <t>13:17</t>
        </is>
      </c>
      <c r="C754" t="inlineStr">
        <is>
          <t>So yes, we've triggered initial engagement</t>
        </is>
      </c>
      <c r="D754">
        <f>HYPERLINK("https://www.youtube.com/watch?v=wmE8dQcZgB4&amp;t=797s", "Go to time")</f>
        <v/>
      </c>
    </row>
    <row r="755">
      <c r="A755">
        <f>HYPERLINK("https://www.youtube.com/watch?v=RX8jJ9dfMuQ", "Video")</f>
        <v/>
      </c>
      <c r="B755" t="inlineStr">
        <is>
          <t>4:04</t>
        </is>
      </c>
      <c r="C755" t="inlineStr">
        <is>
          <t>They can engage in community-owned energy,</t>
        </is>
      </c>
      <c r="D755">
        <f>HYPERLINK("https://www.youtube.com/watch?v=RX8jJ9dfMuQ&amp;t=244s", "Go to time")</f>
        <v/>
      </c>
    </row>
    <row r="756">
      <c r="A756">
        <f>HYPERLINK("https://www.youtube.com/watch?v=RX8jJ9dfMuQ", "Video")</f>
        <v/>
      </c>
      <c r="B756" t="inlineStr">
        <is>
          <t>4:07</t>
        </is>
      </c>
      <c r="C756" t="inlineStr">
        <is>
          <t>they can engage in local policy.</t>
        </is>
      </c>
      <c r="D756">
        <f>HYPERLINK("https://www.youtube.com/watch?v=RX8jJ9dfMuQ&amp;t=247s", "Go to time")</f>
        <v/>
      </c>
    </row>
    <row r="757">
      <c r="A757">
        <f>HYPERLINK("https://www.youtube.com/watch?v=RX8jJ9dfMuQ", "Video")</f>
        <v/>
      </c>
      <c r="B757" t="inlineStr">
        <is>
          <t>4:09</t>
        </is>
      </c>
      <c r="C757" t="inlineStr">
        <is>
          <t>They can engage in the workforce
as part of a just transition.</t>
        </is>
      </c>
      <c r="D757">
        <f>HYPERLINK("https://www.youtube.com/watch?v=RX8jJ9dfMuQ&amp;t=249s", "Go to time")</f>
        <v/>
      </c>
    </row>
    <row r="758">
      <c r="A758">
        <f>HYPERLINK("https://www.youtube.com/watch?v=i_1_J-T-XYQ", "Video")</f>
        <v/>
      </c>
      <c r="B758" t="inlineStr">
        <is>
          <t>38:10</t>
        </is>
      </c>
      <c r="C758" t="inlineStr">
        <is>
          <t>would you offer to meaningfully engage</t>
        </is>
      </c>
      <c r="D758">
        <f>HYPERLINK("https://www.youtube.com/watch?v=i_1_J-T-XYQ&amp;t=2290s", "Go to time")</f>
        <v/>
      </c>
    </row>
    <row r="759">
      <c r="A759">
        <f>HYPERLINK("https://www.youtube.com/watch?v=ecGXP4G3Zs0", "Video")</f>
        <v/>
      </c>
      <c r="B759" t="inlineStr">
        <is>
          <t>7:58</t>
        </is>
      </c>
      <c r="C759" t="inlineStr">
        <is>
          <t>why I use online tools
to educate and engage my peers.</t>
        </is>
      </c>
      <c r="D759">
        <f>HYPERLINK("https://www.youtube.com/watch?v=ecGXP4G3Zs0&amp;t=478s", "Go to time")</f>
        <v/>
      </c>
    </row>
    <row r="760">
      <c r="A760">
        <f>HYPERLINK("https://www.youtube.com/watch?v=USnf5kbsMlg", "Video")</f>
        <v/>
      </c>
      <c r="B760" t="inlineStr">
        <is>
          <t>6:23</t>
        </is>
      </c>
      <c r="C760" t="inlineStr">
        <is>
          <t>So we were working
with such personal engagement</t>
        </is>
      </c>
      <c r="D760">
        <f>HYPERLINK("https://www.youtube.com/watch?v=USnf5kbsMlg&amp;t=383s", "Go to time")</f>
        <v/>
      </c>
    </row>
    <row r="761">
      <c r="A761">
        <f>HYPERLINK("https://www.youtube.com/watch?v=VgM2SkfF2Fg", "Video")</f>
        <v/>
      </c>
      <c r="B761" t="inlineStr">
        <is>
          <t>2:12</t>
        </is>
      </c>
      <c r="C761" t="inlineStr">
        <is>
          <t>which is when premarital
engaged couples come into my office</t>
        </is>
      </c>
      <c r="D761">
        <f>HYPERLINK("https://www.youtube.com/watch?v=VgM2SkfF2Fg&amp;t=132s", "Go to time")</f>
        <v/>
      </c>
    </row>
    <row r="762">
      <c r="A762">
        <f>HYPERLINK("https://www.youtube.com/watch?v=LUaaGfCCfPE", "Video")</f>
        <v/>
      </c>
      <c r="B762" t="inlineStr">
        <is>
          <t>8:44</t>
        </is>
      </c>
      <c r="C762" t="inlineStr">
        <is>
          <t>especially how African farmers
engage in African food markets.</t>
        </is>
      </c>
      <c r="D762">
        <f>HYPERLINK("https://www.youtube.com/watch?v=LUaaGfCCfPE&amp;t=524s", "Go to time")</f>
        <v/>
      </c>
    </row>
    <row r="763">
      <c r="A763">
        <f>HYPERLINK("https://www.youtube.com/watch?v=647itg-A_aw", "Video")</f>
        <v/>
      </c>
      <c r="B763" t="inlineStr">
        <is>
          <t>5:30</t>
        </is>
      </c>
      <c r="C763" t="inlineStr">
        <is>
          <t>it certainly helps
to engage high-end chefs</t>
        </is>
      </c>
      <c r="D763">
        <f>HYPERLINK("https://www.youtube.com/watch?v=647itg-A_aw&amp;t=330s", "Go to time")</f>
        <v/>
      </c>
    </row>
    <row r="764">
      <c r="A764">
        <f>HYPERLINK("https://www.youtube.com/watch?v=N0JtOnCnqaA", "Video")</f>
        <v/>
      </c>
      <c r="B764" t="inlineStr">
        <is>
          <t>9:16</t>
        </is>
      </c>
      <c r="C764" t="inlineStr">
        <is>
          <t>We can engage in active restoration,</t>
        </is>
      </c>
      <c r="D764">
        <f>HYPERLINK("https://www.youtube.com/watch?v=N0JtOnCnqaA&amp;t=556s", "Go to time")</f>
        <v/>
      </c>
    </row>
    <row r="765">
      <c r="A765">
        <f>HYPERLINK("https://www.youtube.com/watch?v=wQmBsbt9blg", "Video")</f>
        <v/>
      </c>
      <c r="B765" t="inlineStr">
        <is>
          <t>5:30</t>
        </is>
      </c>
      <c r="C765" t="inlineStr">
        <is>
          <t>and his right-wing coalition
to engage in judicial reform,</t>
        </is>
      </c>
      <c r="D765">
        <f>HYPERLINK("https://www.youtube.com/watch?v=wQmBsbt9blg&amp;t=330s", "Go to time")</f>
        <v/>
      </c>
    </row>
    <row r="766">
      <c r="A766">
        <f>HYPERLINK("https://www.youtube.com/watch?v=wQmBsbt9blg", "Video")</f>
        <v/>
      </c>
      <c r="B766" t="inlineStr">
        <is>
          <t>25:34</t>
        </is>
      </c>
      <c r="C766" t="inlineStr">
        <is>
          <t>I mean, Hamas is absolutely going to be
engaged in operations, you know,</t>
        </is>
      </c>
      <c r="D766">
        <f>HYPERLINK("https://www.youtube.com/watch?v=wQmBsbt9blg&amp;t=1534s", "Go to time")</f>
        <v/>
      </c>
    </row>
    <row r="767">
      <c r="A767">
        <f>HYPERLINK("https://www.youtube.com/watch?v=wQmBsbt9blg", "Video")</f>
        <v/>
      </c>
      <c r="B767" t="inlineStr">
        <is>
          <t>26:18</t>
        </is>
      </c>
      <c r="C767" t="inlineStr">
        <is>
          <t>that Hamas engages in themselves.</t>
        </is>
      </c>
      <c r="D767">
        <f>HYPERLINK("https://www.youtube.com/watch?v=wQmBsbt9blg&amp;t=1578s", "Go to time")</f>
        <v/>
      </c>
    </row>
    <row r="768">
      <c r="A768">
        <f>HYPERLINK("https://www.youtube.com/watch?v=wQmBsbt9blg", "Video")</f>
        <v/>
      </c>
      <c r="B768" t="inlineStr">
        <is>
          <t>29:44</t>
        </is>
      </c>
      <c r="C768" t="inlineStr">
        <is>
          <t>they've only engaged
in some missile strikes,</t>
        </is>
      </c>
      <c r="D768">
        <f>HYPERLINK("https://www.youtube.com/watch?v=wQmBsbt9blg&amp;t=1784s", "Go to time")</f>
        <v/>
      </c>
    </row>
    <row r="769">
      <c r="A769">
        <f>HYPERLINK("https://www.youtube.com/watch?v=wQmBsbt9blg", "Video")</f>
        <v/>
      </c>
      <c r="B769" t="inlineStr">
        <is>
          <t>30:03</t>
        </is>
      </c>
      <c r="C769" t="inlineStr">
        <is>
          <t>immediately engaged in strikes
back against Hezbollah.</t>
        </is>
      </c>
      <c r="D769">
        <f>HYPERLINK("https://www.youtube.com/watch?v=wQmBsbt9blg&amp;t=1803s", "Go to time")</f>
        <v/>
      </c>
    </row>
    <row r="770">
      <c r="A770">
        <f>HYPERLINK("https://www.youtube.com/watch?v=wQmBsbt9blg", "Video")</f>
        <v/>
      </c>
      <c r="B770" t="inlineStr">
        <is>
          <t>31:28</t>
        </is>
      </c>
      <c r="C770" t="inlineStr">
        <is>
          <t>that the Iranians might be willing
to engage directly</t>
        </is>
      </c>
      <c r="D770">
        <f>HYPERLINK("https://www.youtube.com/watch?v=wQmBsbt9blg&amp;t=1888s", "Go to time")</f>
        <v/>
      </c>
    </row>
    <row r="771">
      <c r="A771">
        <f>HYPERLINK("https://www.youtube.com/watch?v=wQmBsbt9blg", "Video")</f>
        <v/>
      </c>
      <c r="B771" t="inlineStr">
        <is>
          <t>35:56</t>
        </is>
      </c>
      <c r="C771" t="inlineStr">
        <is>
          <t>as an opportunity to push
for more international engagement</t>
        </is>
      </c>
      <c r="D771">
        <f>HYPERLINK("https://www.youtube.com/watch?v=wQmBsbt9blg&amp;t=2156s", "Go to time")</f>
        <v/>
      </c>
    </row>
    <row r="772">
      <c r="A772">
        <f>HYPERLINK("https://www.youtube.com/watch?v=wQmBsbt9blg", "Video")</f>
        <v/>
      </c>
      <c r="B772" t="inlineStr">
        <is>
          <t>39:12</t>
        </is>
      </c>
      <c r="C772" t="inlineStr">
        <is>
          <t>That is, I mean, they’ve engaged
in these sorts of airstrikes before,</t>
        </is>
      </c>
      <c r="D772">
        <f>HYPERLINK("https://www.youtube.com/watch?v=wQmBsbt9blg&amp;t=2352s", "Go to time")</f>
        <v/>
      </c>
    </row>
    <row r="773">
      <c r="A773">
        <f>HYPERLINK("https://www.youtube.com/watch?v=wQmBsbt9blg", "Video")</f>
        <v/>
      </c>
      <c r="B773" t="inlineStr">
        <is>
          <t>40:44</t>
        </is>
      </c>
      <c r="C773" t="inlineStr">
        <is>
          <t>and that the other side
is engaged in greater atrocities</t>
        </is>
      </c>
      <c r="D773">
        <f>HYPERLINK("https://www.youtube.com/watch?v=wQmBsbt9blg&amp;t=2444s", "Go to time")</f>
        <v/>
      </c>
    </row>
    <row r="774">
      <c r="A774">
        <f>HYPERLINK("https://www.youtube.com/watch?v=wQmBsbt9blg", "Video")</f>
        <v/>
      </c>
      <c r="B774" t="inlineStr">
        <is>
          <t>47:26</t>
        </is>
      </c>
      <c r="C774" t="inlineStr">
        <is>
          <t>and also greater willingness to consider
longer-term engagement</t>
        </is>
      </c>
      <c r="D774">
        <f>HYPERLINK("https://www.youtube.com/watch?v=wQmBsbt9blg&amp;t=2846s", "Go to time")</f>
        <v/>
      </c>
    </row>
    <row r="775">
      <c r="A775">
        <f>HYPERLINK("https://www.youtube.com/watch?v=Sa27SUR0Mlo", "Video")</f>
        <v/>
      </c>
      <c r="B775" t="inlineStr">
        <is>
          <t>4:06</t>
        </is>
      </c>
      <c r="C775" t="inlineStr">
        <is>
          <t>and orchestrating
just the right types of engagements</t>
        </is>
      </c>
      <c r="D775">
        <f>HYPERLINK("https://www.youtube.com/watch?v=Sa27SUR0Mlo&amp;t=246s", "Go to time")</f>
        <v/>
      </c>
    </row>
    <row r="776">
      <c r="A776">
        <f>HYPERLINK("https://www.youtube.com/watch?v=Sa27SUR0Mlo", "Video")</f>
        <v/>
      </c>
      <c r="B776" t="inlineStr">
        <is>
          <t>10:21</t>
        </is>
      </c>
      <c r="C776" t="inlineStr">
        <is>
          <t>companies can actually help engage
and retain their decision scientists.</t>
        </is>
      </c>
      <c r="D776">
        <f>HYPERLINK("https://www.youtube.com/watch?v=Sa27SUR0Mlo&amp;t=621s", "Go to time")</f>
        <v/>
      </c>
    </row>
    <row r="777">
      <c r="A777">
        <f>HYPERLINK("https://www.youtube.com/watch?v=XqRMV8ICMiM", "Video")</f>
        <v/>
      </c>
      <c r="B777" t="inlineStr">
        <is>
          <t>7:22</t>
        </is>
      </c>
      <c r="C777" t="inlineStr">
        <is>
          <t>they had engaged their community
in a dialogue around drugs,</t>
        </is>
      </c>
      <c r="D777">
        <f>HYPERLINK("https://www.youtube.com/watch?v=XqRMV8ICMiM&amp;t=442s", "Go to time")</f>
        <v/>
      </c>
    </row>
    <row r="778">
      <c r="A778">
        <f>HYPERLINK("https://www.youtube.com/watch?v=RB0zvhRZu-0", "Video")</f>
        <v/>
      </c>
      <c r="B778" t="inlineStr">
        <is>
          <t>1:14</t>
        </is>
      </c>
      <c r="C778" t="inlineStr">
        <is>
          <t>and innovations to engage more people
in our quest to finding</t>
        </is>
      </c>
      <c r="D778">
        <f>HYPERLINK("https://www.youtube.com/watch?v=RB0zvhRZu-0&amp;t=74s", "Go to time")</f>
        <v/>
      </c>
    </row>
    <row r="779">
      <c r="A779">
        <f>HYPERLINK("https://www.youtube.com/watch?v=-w4JrIxFZRA", "Video")</f>
        <v/>
      </c>
      <c r="B779" t="inlineStr">
        <is>
          <t>7:38</t>
        </is>
      </c>
      <c r="C779" t="inlineStr">
        <is>
          <t>The most important thing
is to not focus on engagement,</t>
        </is>
      </c>
      <c r="D779">
        <f>HYPERLINK("https://www.youtube.com/watch?v=-w4JrIxFZRA&amp;t=458s", "Go to time")</f>
        <v/>
      </c>
    </row>
    <row r="780">
      <c r="A780">
        <f>HYPERLINK("https://www.youtube.com/watch?v=RzBUAY1wuw4", "Video")</f>
        <v/>
      </c>
      <c r="B780" t="inlineStr">
        <is>
          <t>6:55</t>
        </is>
      </c>
      <c r="C780" t="inlineStr">
        <is>
          <t>Drawing has taught me
how to fully engage with the world.</t>
        </is>
      </c>
      <c r="D780">
        <f>HYPERLINK("https://www.youtube.com/watch?v=RzBUAY1wuw4&amp;t=415s", "Go to time")</f>
        <v/>
      </c>
    </row>
    <row r="781">
      <c r="A781">
        <f>HYPERLINK("https://www.youtube.com/watch?v=HX17MXvwYHo", "Video")</f>
        <v/>
      </c>
      <c r="B781" t="inlineStr">
        <is>
          <t>13:37</t>
        </is>
      </c>
      <c r="C781" t="inlineStr">
        <is>
          <t>as evidence that she engaged
in a vigorous and continuous fight</t>
        </is>
      </c>
      <c r="D781">
        <f>HYPERLINK("https://www.youtube.com/watch?v=HX17MXvwYHo&amp;t=817s", "Go to time")</f>
        <v/>
      </c>
    </row>
    <row r="782">
      <c r="A782">
        <f>HYPERLINK("https://www.youtube.com/watch?v=-MTRxRO5SRA", "Video")</f>
        <v/>
      </c>
      <c r="B782" t="inlineStr">
        <is>
          <t>1:24</t>
        </is>
      </c>
      <c r="C782" t="inlineStr">
        <is>
          <t>they had so many gaps in their knowledge
they couldn't engage with it.</t>
        </is>
      </c>
      <c r="D782">
        <f>HYPERLINK("https://www.youtube.com/watch?v=-MTRxRO5SRA&amp;t=84s", "Go to time")</f>
        <v/>
      </c>
    </row>
    <row r="783">
      <c r="A783">
        <f>HYPERLINK("https://www.youtube.com/watch?v=r-YXvkWLy-g", "Video")</f>
        <v/>
      </c>
      <c r="B783" t="inlineStr">
        <is>
          <t>1:01</t>
        </is>
      </c>
      <c r="C783" t="inlineStr">
        <is>
          <t>and engage in my own independent research,</t>
        </is>
      </c>
      <c r="D783">
        <f>HYPERLINK("https://www.youtube.com/watch?v=r-YXvkWLy-g&amp;t=61s", "Go to time")</f>
        <v/>
      </c>
    </row>
    <row r="784">
      <c r="A784">
        <f>HYPERLINK("https://www.youtube.com/watch?v=wlR1ojoiue0", "Video")</f>
        <v/>
      </c>
      <c r="B784" t="inlineStr">
        <is>
          <t>2:57</t>
        </is>
      </c>
      <c r="C784" t="inlineStr">
        <is>
          <t>Let's engage our brains.</t>
        </is>
      </c>
      <c r="D784">
        <f>HYPERLINK("https://www.youtube.com/watch?v=wlR1ojoiue0&amp;t=177s", "Go to time")</f>
        <v/>
      </c>
    </row>
    <row r="785">
      <c r="A785">
        <f>HYPERLINK("https://www.youtube.com/watch?v=wlR1ojoiue0", "Video")</f>
        <v/>
      </c>
      <c r="B785" t="inlineStr">
        <is>
          <t>2:58</t>
        </is>
      </c>
      <c r="C785" t="inlineStr">
        <is>
          <t>Let's engage our collective passion
for problem-solving</t>
        </is>
      </c>
      <c r="D785">
        <f>HYPERLINK("https://www.youtube.com/watch?v=wlR1ojoiue0&amp;t=178s", "Go to time")</f>
        <v/>
      </c>
    </row>
    <row r="786">
      <c r="A786">
        <f>HYPERLINK("https://www.youtube.com/watch?v=wlR1ojoiue0", "Video")</f>
        <v/>
      </c>
      <c r="B786" t="inlineStr">
        <is>
          <t>3:12</t>
        </is>
      </c>
      <c r="C786" t="inlineStr">
        <is>
          <t>then more than half engage in farming
as a major source of income.</t>
        </is>
      </c>
      <c r="D786">
        <f>HYPERLINK("https://www.youtube.com/watch?v=wlR1ojoiue0&amp;t=192s", "Go to time")</f>
        <v/>
      </c>
    </row>
    <row r="787">
      <c r="A787">
        <f>HYPERLINK("https://www.youtube.com/watch?v=KJW3sucsJGs", "Video")</f>
        <v/>
      </c>
      <c r="B787" t="inlineStr">
        <is>
          <t>3:15</t>
        </is>
      </c>
      <c r="C787" t="inlineStr">
        <is>
          <t>we didn’t engage in media
on our reservations.</t>
        </is>
      </c>
      <c r="D787">
        <f>HYPERLINK("https://www.youtube.com/watch?v=KJW3sucsJGs&amp;t=195s", "Go to time")</f>
        <v/>
      </c>
    </row>
    <row r="788">
      <c r="A788">
        <f>HYPERLINK("https://www.youtube.com/watch?v=KJW3sucsJGs", "Video")</f>
        <v/>
      </c>
      <c r="B788" t="inlineStr">
        <is>
          <t>3:52</t>
        </is>
      </c>
      <c r="C788" t="inlineStr">
        <is>
          <t>In our engagement
with the local communities,</t>
        </is>
      </c>
      <c r="D788">
        <f>HYPERLINK("https://www.youtube.com/watch?v=KJW3sucsJGs&amp;t=232s", "Go to time")</f>
        <v/>
      </c>
    </row>
    <row r="789">
      <c r="A789">
        <f>HYPERLINK("https://www.youtube.com/watch?v=dYNc3P4j-t4", "Video")</f>
        <v/>
      </c>
      <c r="B789" t="inlineStr">
        <is>
          <t>7:30</t>
        </is>
      </c>
      <c r="C789" t="inlineStr">
        <is>
          <t>these two nations engaged in a project</t>
        </is>
      </c>
      <c r="D789">
        <f>HYPERLINK("https://www.youtube.com/watch?v=dYNc3P4j-t4&amp;t=450s", "Go to time")</f>
        <v/>
      </c>
    </row>
    <row r="790">
      <c r="A790">
        <f>HYPERLINK("https://www.youtube.com/watch?v=DCLoio-8d48", "Video")</f>
        <v/>
      </c>
      <c r="B790" t="inlineStr">
        <is>
          <t>2:11</t>
        </is>
      </c>
      <c r="C790" t="inlineStr">
        <is>
          <t>the more engaged the father is 
in the first few years of a child’s life.</t>
        </is>
      </c>
      <c r="D790">
        <f>HYPERLINK("https://www.youtube.com/watch?v=DCLoio-8d48&amp;t=131s", "Go to time")</f>
        <v/>
      </c>
    </row>
    <row r="791">
      <c r="A791">
        <f>HYPERLINK("https://www.youtube.com/watch?v=NSJKi4eWO8s", "Video")</f>
        <v/>
      </c>
      <c r="B791" t="inlineStr">
        <is>
          <t>5:57</t>
        </is>
      </c>
      <c r="C791" t="inlineStr">
        <is>
          <t>educators engage in heart work.</t>
        </is>
      </c>
      <c r="D791">
        <f>HYPERLINK("https://www.youtube.com/watch?v=NSJKi4eWO8s&amp;t=357s", "Go to time")</f>
        <v/>
      </c>
    </row>
    <row r="792">
      <c r="A792">
        <f>HYPERLINK("https://www.youtube.com/watch?v=NSJKi4eWO8s", "Video")</f>
        <v/>
      </c>
      <c r="B792" t="inlineStr">
        <is>
          <t>9:28</t>
        </is>
      </c>
      <c r="C792" t="inlineStr">
        <is>
          <t>Ginwright calls this
healing-centered engagement</t>
        </is>
      </c>
      <c r="D792">
        <f>HYPERLINK("https://www.youtube.com/watch?v=NSJKi4eWO8s&amp;t=568s", "Go to time")</f>
        <v/>
      </c>
    </row>
    <row r="793">
      <c r="A793">
        <f>HYPERLINK("https://www.youtube.com/watch?v=k0Fx6igxRv8", "Video")</f>
        <v/>
      </c>
      <c r="B793" t="inlineStr">
        <is>
          <t>5:47</t>
        </is>
      </c>
      <c r="C793" t="inlineStr">
        <is>
          <t>They'll continue to engage.</t>
        </is>
      </c>
      <c r="D793">
        <f>HYPERLINK("https://www.youtube.com/watch?v=k0Fx6igxRv8&amp;t=347s", "Go to time")</f>
        <v/>
      </c>
    </row>
    <row r="794">
      <c r="A794">
        <f>HYPERLINK("https://www.youtube.com/watch?v=k0Fx6igxRv8", "Video")</f>
        <v/>
      </c>
      <c r="B794" t="inlineStr">
        <is>
          <t>12:43</t>
        </is>
      </c>
      <c r="C794" t="inlineStr">
        <is>
          <t>and they engaged in acts of terrorism
against the mujahideen in Pakistan.</t>
        </is>
      </c>
      <c r="D794">
        <f>HYPERLINK("https://www.youtube.com/watch?v=k0Fx6igxRv8&amp;t=763s", "Go to time")</f>
        <v/>
      </c>
    </row>
    <row r="795">
      <c r="A795">
        <f>HYPERLINK("https://www.youtube.com/watch?v=k0Fx6igxRv8", "Video")</f>
        <v/>
      </c>
      <c r="B795" t="inlineStr">
        <is>
          <t>16:51</t>
        </is>
      </c>
      <c r="C795" t="inlineStr">
        <is>
          <t>that the Americans will not want
to engage in direct diplomacy,</t>
        </is>
      </c>
      <c r="D795">
        <f>HYPERLINK("https://www.youtube.com/watch?v=k0Fx6igxRv8&amp;t=1011s", "Go to time")</f>
        <v/>
      </c>
    </row>
    <row r="796">
      <c r="A796">
        <f>HYPERLINK("https://www.youtube.com/watch?v=vR4RGzUpOQw", "Video")</f>
        <v/>
      </c>
      <c r="B796" t="inlineStr">
        <is>
          <t>5:50</t>
        </is>
      </c>
      <c r="C796" t="inlineStr">
        <is>
          <t>as an example of the kind
of public engagement needed</t>
        </is>
      </c>
      <c r="D796">
        <f>HYPERLINK("https://www.youtube.com/watch?v=vR4RGzUpOQw&amp;t=350s", "Go to time")</f>
        <v/>
      </c>
    </row>
    <row r="797">
      <c r="A797">
        <f>HYPERLINK("https://www.youtube.com/watch?v=Dn1nYrnsmr4", "Video")</f>
        <v/>
      </c>
      <c r="B797" t="inlineStr">
        <is>
          <t>10:06</t>
        </is>
      </c>
      <c r="C797" t="inlineStr">
        <is>
          <t>sure that they can engage in job</t>
        </is>
      </c>
      <c r="D797">
        <f>HYPERLINK("https://www.youtube.com/watch?v=Dn1nYrnsmr4&amp;t=606s", "Go to time")</f>
        <v/>
      </c>
    </row>
    <row r="798">
      <c r="A798">
        <f>HYPERLINK("https://www.youtube.com/watch?v=Dn1nYrnsmr4", "Video")</f>
        <v/>
      </c>
      <c r="B798" t="inlineStr">
        <is>
          <t>13:06</t>
        </is>
      </c>
      <c r="C798" t="inlineStr">
        <is>
          <t>often you know in people who are engaged</t>
        </is>
      </c>
      <c r="D798">
        <f>HYPERLINK("https://www.youtube.com/watch?v=Dn1nYrnsmr4&amp;t=786s", "Go to time")</f>
        <v/>
      </c>
    </row>
    <row r="799">
      <c r="A799">
        <f>HYPERLINK("https://www.youtube.com/watch?v=k5jEkTm5GIU", "Video")</f>
        <v/>
      </c>
      <c r="B799" t="inlineStr">
        <is>
          <t>6:51</t>
        </is>
      </c>
      <c r="C799" t="inlineStr">
        <is>
          <t>engaged in very specific tasks
in a controlled laboratory environment.</t>
        </is>
      </c>
      <c r="D799">
        <f>HYPERLINK("https://www.youtube.com/watch?v=k5jEkTm5GIU&amp;t=411s", "Go to time")</f>
        <v/>
      </c>
    </row>
    <row r="800">
      <c r="A800">
        <f>HYPERLINK("https://www.youtube.com/watch?v=k5jEkTm5GIU", "Video")</f>
        <v/>
      </c>
      <c r="B800" t="inlineStr">
        <is>
          <t>7:07</t>
        </is>
      </c>
      <c r="C800" t="inlineStr">
        <is>
          <t>from people engaged in everyday activity,</t>
        </is>
      </c>
      <c r="D800">
        <f>HYPERLINK("https://www.youtube.com/watch?v=k5jEkTm5GIU&amp;t=427s", "Go to time")</f>
        <v/>
      </c>
    </row>
    <row r="801">
      <c r="A801">
        <f>HYPERLINK("https://www.youtube.com/watch?v=k5jEkTm5GIU", "Video")</f>
        <v/>
      </c>
      <c r="B801" t="inlineStr">
        <is>
          <t>8:57</t>
        </is>
      </c>
      <c r="C801" t="inlineStr">
        <is>
          <t>as people have engaged
in mind-controlled car racing,</t>
        </is>
      </c>
      <c r="D801">
        <f>HYPERLINK("https://www.youtube.com/watch?v=k5jEkTm5GIU&amp;t=537s", "Go to time")</f>
        <v/>
      </c>
    </row>
    <row r="802">
      <c r="A802">
        <f>HYPERLINK("https://www.youtube.com/watch?v=LY5hMMjiN6k", "Video")</f>
        <v/>
      </c>
      <c r="B802" t="inlineStr">
        <is>
          <t>5:35</t>
        </is>
      </c>
      <c r="C802" t="inlineStr">
        <is>
          <t>I was eager to engage in lively debate
with peers and professors</t>
        </is>
      </c>
      <c r="D802">
        <f>HYPERLINK("https://www.youtube.com/watch?v=LY5hMMjiN6k&amp;t=335s", "Go to time")</f>
        <v/>
      </c>
    </row>
    <row r="803">
      <c r="A803">
        <f>HYPERLINK("https://www.youtube.com/watch?v=LY5hMMjiN6k", "Video")</f>
        <v/>
      </c>
      <c r="B803" t="inlineStr">
        <is>
          <t>6:00</t>
        </is>
      </c>
      <c r="C803" t="inlineStr">
        <is>
          <t>To prepare myself to engage
with controversy in the real world,</t>
        </is>
      </c>
      <c r="D803">
        <f>HYPERLINK("https://www.youtube.com/watch?v=LY5hMMjiN6k&amp;t=360s", "Go to time")</f>
        <v/>
      </c>
    </row>
    <row r="804">
      <c r="A804">
        <f>HYPERLINK("https://www.youtube.com/watch?v=ODLg_00f9BE", "Video")</f>
        <v/>
      </c>
      <c r="B804" t="inlineStr">
        <is>
          <t>5:39</t>
        </is>
      </c>
      <c r="C804" t="inlineStr">
        <is>
          <t>to insist that our leaders engage
in that systemic change.</t>
        </is>
      </c>
      <c r="D804">
        <f>HYPERLINK("https://www.youtube.com/watch?v=ODLg_00f9BE&amp;t=339s", "Go to time")</f>
        <v/>
      </c>
    </row>
    <row r="805">
      <c r="A805">
        <f>HYPERLINK("https://www.youtube.com/watch?v=ODLg_00f9BE", "Video")</f>
        <v/>
      </c>
      <c r="B805" t="inlineStr">
        <is>
          <t>15:42</t>
        </is>
      </c>
      <c r="C805" t="inlineStr">
        <is>
          <t>connected, informed, engaged</t>
        </is>
      </c>
      <c r="D805">
        <f>HYPERLINK("https://www.youtube.com/watch?v=ODLg_00f9BE&amp;t=942s", "Go to time")</f>
        <v/>
      </c>
    </row>
    <row r="806">
      <c r="A806">
        <f>HYPERLINK("https://www.youtube.com/watch?v=rftagV38YKY", "Video")</f>
        <v/>
      </c>
      <c r="B806" t="inlineStr">
        <is>
          <t>17:40</t>
        </is>
      </c>
      <c r="C806" t="inlineStr">
        <is>
          <t>to allow anyone in the world
to engage with discovering</t>
        </is>
      </c>
      <c r="D806">
        <f>HYPERLINK("https://www.youtube.com/watch?v=rftagV38YKY&amp;t=1060s", "Go to time")</f>
        <v/>
      </c>
    </row>
    <row r="807">
      <c r="A807">
        <f>HYPERLINK("https://www.youtube.com/watch?v=fwvbx80QidM", "Video")</f>
        <v/>
      </c>
      <c r="B807" t="inlineStr">
        <is>
          <t>2:09</t>
        </is>
      </c>
      <c r="C807" t="inlineStr">
        <is>
          <t>while inspiring the industry
to discover and engage</t>
        </is>
      </c>
      <c r="D807">
        <f>HYPERLINK("https://www.youtube.com/watch?v=fwvbx80QidM&amp;t=129s", "Go to time")</f>
        <v/>
      </c>
    </row>
    <row r="808">
      <c r="A808">
        <f>HYPERLINK("https://www.youtube.com/watch?v=5knT5m2Kmrc", "Video")</f>
        <v/>
      </c>
      <c r="B808" t="inlineStr">
        <is>
          <t>21:46</t>
        </is>
      </c>
      <c r="C808" t="inlineStr">
        <is>
          <t>how to engage in this conflict,
and it's not easy.</t>
        </is>
      </c>
      <c r="D808">
        <f>HYPERLINK("https://www.youtube.com/watch?v=5knT5m2Kmrc&amp;t=1306s", "Go to time")</f>
        <v/>
      </c>
    </row>
    <row r="809">
      <c r="A809">
        <f>HYPERLINK("https://www.youtube.com/watch?v=uq-6T6TAu74", "Video")</f>
        <v/>
      </c>
      <c r="B809" t="inlineStr">
        <is>
          <t>3:13</t>
        </is>
      </c>
      <c r="C809" t="inlineStr">
        <is>
          <t>and what might make people
who engage in such acts</t>
        </is>
      </c>
      <c r="D809">
        <f>HYPERLINK("https://www.youtube.com/watch?v=uq-6T6TAu74&amp;t=193s", "Go to time")</f>
        <v/>
      </c>
    </row>
    <row r="810">
      <c r="A810">
        <f>HYPERLINK("https://www.youtube.com/watch?v=uq-6T6TAu74", "Video")</f>
        <v/>
      </c>
      <c r="B810" t="inlineStr">
        <is>
          <t>4:23</t>
        </is>
      </c>
      <c r="C810" t="inlineStr">
        <is>
          <t>and a tendency to engage in antisocial
and sometimes very violent behavior.</t>
        </is>
      </c>
      <c r="D810">
        <f>HYPERLINK("https://www.youtube.com/watch?v=uq-6T6TAu74&amp;t=263s", "Go to time")</f>
        <v/>
      </c>
    </row>
    <row r="811">
      <c r="A811">
        <f>HYPERLINK("https://www.youtube.com/watch?v=qYvXk_bqlBk", "Video")</f>
        <v/>
      </c>
      <c r="B811" t="inlineStr">
        <is>
          <t>6:03</t>
        </is>
      </c>
      <c r="C811" t="inlineStr">
        <is>
          <t>particularly if the tasks
they're engaged in --</t>
        </is>
      </c>
      <c r="D811">
        <f>HYPERLINK("https://www.youtube.com/watch?v=qYvXk_bqlBk&amp;t=363s", "Go to time")</f>
        <v/>
      </c>
    </row>
    <row r="812">
      <c r="A812">
        <f>HYPERLINK("https://www.youtube.com/watch?v=qYvXk_bqlBk", "Video")</f>
        <v/>
      </c>
      <c r="B812" t="inlineStr">
        <is>
          <t>6:43</t>
        </is>
      </c>
      <c r="C812" t="inlineStr">
        <is>
          <t>on the frequency with which
individuals engage in the conjugal act,</t>
        </is>
      </c>
      <c r="D812">
        <f>HYPERLINK("https://www.youtube.com/watch?v=qYvXk_bqlBk&amp;t=403s", "Go to time")</f>
        <v/>
      </c>
    </row>
    <row r="813">
      <c r="A813">
        <f>HYPERLINK("https://www.youtube.com/watch?v=qYvXk_bqlBk", "Video")</f>
        <v/>
      </c>
      <c r="B813" t="inlineStr">
        <is>
          <t>7:06</t>
        </is>
      </c>
      <c r="C813" t="inlineStr">
        <is>
          <t>do introverted men engage in the act?</t>
        </is>
      </c>
      <c r="D813">
        <f>HYPERLINK("https://www.youtube.com/watch?v=qYvXk_bqlBk&amp;t=426s", "Go to time")</f>
        <v/>
      </c>
    </row>
    <row r="814">
      <c r="A814">
        <f>HYPERLINK("https://www.youtube.com/watch?v=qYvXk_bqlBk", "Video")</f>
        <v/>
      </c>
      <c r="B814" t="inlineStr">
        <is>
          <t>13:31</t>
        </is>
      </c>
      <c r="C814" t="inlineStr">
        <is>
          <t>a little bit of engagement
to keep them going</t>
        </is>
      </c>
      <c r="D814">
        <f>HYPERLINK("https://www.youtube.com/watch?v=qYvXk_bqlBk&amp;t=811s", "Go to time")</f>
        <v/>
      </c>
    </row>
    <row r="815">
      <c r="A815">
        <f>HYPERLINK("https://www.youtube.com/watch?v=KCxbl5QgFZw", "Video")</f>
        <v/>
      </c>
      <c r="B815" t="inlineStr">
        <is>
          <t>1:11</t>
        </is>
      </c>
      <c r="C815" t="inlineStr">
        <is>
          <t>like countless other Americans have said
right after they engaged in a racist act,</t>
        </is>
      </c>
      <c r="D815">
        <f>HYPERLINK("https://www.youtube.com/watch?v=KCxbl5QgFZw&amp;t=71s", "Go to time")</f>
        <v/>
      </c>
    </row>
    <row r="816">
      <c r="A816">
        <f>HYPERLINK("https://www.youtube.com/watch?v=uEATpbQ9md4", "Video")</f>
        <v/>
      </c>
      <c r="B816" t="inlineStr">
        <is>
          <t>8:07</t>
        </is>
      </c>
      <c r="C816" t="inlineStr">
        <is>
          <t>to demonstrate that they are ready
to engage in diplomacy,</t>
        </is>
      </c>
      <c r="D816">
        <f>HYPERLINK("https://www.youtube.com/watch?v=uEATpbQ9md4&amp;t=487s", "Go to time")</f>
        <v/>
      </c>
    </row>
    <row r="817">
      <c r="A817">
        <f>HYPERLINK("https://www.youtube.com/watch?v=6iqXH9RPK1w", "Video")</f>
        <v/>
      </c>
      <c r="B817" t="inlineStr">
        <is>
          <t>7:53</t>
        </is>
      </c>
      <c r="C817" t="inlineStr">
        <is>
          <t>we need food businesses to engage
and prioritize this work.</t>
        </is>
      </c>
      <c r="D817">
        <f>HYPERLINK("https://www.youtube.com/watch?v=6iqXH9RPK1w&amp;t=473s", "Go to time")</f>
        <v/>
      </c>
    </row>
    <row r="818">
      <c r="A818">
        <f>HYPERLINK("https://www.youtube.com/watch?v=P6FORpg0KVo", "Video")</f>
        <v/>
      </c>
      <c r="B818" t="inlineStr">
        <is>
          <t>6:05</t>
        </is>
      </c>
      <c r="C818" t="inlineStr">
        <is>
          <t>but in this case, we use them
to keep people engaged</t>
        </is>
      </c>
      <c r="D818">
        <f>HYPERLINK("https://www.youtube.com/watch?v=P6FORpg0KVo&amp;t=365s", "Go to time")</f>
        <v/>
      </c>
    </row>
    <row r="819">
      <c r="A819">
        <f>HYPERLINK("https://www.youtube.com/watch?v=klXVQsbhFsE", "Video")</f>
        <v/>
      </c>
      <c r="B819" t="inlineStr">
        <is>
          <t>4:31</t>
        </is>
      </c>
      <c r="C819" t="inlineStr">
        <is>
          <t>engage in those conversations about
how they want to see change happen.</t>
        </is>
      </c>
      <c r="D819">
        <f>HYPERLINK("https://www.youtube.com/watch?v=klXVQsbhFsE&amp;t=271s", "Go to time")</f>
        <v/>
      </c>
    </row>
    <row r="820">
      <c r="A820">
        <f>HYPERLINK("https://www.youtube.com/watch?v=klXVQsbhFsE", "Video")</f>
        <v/>
      </c>
      <c r="B820" t="inlineStr">
        <is>
          <t>5:33</t>
        </is>
      </c>
      <c r="C820" t="inlineStr">
        <is>
          <t>I even think the engagement
and performance</t>
        </is>
      </c>
      <c r="D820">
        <f>HYPERLINK("https://www.youtube.com/watch?v=klXVQsbhFsE&amp;t=333s", "Go to time")</f>
        <v/>
      </c>
    </row>
    <row r="821">
      <c r="A821">
        <f>HYPERLINK("https://www.youtube.com/watch?v=klXVQsbhFsE", "Video")</f>
        <v/>
      </c>
      <c r="B821" t="inlineStr">
        <is>
          <t>7:17</t>
        </is>
      </c>
      <c r="C821" t="inlineStr">
        <is>
          <t>I'm engaged in my community.</t>
        </is>
      </c>
      <c r="D821">
        <f>HYPERLINK("https://www.youtube.com/watch?v=klXVQsbhFsE&amp;t=437s", "Go to time")</f>
        <v/>
      </c>
    </row>
    <row r="822">
      <c r="A822">
        <f>HYPERLINK("https://www.youtube.com/watch?v=klXVQsbhFsE", "Video")</f>
        <v/>
      </c>
      <c r="B822" t="inlineStr">
        <is>
          <t>7:19</t>
        </is>
      </c>
      <c r="C822" t="inlineStr">
        <is>
          <t>And then I'm engaged in work.</t>
        </is>
      </c>
      <c r="D822">
        <f>HYPERLINK("https://www.youtube.com/watch?v=klXVQsbhFsE&amp;t=439s", "Go to time")</f>
        <v/>
      </c>
    </row>
    <row r="823">
      <c r="A823">
        <f>HYPERLINK("https://www.youtube.com/watch?v=klXVQsbhFsE", "Video")</f>
        <v/>
      </c>
      <c r="B823" t="inlineStr">
        <is>
          <t>7:28</t>
        </is>
      </c>
      <c r="C823" t="inlineStr">
        <is>
          <t>they have a full way to engage
in this change that's underfoot right now.</t>
        </is>
      </c>
      <c r="D823">
        <f>HYPERLINK("https://www.youtube.com/watch?v=klXVQsbhFsE&amp;t=448s", "Go to time")</f>
        <v/>
      </c>
    </row>
    <row r="824">
      <c r="A824">
        <f>HYPERLINK("https://www.youtube.com/watch?v=klXVQsbhFsE", "Video")</f>
        <v/>
      </c>
      <c r="B824" t="inlineStr">
        <is>
          <t>9:50</t>
        </is>
      </c>
      <c r="C824" t="inlineStr">
        <is>
          <t>that training was very unique
because it was self-engaged.</t>
        </is>
      </c>
      <c r="D824">
        <f>HYPERLINK("https://www.youtube.com/watch?v=klXVQsbhFsE&amp;t=590s", "Go to time")</f>
        <v/>
      </c>
    </row>
    <row r="825">
      <c r="A825">
        <f>HYPERLINK("https://www.youtube.com/watch?v=RZgkjEdMbSw", "Video")</f>
        <v/>
      </c>
      <c r="B825" t="inlineStr">
        <is>
          <t>6:02</t>
        </is>
      </c>
      <c r="C825" t="inlineStr">
        <is>
          <t>a subject takes an action against a target
engaged in some activity,</t>
        </is>
      </c>
      <c r="D825">
        <f>HYPERLINK("https://www.youtube.com/watch?v=RZgkjEdMbSw&amp;t=362s", "Go to time")</f>
        <v/>
      </c>
    </row>
    <row r="826">
      <c r="A826">
        <f>HYPERLINK("https://www.youtube.com/watch?v=RZgkjEdMbSw", "Video")</f>
        <v/>
      </c>
      <c r="B826" t="inlineStr">
        <is>
          <t>9:42</t>
        </is>
      </c>
      <c r="C826" t="inlineStr">
        <is>
          <t>A subject takes an action
against a target engaged in some activity.</t>
        </is>
      </c>
      <c r="D826">
        <f>HYPERLINK("https://www.youtube.com/watch?v=RZgkjEdMbSw&amp;t=582s", "Go to time")</f>
        <v/>
      </c>
    </row>
    <row r="827">
      <c r="A827">
        <f>HYPERLINK("https://www.youtube.com/watch?v=0Pl44w0iYc4", "Video")</f>
        <v/>
      </c>
      <c r="B827" t="inlineStr">
        <is>
          <t>8:57</t>
        </is>
      </c>
      <c r="C827" t="inlineStr">
        <is>
          <t>actions that engage and resonate
in people in an exceptional way.</t>
        </is>
      </c>
      <c r="D827">
        <f>HYPERLINK("https://www.youtube.com/watch?v=0Pl44w0iYc4&amp;t=537s", "Go to time")</f>
        <v/>
      </c>
    </row>
    <row r="828">
      <c r="A828">
        <f>HYPERLINK("https://www.youtube.com/watch?v=oCgewIIKbSA", "Video")</f>
        <v/>
      </c>
      <c r="B828" t="inlineStr">
        <is>
          <t>6:44</t>
        </is>
      </c>
      <c r="C828" t="inlineStr">
        <is>
          <t>can't engage in particular actions and</t>
        </is>
      </c>
      <c r="D828">
        <f>HYPERLINK("https://www.youtube.com/watch?v=oCgewIIKbSA&amp;t=404s", "Go to time")</f>
        <v/>
      </c>
    </row>
    <row r="829">
      <c r="A829">
        <f>HYPERLINK("https://www.youtube.com/watch?v=ozMCb0wOnMU", "Video")</f>
        <v/>
      </c>
      <c r="B829" t="inlineStr">
        <is>
          <t>0:47</t>
        </is>
      </c>
      <c r="C829" t="inlineStr">
        <is>
          <t>This is because whenever we engage
with people both in person and online --</t>
        </is>
      </c>
      <c r="D829">
        <f>HYPERLINK("https://www.youtube.com/watch?v=ozMCb0wOnMU&amp;t=47s", "Go to time")</f>
        <v/>
      </c>
    </row>
    <row r="830">
      <c r="A830">
        <f>HYPERLINK("https://www.youtube.com/watch?v=ozMCb0wOnMU", "Video")</f>
        <v/>
      </c>
      <c r="B830" t="inlineStr">
        <is>
          <t>4:17</t>
        </is>
      </c>
      <c r="C830" t="inlineStr">
        <is>
          <t>that engage customers
while also increasing brand loyalty."</t>
        </is>
      </c>
      <c r="D830">
        <f>HYPERLINK("https://www.youtube.com/watch?v=ozMCb0wOnMU&amp;t=257s", "Go to time")</f>
        <v/>
      </c>
    </row>
    <row r="831">
      <c r="A831">
        <f>HYPERLINK("https://www.youtube.com/watch?v=ozMCb0wOnMU", "Video")</f>
        <v/>
      </c>
      <c r="B831" t="inlineStr">
        <is>
          <t>5:50</t>
        </is>
      </c>
      <c r="C831" t="inlineStr">
        <is>
          <t>The key is to always engage in a way</t>
        </is>
      </c>
      <c r="D831">
        <f>HYPERLINK("https://www.youtube.com/watch?v=ozMCb0wOnMU&amp;t=350s", "Go to time")</f>
        <v/>
      </c>
    </row>
    <row r="832">
      <c r="A832">
        <f>HYPERLINK("https://www.youtube.com/watch?v=3MwMII8n1qM", "Video")</f>
        <v/>
      </c>
      <c r="B832" t="inlineStr">
        <is>
          <t>0:59</t>
        </is>
      </c>
      <c r="C832" t="inlineStr">
        <is>
          <t>Also, we engage in much more
complex decision-making</t>
        </is>
      </c>
      <c r="D832">
        <f>HYPERLINK("https://www.youtube.com/watch?v=3MwMII8n1qM&amp;t=59s", "Go to time")</f>
        <v/>
      </c>
    </row>
    <row r="833">
      <c r="A833">
        <f>HYPERLINK("https://www.youtube.com/watch?v=bYi6GMv5Erw", "Video")</f>
        <v/>
      </c>
      <c r="B833" t="inlineStr">
        <is>
          <t>3:04</t>
        </is>
      </c>
      <c r="C833" t="inlineStr">
        <is>
          <t>and second, a receptive and engaged
audience to sustain them.</t>
        </is>
      </c>
      <c r="D833">
        <f>HYPERLINK("https://www.youtube.com/watch?v=bYi6GMv5Erw&amp;t=184s", "Go to time")</f>
        <v/>
      </c>
    </row>
    <row r="834">
      <c r="A834">
        <f>HYPERLINK("https://www.youtube.com/watch?v=lVLzrrANpnc", "Video")</f>
        <v/>
      </c>
      <c r="B834" t="inlineStr">
        <is>
          <t>8:43</t>
        </is>
      </c>
      <c r="C834" t="inlineStr">
        <is>
          <t>that engage vitality from within,</t>
        </is>
      </c>
      <c r="D834">
        <f>HYPERLINK("https://www.youtube.com/watch?v=lVLzrrANpnc&amp;t=523s", "Go to time")</f>
        <v/>
      </c>
    </row>
    <row r="835">
      <c r="A835">
        <f>HYPERLINK("https://www.youtube.com/watch?v=YXWKuK-Qsu4", "Video")</f>
        <v/>
      </c>
      <c r="B835" t="inlineStr">
        <is>
          <t>4:33</t>
        </is>
      </c>
      <c r="C835" t="inlineStr">
        <is>
          <t>have begun to engage in false advertising,</t>
        </is>
      </c>
      <c r="D835">
        <f>HYPERLINK("https://www.youtube.com/watch?v=YXWKuK-Qsu4&amp;t=273s", "Go to time")</f>
        <v/>
      </c>
    </row>
    <row r="836">
      <c r="A836">
        <f>HYPERLINK("https://www.youtube.com/watch?v=atQtlbO6D2Y", "Video")</f>
        <v/>
      </c>
      <c r="B836" t="inlineStr">
        <is>
          <t>5:06</t>
        </is>
      </c>
      <c r="C836" t="inlineStr">
        <is>
          <t>and engagement with
incredibly serious topics.</t>
        </is>
      </c>
      <c r="D836">
        <f>HYPERLINK("https://www.youtube.com/watch?v=atQtlbO6D2Y&amp;t=306s", "Go to time")</f>
        <v/>
      </c>
    </row>
    <row r="837">
      <c r="A837">
        <f>HYPERLINK("https://www.youtube.com/watch?v=r2gsj0EEE3I", "Video")</f>
        <v/>
      </c>
      <c r="B837" t="inlineStr">
        <is>
          <t>9:56</t>
        </is>
      </c>
      <c r="C837" t="inlineStr">
        <is>
          <t>engaged in conversation,</t>
        </is>
      </c>
      <c r="D837">
        <f>HYPERLINK("https://www.youtube.com/watch?v=r2gsj0EEE3I&amp;t=596s", "Go to time")</f>
        <v/>
      </c>
    </row>
    <row r="838">
      <c r="A838">
        <f>HYPERLINK("https://www.youtube.com/watch?v=vjXJ4f-OW0U", "Video")</f>
        <v/>
      </c>
      <c r="B838" t="inlineStr">
        <is>
          <t>4:13</t>
        </is>
      </c>
      <c r="C838" t="inlineStr">
        <is>
          <t>and it likes playing with you.
It engages you.</t>
        </is>
      </c>
      <c r="D838">
        <f>HYPERLINK("https://www.youtube.com/watch?v=vjXJ4f-OW0U&amp;t=253s", "Go to time")</f>
        <v/>
      </c>
    </row>
    <row r="839">
      <c r="A839">
        <f>HYPERLINK("https://www.youtube.com/watch?v=VHMYl70ibHQ", "Video")</f>
        <v/>
      </c>
      <c r="B839" t="inlineStr">
        <is>
          <t>5:36</t>
        </is>
      </c>
      <c r="C839" t="inlineStr">
        <is>
          <t>with anyone who's ready
to engage in this journey.</t>
        </is>
      </c>
      <c r="D839">
        <f>HYPERLINK("https://www.youtube.com/watch?v=VHMYl70ibHQ&amp;t=336s", "Go to time")</f>
        <v/>
      </c>
    </row>
    <row r="840">
      <c r="A840">
        <f>HYPERLINK("https://www.youtube.com/watch?v=JpytM780stk", "Video")</f>
        <v/>
      </c>
      <c r="B840" t="inlineStr">
        <is>
          <t>18:16</t>
        </is>
      </c>
      <c r="C840" t="inlineStr">
        <is>
          <t>and keep those people
engaged in the community.</t>
        </is>
      </c>
      <c r="D840">
        <f>HYPERLINK("https://www.youtube.com/watch?v=JpytM780stk&amp;t=1096s", "Go to time")</f>
        <v/>
      </c>
    </row>
    <row r="841">
      <c r="A841">
        <f>HYPERLINK("https://www.youtube.com/watch?v=g4xGbbDACDw", "Video")</f>
        <v/>
      </c>
      <c r="B841" t="inlineStr">
        <is>
          <t>5:07</t>
        </is>
      </c>
      <c r="C841" t="inlineStr">
        <is>
          <t>The notion of exploration and discovery
is something to engage in.</t>
        </is>
      </c>
      <c r="D841">
        <f>HYPERLINK("https://www.youtube.com/watch?v=g4xGbbDACDw&amp;t=307s", "Go to time")</f>
        <v/>
      </c>
    </row>
    <row r="842">
      <c r="A842">
        <f>HYPERLINK("https://www.youtube.com/watch?v=g4xGbbDACDw", "Video")</f>
        <v/>
      </c>
      <c r="B842" t="inlineStr">
        <is>
          <t>5:15</t>
        </is>
      </c>
      <c r="C842" t="inlineStr">
        <is>
          <t>that his parents are engaged
in this thing,</t>
        </is>
      </c>
      <c r="D842">
        <f>HYPERLINK("https://www.youtube.com/watch?v=g4xGbbDACDw&amp;t=315s", "Go to time")</f>
        <v/>
      </c>
    </row>
    <row r="843">
      <c r="A843">
        <f>HYPERLINK("https://www.youtube.com/watch?v=QIr_eNVtJ58", "Video")</f>
        <v/>
      </c>
      <c r="B843" t="inlineStr">
        <is>
          <t>29:41</t>
        </is>
      </c>
      <c r="C843" t="inlineStr">
        <is>
          <t>And rather to engage in them directly.</t>
        </is>
      </c>
      <c r="D843">
        <f>HYPERLINK("https://www.youtube.com/watch?v=QIr_eNVtJ58&amp;t=1781s", "Go to time")</f>
        <v/>
      </c>
    </row>
    <row r="844">
      <c r="A844">
        <f>HYPERLINK("https://www.youtube.com/watch?v=hfznpykprP0", "Video")</f>
        <v/>
      </c>
      <c r="B844" t="inlineStr">
        <is>
          <t>2:29</t>
        </is>
      </c>
      <c r="C844" t="inlineStr">
        <is>
          <t>Over the course of 2012,
they engaged in a systematic campaign</t>
        </is>
      </c>
      <c r="D844">
        <f>HYPERLINK("https://www.youtube.com/watch?v=hfznpykprP0&amp;t=149s", "Go to time")</f>
        <v/>
      </c>
    </row>
    <row r="845">
      <c r="A845">
        <f>HYPERLINK("https://www.youtube.com/watch?v=hfznpykprP0", "Video")</f>
        <v/>
      </c>
      <c r="B845" t="inlineStr">
        <is>
          <t>11:57</t>
        </is>
      </c>
      <c r="C845" t="inlineStr">
        <is>
          <t>each engaged directly or indirectly
beyond the continent itself,</t>
        </is>
      </c>
      <c r="D845">
        <f>HYPERLINK("https://www.youtube.com/watch?v=hfznpykprP0&amp;t=717s", "Go to time")</f>
        <v/>
      </c>
    </row>
    <row r="846">
      <c r="A846">
        <f>HYPERLINK("https://www.youtube.com/watch?v=hfznpykprP0", "Video")</f>
        <v/>
      </c>
      <c r="B846" t="inlineStr">
        <is>
          <t>12:09</t>
        </is>
      </c>
      <c r="C846" t="inlineStr">
        <is>
          <t>He probably would have engaged
in trade with these peer nations</t>
        </is>
      </c>
      <c r="D846">
        <f>HYPERLINK("https://www.youtube.com/watch?v=hfznpykprP0&amp;t=729s", "Go to time")</f>
        <v/>
      </c>
    </row>
    <row r="847">
      <c r="A847">
        <f>HYPERLINK("https://www.youtube.com/watch?v=F5h6ynoq8uM", "Video")</f>
        <v/>
      </c>
      <c r="B847" t="inlineStr">
        <is>
          <t>0:12</t>
        </is>
      </c>
      <c r="C847" t="inlineStr">
        <is>
          <t>How do we get people engaged
in solving global warming?</t>
        </is>
      </c>
      <c r="D847">
        <f>HYPERLINK("https://www.youtube.com/watch?v=F5h6ynoq8uM&amp;t=12s", "Go to time")</f>
        <v/>
      </c>
    </row>
    <row r="848">
      <c r="A848">
        <f>HYPERLINK("https://www.youtube.com/watch?v=F5h6ynoq8uM", "Video")</f>
        <v/>
      </c>
      <c r="B848" t="inlineStr">
        <is>
          <t>1:58</t>
        </is>
      </c>
      <c r="C848" t="inlineStr">
        <is>
          <t>How do we get people engaged
in solving global warming?</t>
        </is>
      </c>
      <c r="D848">
        <f>HYPERLINK("https://www.youtube.com/watch?v=F5h6ynoq8uM&amp;t=118s", "Go to time")</f>
        <v/>
      </c>
    </row>
    <row r="849">
      <c r="A849">
        <f>HYPERLINK("https://www.youtube.com/watch?v=F5h6ynoq8uM", "Video")</f>
        <v/>
      </c>
      <c r="B849" t="inlineStr">
        <is>
          <t>7:11</t>
        </is>
      </c>
      <c r="C849" t="inlineStr">
        <is>
          <t>So, after recognizing
how these five D's kill engagement,</t>
        </is>
      </c>
      <c r="D849">
        <f>HYPERLINK("https://www.youtube.com/watch?v=F5h6ynoq8uM&amp;t=431s", "Go to time")</f>
        <v/>
      </c>
    </row>
    <row r="850">
      <c r="A850">
        <f>HYPERLINK("https://www.youtube.com/watch?v=F5h6ynoq8uM", "Video")</f>
        <v/>
      </c>
      <c r="B850" t="inlineStr">
        <is>
          <t>8:49</t>
        </is>
      </c>
      <c r="C850" t="inlineStr">
        <is>
          <t>Psychology says,
in order to create engagement,</t>
        </is>
      </c>
      <c r="D850">
        <f>HYPERLINK("https://www.youtube.com/watch?v=F5h6ynoq8uM&amp;t=529s", "Go to time")</f>
        <v/>
      </c>
    </row>
    <row r="851">
      <c r="A851">
        <f>HYPERLINK("https://www.youtube.com/watch?v=n8yhaFd_GpM", "Video")</f>
        <v/>
      </c>
      <c r="B851" t="inlineStr">
        <is>
          <t>11:31</t>
        </is>
      </c>
      <c r="C851" t="inlineStr">
        <is>
          <t>you at least know
you're being engaged and respected.</t>
        </is>
      </c>
      <c r="D851">
        <f>HYPERLINK("https://www.youtube.com/watch?v=n8yhaFd_GpM&amp;t=691s", "Go to time")</f>
        <v/>
      </c>
    </row>
    <row r="852">
      <c r="A852">
        <f>HYPERLINK("https://www.youtube.com/watch?v=8atXMqZ_w0M", "Video")</f>
        <v/>
      </c>
      <c r="B852" t="inlineStr">
        <is>
          <t>6:25</t>
        </is>
      </c>
      <c r="C852" t="inlineStr">
        <is>
          <t>but I'm not going to engage in violence.</t>
        </is>
      </c>
      <c r="D852">
        <f>HYPERLINK("https://www.youtube.com/watch?v=8atXMqZ_w0M&amp;t=385s", "Go to time")</f>
        <v/>
      </c>
    </row>
    <row r="853">
      <c r="A853">
        <f>HYPERLINK("https://www.youtube.com/watch?v=8atXMqZ_w0M", "Video")</f>
        <v/>
      </c>
      <c r="B853" t="inlineStr">
        <is>
          <t>18:54</t>
        </is>
      </c>
      <c r="C853" t="inlineStr">
        <is>
          <t>how to engage in nonviolent direct action.</t>
        </is>
      </c>
      <c r="D853">
        <f>HYPERLINK("https://www.youtube.com/watch?v=8atXMqZ_w0M&amp;t=1134s", "Go to time")</f>
        <v/>
      </c>
    </row>
    <row r="854">
      <c r="A854">
        <f>HYPERLINK("https://www.youtube.com/watch?v=coHWLitlm-U", "Video")</f>
        <v/>
      </c>
      <c r="B854" t="inlineStr">
        <is>
          <t>4:00</t>
        </is>
      </c>
      <c r="C854" t="inlineStr">
        <is>
          <t>to see how I could engage people
in social change in a different way,</t>
        </is>
      </c>
      <c r="D854">
        <f>HYPERLINK("https://www.youtube.com/watch?v=coHWLitlm-U&amp;t=240s", "Go to time")</f>
        <v/>
      </c>
    </row>
    <row r="855">
      <c r="A855">
        <f>HYPERLINK("https://www.youtube.com/watch?v=coHWLitlm-U", "Video")</f>
        <v/>
      </c>
      <c r="B855" t="inlineStr">
        <is>
          <t>7:23</t>
        </is>
      </c>
      <c r="C855" t="inlineStr">
        <is>
          <t>we need to engage them by listening
to people we disagree with,</t>
        </is>
      </c>
      <c r="D855">
        <f>HYPERLINK("https://www.youtube.com/watch?v=coHWLitlm-U&amp;t=443s", "Go to time")</f>
        <v/>
      </c>
    </row>
    <row r="856">
      <c r="A856">
        <f>HYPERLINK("https://www.youtube.com/watch?v=coHWLitlm-U", "Video")</f>
        <v/>
      </c>
      <c r="B856" t="inlineStr">
        <is>
          <t>10:01</t>
        </is>
      </c>
      <c r="C856" t="inlineStr">
        <is>
          <t>which is really important when
we're trying to engage power holders,</t>
        </is>
      </c>
      <c r="D856">
        <f>HYPERLINK("https://www.youtube.com/watch?v=coHWLitlm-U&amp;t=601s", "Go to time")</f>
        <v/>
      </c>
    </row>
    <row r="857">
      <c r="A857">
        <f>HYPERLINK("https://www.youtube.com/watch?v=coHWLitlm-U", "Video")</f>
        <v/>
      </c>
      <c r="B857" t="inlineStr">
        <is>
          <t>10:13</t>
        </is>
      </c>
      <c r="C857" t="inlineStr">
        <is>
          <t>if they don't engage introverts</t>
        </is>
      </c>
      <c r="D857">
        <f>HYPERLINK("https://www.youtube.com/watch?v=coHWLitlm-U&amp;t=613s", "Go to time")</f>
        <v/>
      </c>
    </row>
    <row r="858">
      <c r="A858">
        <f>HYPERLINK("https://www.youtube.com/watch?v=coHWLitlm-U", "Video")</f>
        <v/>
      </c>
      <c r="B858" t="inlineStr">
        <is>
          <t>11:19</t>
        </is>
      </c>
      <c r="C858" t="inlineStr">
        <is>
          <t>They're just getting people
to engage in different ways,</t>
        </is>
      </c>
      <c r="D858">
        <f>HYPERLINK("https://www.youtube.com/watch?v=coHWLitlm-U&amp;t=679s", "Go to time")</f>
        <v/>
      </c>
    </row>
    <row r="859">
      <c r="A859">
        <f>HYPERLINK("https://www.youtube.com/watch?v=coHWLitlm-U", "Video")</f>
        <v/>
      </c>
      <c r="B859" t="inlineStr">
        <is>
          <t>12:32</t>
        </is>
      </c>
      <c r="C859" t="inlineStr">
        <is>
          <t>but also engages other people
in an intriguing way online and offline.</t>
        </is>
      </c>
      <c r="D859">
        <f>HYPERLINK("https://www.youtube.com/watch?v=coHWLitlm-U&amp;t=752s", "Go to time")</f>
        <v/>
      </c>
    </row>
    <row r="860">
      <c r="A860">
        <f>HYPERLINK("https://www.youtube.com/watch?v=MMzNxiB7NRc", "Video")</f>
        <v/>
      </c>
      <c r="B860" t="inlineStr">
        <is>
          <t>5:58</t>
        </is>
      </c>
      <c r="C860" t="inlineStr">
        <is>
          <t>and cheering and getting excited
and engaged right along with them.</t>
        </is>
      </c>
      <c r="D860">
        <f>HYPERLINK("https://www.youtube.com/watch?v=MMzNxiB7NRc&amp;t=358s", "Go to time")</f>
        <v/>
      </c>
    </row>
    <row r="861">
      <c r="A861">
        <f>HYPERLINK("https://www.youtube.com/watch?v=mgcjr1yz7ow", "Video")</f>
        <v/>
      </c>
      <c r="B861" t="inlineStr">
        <is>
          <t>1:45</t>
        </is>
      </c>
      <c r="C861" t="inlineStr">
        <is>
          <t>A study shows that 70 percent
of workers in the US are disengaged,</t>
        </is>
      </c>
      <c r="D861">
        <f>HYPERLINK("https://www.youtube.com/watch?v=mgcjr1yz7ow&amp;t=105s", "Go to time")</f>
        <v/>
      </c>
    </row>
    <row r="862">
      <c r="A862">
        <f>HYPERLINK("https://www.youtube.com/watch?v=bdLEBN6JKPY", "Video")</f>
        <v/>
      </c>
      <c r="B862" t="inlineStr">
        <is>
          <t>4:42</t>
        </is>
      </c>
      <c r="C862" t="inlineStr">
        <is>
          <t>And we engage in local artisans</t>
        </is>
      </c>
      <c r="D862">
        <f>HYPERLINK("https://www.youtube.com/watch?v=bdLEBN6JKPY&amp;t=282s", "Go to time")</f>
        <v/>
      </c>
    </row>
    <row r="863">
      <c r="A863">
        <f>HYPERLINK("https://www.youtube.com/watch?v=PK8PR22-c_U", "Video")</f>
        <v/>
      </c>
      <c r="B863" t="inlineStr">
        <is>
          <t>7:16</t>
        </is>
      </c>
      <c r="C863" t="inlineStr">
        <is>
          <t>Tools and training to do things like
use social media for voter engagement,</t>
        </is>
      </c>
      <c r="D863">
        <f>HYPERLINK("https://www.youtube.com/watch?v=PK8PR22-c_U&amp;t=436s", "Go to time")</f>
        <v/>
      </c>
    </row>
    <row r="864">
      <c r="A864">
        <f>HYPERLINK("https://www.youtube.com/watch?v=r92jUj7gNRw", "Video")</f>
        <v/>
      </c>
      <c r="B864" t="inlineStr">
        <is>
          <t>1:19</t>
        </is>
      </c>
      <c r="C864" t="inlineStr">
        <is>
          <t>and I was trying to decide
why I just don't engage with it.</t>
        </is>
      </c>
      <c r="D864">
        <f>HYPERLINK("https://www.youtube.com/watch?v=r92jUj7gNRw&amp;t=79s", "Go to time")</f>
        <v/>
      </c>
    </row>
    <row r="865">
      <c r="A865">
        <f>HYPERLINK("https://www.youtube.com/watch?v=r92jUj7gNRw", "Video")</f>
        <v/>
      </c>
      <c r="B865" t="inlineStr">
        <is>
          <t>2:17</t>
        </is>
      </c>
      <c r="C865" t="inlineStr">
        <is>
          <t>Why not engage people like me in sport?</t>
        </is>
      </c>
      <c r="D865">
        <f>HYPERLINK("https://www.youtube.com/watch?v=r92jUj7gNRw&amp;t=137s", "Go to time")</f>
        <v/>
      </c>
    </row>
    <row r="866">
      <c r="A866">
        <f>HYPERLINK("https://www.youtube.com/watch?v=hokUdXYRe2Q", "Video")</f>
        <v/>
      </c>
      <c r="B866" t="inlineStr">
        <is>
          <t>7:50</t>
        </is>
      </c>
      <c r="C866" t="inlineStr">
        <is>
          <t>that entrepreneurs engaged in
with the VCs after pitching.</t>
        </is>
      </c>
      <c r="D866">
        <f>HYPERLINK("https://www.youtube.com/watch?v=hokUdXYRe2Q&amp;t=470s", "Go to time")</f>
        <v/>
      </c>
    </row>
    <row r="867">
      <c r="A867">
        <f>HYPERLINK("https://www.youtube.com/watch?v=is3F6ZtcSso", "Video")</f>
        <v/>
      </c>
      <c r="B867" t="inlineStr">
        <is>
          <t>7:37</t>
        </is>
      </c>
      <c r="C867" t="inlineStr">
        <is>
          <t>I engage with all kinds of Americans,
even Americans who don't want me here.</t>
        </is>
      </c>
      <c r="D867">
        <f>HYPERLINK("https://www.youtube.com/watch?v=is3F6ZtcSso&amp;t=457s", "Go to time")</f>
        <v/>
      </c>
    </row>
    <row r="868">
      <c r="A868">
        <f>HYPERLINK("https://www.youtube.com/watch?v=9mfir8F2lpE", "Video")</f>
        <v/>
      </c>
      <c r="B868" t="inlineStr">
        <is>
          <t>4:38</t>
        </is>
      </c>
      <c r="C868" t="inlineStr">
        <is>
          <t>forget about their hunger
and then engage with running.</t>
        </is>
      </c>
      <c r="D868">
        <f>HYPERLINK("https://www.youtube.com/watch?v=9mfir8F2lpE&amp;t=278s", "Go to time")</f>
        <v/>
      </c>
    </row>
    <row r="869">
      <c r="A869">
        <f>HYPERLINK("https://www.youtube.com/watch?v=9mfir8F2lpE", "Video")</f>
        <v/>
      </c>
      <c r="B869" t="inlineStr">
        <is>
          <t>4:47</t>
        </is>
      </c>
      <c r="C869" t="inlineStr">
        <is>
          <t>help children engage with algebra,
with the science they were learning,</t>
        </is>
      </c>
      <c r="D869">
        <f>HYPERLINK("https://www.youtube.com/watch?v=9mfir8F2lpE&amp;t=287s", "Go to time")</f>
        <v/>
      </c>
    </row>
    <row r="870">
      <c r="A870">
        <f>HYPERLINK("https://www.youtube.com/watch?v=CEHKGV9qotM", "Video")</f>
        <v/>
      </c>
      <c r="B870" t="inlineStr">
        <is>
          <t>0:23</t>
        </is>
      </c>
      <c r="C870" t="inlineStr">
        <is>
          <t>had been working for a while
to improve morale and engagement</t>
        </is>
      </c>
      <c r="D870">
        <f>HYPERLINK("https://www.youtube.com/watch?v=CEHKGV9qotM&amp;t=23s", "Go to time")</f>
        <v/>
      </c>
    </row>
    <row r="871">
      <c r="A871">
        <f>HYPERLINK("https://www.youtube.com/watch?v=CEHKGV9qotM", "Video")</f>
        <v/>
      </c>
      <c r="B871" t="inlineStr">
        <is>
          <t>3:44</t>
        </is>
      </c>
      <c r="C871" t="inlineStr">
        <is>
          <t>If I asked you to think of a time
when you felt highly engaged</t>
        </is>
      </c>
      <c r="D871">
        <f>HYPERLINK("https://www.youtube.com/watch?v=CEHKGV9qotM&amp;t=224s", "Go to time")</f>
        <v/>
      </c>
    </row>
    <row r="872">
      <c r="A872">
        <f>HYPERLINK("https://www.youtube.com/watch?v=j-rw3x8VZxA", "Video")</f>
        <v/>
      </c>
      <c r="B872" t="inlineStr">
        <is>
          <t>6:57</t>
        </is>
      </c>
      <c r="C872" t="inlineStr">
        <is>
          <t>And we engage them
in environmental decision making.</t>
        </is>
      </c>
      <c r="D872">
        <f>HYPERLINK("https://www.youtube.com/watch?v=j-rw3x8VZxA&amp;t=417s", "Go to time")</f>
        <v/>
      </c>
    </row>
    <row r="873">
      <c r="A873">
        <f>HYPERLINK("https://www.youtube.com/watch?v=j-rw3x8VZxA", "Video")</f>
        <v/>
      </c>
      <c r="B873" t="inlineStr">
        <is>
          <t>7:41</t>
        </is>
      </c>
      <c r="C873" t="inlineStr">
        <is>
          <t>Another tactic we engage is we engage
community in educational workshops</t>
        </is>
      </c>
      <c r="D873">
        <f>HYPERLINK("https://www.youtube.com/watch?v=j-rw3x8VZxA&amp;t=461s", "Go to time")</f>
        <v/>
      </c>
    </row>
    <row r="874">
      <c r="A874">
        <f>HYPERLINK("https://www.youtube.com/watch?v=cixIwyYkCEo", "Video")</f>
        <v/>
      </c>
      <c r="B874" t="inlineStr">
        <is>
          <t>16:49</t>
        </is>
      </c>
      <c r="C874" t="inlineStr">
        <is>
          <t>and you actually begin to engage in it,</t>
        </is>
      </c>
      <c r="D874">
        <f>HYPERLINK("https://www.youtube.com/watch?v=cixIwyYkCEo&amp;t=1009s", "Go to time")</f>
        <v/>
      </c>
    </row>
    <row r="875">
      <c r="A875">
        <f>HYPERLINK("https://www.youtube.com/watch?v=vNCVrtwrAWg", "Video")</f>
        <v/>
      </c>
      <c r="B875" t="inlineStr">
        <is>
          <t>8:11</t>
        </is>
      </c>
      <c r="C875" t="inlineStr">
        <is>
          <t>Engagement and opt-in rates shot up.</t>
        </is>
      </c>
      <c r="D875">
        <f>HYPERLINK("https://www.youtube.com/watch?v=vNCVrtwrAWg&amp;t=491s", "Go to time")</f>
        <v/>
      </c>
    </row>
    <row r="876">
      <c r="A876">
        <f>HYPERLINK("https://www.youtube.com/watch?v=bZsn1_DARRs", "Video")</f>
        <v/>
      </c>
      <c r="B876" t="inlineStr">
        <is>
          <t>11:35</t>
        </is>
      </c>
      <c r="C876" t="inlineStr">
        <is>
          <t>Bolt Threads have had to engage
in some extreme biomimicry.</t>
        </is>
      </c>
      <c r="D876">
        <f>HYPERLINK("https://www.youtube.com/watch?v=bZsn1_DARRs&amp;t=695s", "Go to time")</f>
        <v/>
      </c>
    </row>
    <row r="877">
      <c r="A877">
        <f>HYPERLINK("https://www.youtube.com/watch?v=oITW0XsZd3o", "Video")</f>
        <v/>
      </c>
      <c r="B877" t="inlineStr">
        <is>
          <t>4:58</t>
        </is>
      </c>
      <c r="C877" t="inlineStr">
        <is>
          <t>is we engage in catastrophic thinking.</t>
        </is>
      </c>
      <c r="D877">
        <f>HYPERLINK("https://www.youtube.com/watch?v=oITW0XsZd3o&amp;t=298s", "Go to time")</f>
        <v/>
      </c>
    </row>
    <row r="878">
      <c r="A878">
        <f>HYPERLINK("https://www.youtube.com/watch?v=t0Cr64zCc38", "Video")</f>
        <v/>
      </c>
      <c r="B878" t="inlineStr">
        <is>
          <t>7:42</t>
        </is>
      </c>
      <c r="C878" t="inlineStr">
        <is>
          <t>they're more likely to engage in behaviors
that end up with folks calling the cops.</t>
        </is>
      </c>
      <c r="D878">
        <f>HYPERLINK("https://www.youtube.com/watch?v=t0Cr64zCc38&amp;t=462s", "Go to time")</f>
        <v/>
      </c>
    </row>
    <row r="879">
      <c r="A879">
        <f>HYPERLINK("https://www.youtube.com/watch?v=McX2ZovIrCg", "Video")</f>
        <v/>
      </c>
      <c r="B879" t="inlineStr">
        <is>
          <t>9:02</t>
        </is>
      </c>
      <c r="C879" t="inlineStr">
        <is>
          <t>So the invitation here
is to engage the adventure</t>
        </is>
      </c>
      <c r="D879">
        <f>HYPERLINK("https://www.youtube.com/watch?v=McX2ZovIrCg&amp;t=542s", "Go to time")</f>
        <v/>
      </c>
    </row>
    <row r="880">
      <c r="A880">
        <f>HYPERLINK("https://www.youtube.com/watch?v=F9XB29JfKYo", "Video")</f>
        <v/>
      </c>
      <c r="B880" t="inlineStr">
        <is>
          <t>5:37</t>
        </is>
      </c>
      <c r="C880" t="inlineStr">
        <is>
          <t>that you can visit and engage directly
with whatever they're selling.</t>
        </is>
      </c>
      <c r="D880">
        <f>HYPERLINK("https://www.youtube.com/watch?v=F9XB29JfKYo&amp;t=337s", "Go to time")</f>
        <v/>
      </c>
    </row>
    <row r="881">
      <c r="A881">
        <f>HYPERLINK("https://www.youtube.com/watch?v=GX9woZi0HUY", "Video")</f>
        <v/>
      </c>
      <c r="B881" t="inlineStr">
        <is>
          <t>4:46</t>
        </is>
      </c>
      <c r="C881" t="inlineStr">
        <is>
          <t>He would engage me
and all my classmates in conversation.</t>
        </is>
      </c>
      <c r="D881">
        <f>HYPERLINK("https://www.youtube.com/watch?v=GX9woZi0HUY&amp;t=286s", "Go to time")</f>
        <v/>
      </c>
    </row>
    <row r="882">
      <c r="A882">
        <f>HYPERLINK("https://www.youtube.com/watch?v=7GN10u6F9m0", "Video")</f>
        <v/>
      </c>
      <c r="B882" t="inlineStr">
        <is>
          <t>9:18</t>
        </is>
      </c>
      <c r="C882" t="inlineStr">
        <is>
          <t>None of us like to engage with people
who think differently to us.</t>
        </is>
      </c>
      <c r="D882">
        <f>HYPERLINK("https://www.youtube.com/watch?v=7GN10u6F9m0&amp;t=558s", "Go to time")</f>
        <v/>
      </c>
    </row>
    <row r="883">
      <c r="A883">
        <f>HYPERLINK("https://www.youtube.com/watch?v=g3vSYbT1Aco", "Video")</f>
        <v/>
      </c>
      <c r="B883" t="inlineStr">
        <is>
          <t>12:08</t>
        </is>
      </c>
      <c r="C883" t="inlineStr">
        <is>
          <t>the inner voice --
you can always engage with it</t>
        </is>
      </c>
      <c r="D883">
        <f>HYPERLINK("https://www.youtube.com/watch?v=g3vSYbT1Aco&amp;t=728s", "Go to time")</f>
        <v/>
      </c>
    </row>
    <row r="884">
      <c r="A884">
        <f>HYPERLINK("https://www.youtube.com/watch?v=UFNRxEmoMaw", "Video")</f>
        <v/>
      </c>
      <c r="B884" t="inlineStr">
        <is>
          <t>7:43</t>
        </is>
      </c>
      <c r="C884" t="inlineStr">
        <is>
          <t>there is no engagement and no learning.</t>
        </is>
      </c>
      <c r="D884">
        <f>HYPERLINK("https://www.youtube.com/watch?v=UFNRxEmoMaw&amp;t=463s", "Go to time")</f>
        <v/>
      </c>
    </row>
    <row r="885">
      <c r="A885">
        <f>HYPERLINK("https://www.youtube.com/watch?v=UFNRxEmoMaw", "Video")</f>
        <v/>
      </c>
      <c r="B885" t="inlineStr">
        <is>
          <t>12:24</t>
        </is>
      </c>
      <c r="C885" t="inlineStr">
        <is>
          <t>and I'm incredibly encouraged
by my engagements</t>
        </is>
      </c>
      <c r="D885">
        <f>HYPERLINK("https://www.youtube.com/watch?v=UFNRxEmoMaw&amp;t=744s", "Go to time")</f>
        <v/>
      </c>
    </row>
    <row r="886">
      <c r="A886">
        <f>HYPERLINK("https://www.youtube.com/watch?v=neipUPkQZBA", "Video")</f>
        <v/>
      </c>
      <c r="B886" t="inlineStr">
        <is>
          <t>5:27</t>
        </is>
      </c>
      <c r="C886" t="inlineStr">
        <is>
          <t>engage in these practices</t>
        </is>
      </c>
      <c r="D886">
        <f>HYPERLINK("https://www.youtube.com/watch?v=neipUPkQZBA&amp;t=327s", "Go to time")</f>
        <v/>
      </c>
    </row>
    <row r="887">
      <c r="A887">
        <f>HYPERLINK("https://www.youtube.com/watch?v=neipUPkQZBA", "Video")</f>
        <v/>
      </c>
      <c r="B887" t="inlineStr">
        <is>
          <t>5:33</t>
        </is>
      </c>
      <c r="C887" t="inlineStr">
        <is>
          <t>When religious and spiritual groups
engage in these practices,</t>
        </is>
      </c>
      <c r="D887">
        <f>HYPERLINK("https://www.youtube.com/watch?v=neipUPkQZBA&amp;t=333s", "Go to time")</f>
        <v/>
      </c>
    </row>
    <row r="888">
      <c r="A888">
        <f>HYPERLINK("https://www.youtube.com/watch?v=OsbV1_tA1oU", "Video")</f>
        <v/>
      </c>
      <c r="B888" t="inlineStr">
        <is>
          <t>8:48</t>
        </is>
      </c>
      <c r="C888" t="inlineStr">
        <is>
          <t>but the people politically engaged enough
to be yelling at each other about politics</t>
        </is>
      </c>
      <c r="D888">
        <f>HYPERLINK("https://www.youtube.com/watch?v=OsbV1_tA1oU&amp;t=528s", "Go to time")</f>
        <v/>
      </c>
    </row>
    <row r="889">
      <c r="A889">
        <f>HYPERLINK("https://www.youtube.com/watch?v=Tob_DDLXImM", "Video")</f>
        <v/>
      </c>
      <c r="B889" t="inlineStr">
        <is>
          <t>32:58</t>
        </is>
      </c>
      <c r="C889" t="inlineStr">
        <is>
          <t>when you are engaged in the fight</t>
        </is>
      </c>
      <c r="D889">
        <f>HYPERLINK("https://www.youtube.com/watch?v=Tob_DDLXImM&amp;t=1978s", "Go to time")</f>
        <v/>
      </c>
    </row>
    <row r="890">
      <c r="A890">
        <f>HYPERLINK("https://www.youtube.com/watch?v=Tob_DDLXImM", "Video")</f>
        <v/>
      </c>
      <c r="B890" t="inlineStr">
        <is>
          <t>38:47</t>
        </is>
      </c>
      <c r="C890" t="inlineStr">
        <is>
          <t>burnout. I'm chronically engaged in my</t>
        </is>
      </c>
      <c r="D890">
        <f>HYPERLINK("https://www.youtube.com/watch?v=Tob_DDLXImM&amp;t=2327s", "Go to time")</f>
        <v/>
      </c>
    </row>
    <row r="891">
      <c r="A891">
        <f>HYPERLINK("https://www.youtube.com/watch?v=Tob_DDLXImM", "Video")</f>
        <v/>
      </c>
      <c r="B891" t="inlineStr">
        <is>
          <t>46:42</t>
        </is>
      </c>
      <c r="C891" t="inlineStr">
        <is>
          <t>you want to do is engage in like deep</t>
        </is>
      </c>
      <c r="D891">
        <f>HYPERLINK("https://www.youtube.com/watch?v=Tob_DDLXImM&amp;t=2802s", "Go to time")</f>
        <v/>
      </c>
    </row>
    <row r="892">
      <c r="A892">
        <f>HYPERLINK("https://www.youtube.com/watch?v=Tob_DDLXImM", "Video")</f>
        <v/>
      </c>
      <c r="B892" t="inlineStr">
        <is>
          <t>47:04</t>
        </is>
      </c>
      <c r="C892" t="inlineStr">
        <is>
          <t>and it feels so overwhelming to engage</t>
        </is>
      </c>
      <c r="D892">
        <f>HYPERLINK("https://www.youtube.com/watch?v=Tob_DDLXImM&amp;t=2824s", "Go to time")</f>
        <v/>
      </c>
    </row>
    <row r="893">
      <c r="A893">
        <f>HYPERLINK("https://www.youtube.com/watch?v=Tob_DDLXImM", "Video")</f>
        <v/>
      </c>
      <c r="B893" t="inlineStr">
        <is>
          <t>49:35</t>
        </is>
      </c>
      <c r="C893" t="inlineStr">
        <is>
          <t>normalize not being engaged, you know,</t>
        </is>
      </c>
      <c r="D893">
        <f>HYPERLINK("https://www.youtube.com/watch?v=Tob_DDLXImM&amp;t=2975s", "Go to time")</f>
        <v/>
      </c>
    </row>
    <row r="894">
      <c r="A894">
        <f>HYPERLINK("https://www.youtube.com/watch?v=Tob_DDLXImM", "Video")</f>
        <v/>
      </c>
      <c r="B894" t="inlineStr">
        <is>
          <t>52:53</t>
        </is>
      </c>
      <c r="C894" t="inlineStr">
        <is>
          <t>engaged and plugged in and we want to be</t>
        </is>
      </c>
      <c r="D894">
        <f>HYPERLINK("https://www.youtube.com/watch?v=Tob_DDLXImM&amp;t=3173s", "Go to time")</f>
        <v/>
      </c>
    </row>
    <row r="895">
      <c r="A895">
        <f>HYPERLINK("https://www.youtube.com/watch?v=Tob_DDLXImM", "Video")</f>
        <v/>
      </c>
      <c r="B895" t="inlineStr">
        <is>
          <t>53:02</t>
        </is>
      </c>
      <c r="C895" t="inlineStr">
        <is>
          <t>engaged you know while while things are</t>
        </is>
      </c>
      <c r="D895">
        <f>HYPERLINK("https://www.youtube.com/watch?v=Tob_DDLXImM&amp;t=3182s", "Go to time")</f>
        <v/>
      </c>
    </row>
    <row r="896">
      <c r="A896">
        <f>HYPERLINK("https://www.youtube.com/watch?v=5qaktKVL_zM", "Video")</f>
        <v/>
      </c>
      <c r="B896" t="inlineStr">
        <is>
          <t>12:48</t>
        </is>
      </c>
      <c r="C896" t="inlineStr">
        <is>
          <t>Palliative medicine is the answer
to engage with human beings,</t>
        </is>
      </c>
      <c r="D896">
        <f>HYPERLINK("https://www.youtube.com/watch?v=5qaktKVL_zM&amp;t=768s", "Go to time")</f>
        <v/>
      </c>
    </row>
    <row r="897">
      <c r="A897">
        <f>HYPERLINK("https://www.youtube.com/watch?v=g80SezdX9WY", "Video")</f>
        <v/>
      </c>
      <c r="B897" t="inlineStr">
        <is>
          <t>0:22</t>
        </is>
      </c>
      <c r="C897" t="inlineStr">
        <is>
          <t>can they be truly engaged in the civic</t>
        </is>
      </c>
      <c r="D897">
        <f>HYPERLINK("https://www.youtube.com/watch?v=g80SezdX9WY&amp;t=22s", "Go to time")</f>
        <v/>
      </c>
    </row>
    <row r="898">
      <c r="A898">
        <f>HYPERLINK("https://www.youtube.com/watch?v=fojPLOE150c", "Video")</f>
        <v/>
      </c>
      <c r="B898" t="inlineStr">
        <is>
          <t>7:11</t>
        </is>
      </c>
      <c r="C898" t="inlineStr">
        <is>
          <t>and engagement from the American
and Chinese leaders together.</t>
        </is>
      </c>
      <c r="D898">
        <f>HYPERLINK("https://www.youtube.com/watch?v=fojPLOE150c&amp;t=431s", "Go to time")</f>
        <v/>
      </c>
    </row>
    <row r="899">
      <c r="A899">
        <f>HYPERLINK("https://www.youtube.com/watch?v=fojPLOE150c", "Video")</f>
        <v/>
      </c>
      <c r="B899" t="inlineStr">
        <is>
          <t>11:54</t>
        </is>
      </c>
      <c r="C899" t="inlineStr">
        <is>
          <t>to engage in this charm offensive
with other countries</t>
        </is>
      </c>
      <c r="D899">
        <f>HYPERLINK("https://www.youtube.com/watch?v=fojPLOE150c&amp;t=714s", "Go to time")</f>
        <v/>
      </c>
    </row>
    <row r="900">
      <c r="A900">
        <f>HYPERLINK("https://www.youtube.com/watch?v=Sf8j5LFv3nI", "Video")</f>
        <v/>
      </c>
      <c r="B900" t="inlineStr">
        <is>
          <t>1:28</t>
        </is>
      </c>
      <c r="C900" t="inlineStr">
        <is>
          <t>to engage in conflict
with other governments,</t>
        </is>
      </c>
      <c r="D900">
        <f>HYPERLINK("https://www.youtube.com/watch?v=Sf8j5LFv3nI&amp;t=88s", "Go to time")</f>
        <v/>
      </c>
    </row>
    <row r="901">
      <c r="A901">
        <f>HYPERLINK("https://www.youtube.com/watch?v=Sf8j5LFv3nI", "Video")</f>
        <v/>
      </c>
      <c r="B901" t="inlineStr">
        <is>
          <t>8:56</t>
        </is>
      </c>
      <c r="C901" t="inlineStr">
        <is>
          <t>Industry naturally engages
in strategies of influence</t>
        </is>
      </c>
      <c r="D901">
        <f>HYPERLINK("https://www.youtube.com/watch?v=Sf8j5LFv3nI&amp;t=536s", "Go to time")</f>
        <v/>
      </c>
    </row>
    <row r="902">
      <c r="A902">
        <f>HYPERLINK("https://www.youtube.com/watch?v=Sf8j5LFv3nI", "Video")</f>
        <v/>
      </c>
      <c r="B902" t="inlineStr">
        <is>
          <t>13:33</t>
        </is>
      </c>
      <c r="C902" t="inlineStr">
        <is>
          <t>I began by suggesting that sometimes
we need to engage in conflict.</t>
        </is>
      </c>
      <c r="D902">
        <f>HYPERLINK("https://www.youtube.com/watch?v=Sf8j5LFv3nI&amp;t=813s", "Go to time")</f>
        <v/>
      </c>
    </row>
    <row r="903">
      <c r="A903">
        <f>HYPERLINK("https://www.youtube.com/watch?v=Sf8j5LFv3nI", "Video")</f>
        <v/>
      </c>
      <c r="B903" t="inlineStr">
        <is>
          <t>13:42</t>
        </is>
      </c>
      <c r="C903" t="inlineStr">
        <is>
          <t>struggle with, at times engage
in direct conflict with corporations.</t>
        </is>
      </c>
      <c r="D903">
        <f>HYPERLINK("https://www.youtube.com/watch?v=Sf8j5LFv3nI&amp;t=822s", "Go to time")</f>
        <v/>
      </c>
    </row>
    <row r="904">
      <c r="A904">
        <f>HYPERLINK("https://www.youtube.com/watch?v=pzN4WGPC4kc", "Video")</f>
        <v/>
      </c>
      <c r="B904" t="inlineStr">
        <is>
          <t>8:25</t>
        </is>
      </c>
      <c r="C904" t="inlineStr">
        <is>
          <t>at least two of the three people
engaged in the transaction --</t>
        </is>
      </c>
      <c r="D904">
        <f>HYPERLINK("https://www.youtube.com/watch?v=pzN4WGPC4kc&amp;t=505s", "Go to time")</f>
        <v/>
      </c>
    </row>
    <row r="905">
      <c r="A905">
        <f>HYPERLINK("https://www.youtube.com/watch?v=5gVTwb3ebAI", "Video")</f>
        <v/>
      </c>
      <c r="B905" t="inlineStr">
        <is>
          <t>0:48</t>
        </is>
      </c>
      <c r="C905" t="inlineStr">
        <is>
          <t>You look engaged yet caring yet concerned.</t>
        </is>
      </c>
      <c r="D905">
        <f>HYPERLINK("https://www.youtube.com/watch?v=5gVTwb3ebAI&amp;t=48s", "Go to time")</f>
        <v/>
      </c>
    </row>
    <row r="906">
      <c r="A906">
        <f>HYPERLINK("https://www.youtube.com/watch?v=5gVTwb3ebAI", "Video")</f>
        <v/>
      </c>
      <c r="B906" t="inlineStr">
        <is>
          <t>1:21</t>
        </is>
      </c>
      <c r="C906" t="inlineStr">
        <is>
          <t>looked engaged yet caring yet concerned,</t>
        </is>
      </c>
      <c r="D906">
        <f>HYPERLINK("https://www.youtube.com/watch?v=5gVTwb3ebAI&amp;t=81s", "Go to time")</f>
        <v/>
      </c>
    </row>
    <row r="907">
      <c r="A907">
        <f>HYPERLINK("https://www.youtube.com/watch?v=gJzSWacrkKo", "Video")</f>
        <v/>
      </c>
      <c r="B907" t="inlineStr">
        <is>
          <t>5:03</t>
        </is>
      </c>
      <c r="C907" t="inlineStr">
        <is>
          <t>And when we engage people
in those questions,</t>
        </is>
      </c>
      <c r="D907">
        <f>HYPERLINK("https://www.youtube.com/watch?v=gJzSWacrkKo&amp;t=303s", "Go to time")</f>
        <v/>
      </c>
    </row>
    <row r="908">
      <c r="A908">
        <f>HYPERLINK("https://www.youtube.com/watch?v=Doqr0HdMXOI", "Video")</f>
        <v/>
      </c>
      <c r="B908" t="inlineStr">
        <is>
          <t>3:47</t>
        </is>
      </c>
      <c r="C908" t="inlineStr">
        <is>
          <t>Study one explored how infants
would engage with a novel toy</t>
        </is>
      </c>
      <c r="D908">
        <f>HYPERLINK("https://www.youtube.com/watch?v=Doqr0HdMXOI&amp;t=227s", "Go to time")</f>
        <v/>
      </c>
    </row>
    <row r="909">
      <c r="A909">
        <f>HYPERLINK("https://www.youtube.com/watch?v=hHYe3O7_TUA", "Video")</f>
        <v/>
      </c>
      <c r="B909" t="inlineStr">
        <is>
          <t>2:44</t>
        </is>
      </c>
      <c r="C909" t="inlineStr">
        <is>
          <t>in order to engage them
into practical actions.</t>
        </is>
      </c>
      <c r="D909">
        <f>HYPERLINK("https://www.youtube.com/watch?v=hHYe3O7_TUA&amp;t=164s", "Go to time")</f>
        <v/>
      </c>
    </row>
    <row r="910">
      <c r="A910">
        <f>HYPERLINK("https://www.youtube.com/watch?v=hHYe3O7_TUA", "Video")</f>
        <v/>
      </c>
      <c r="B910" t="inlineStr">
        <is>
          <t>4:05</t>
        </is>
      </c>
      <c r="C910" t="inlineStr">
        <is>
          <t>empower and then engage
into democratic action.</t>
        </is>
      </c>
      <c r="D910">
        <f>HYPERLINK("https://www.youtube.com/watch?v=hHYe3O7_TUA&amp;t=245s", "Go to time")</f>
        <v/>
      </c>
    </row>
    <row r="911">
      <c r="A911">
        <f>HYPERLINK("https://www.youtube.com/watch?v=j4QlG5jKpio", "Video")</f>
        <v/>
      </c>
      <c r="B911" t="inlineStr">
        <is>
          <t>4:06</t>
        </is>
      </c>
      <c r="C911" t="inlineStr">
        <is>
          <t>increased employee engagement, retention,</t>
        </is>
      </c>
      <c r="D911">
        <f>HYPERLINK("https://www.youtube.com/watch?v=j4QlG5jKpio&amp;t=246s", "Go to time")</f>
        <v/>
      </c>
    </row>
    <row r="912">
      <c r="A912">
        <f>HYPERLINK("https://www.youtube.com/watch?v=Z7v8x69AtwY", "Video")</f>
        <v/>
      </c>
      <c r="B912" t="inlineStr">
        <is>
          <t>1:57</t>
        </is>
      </c>
      <c r="C912" t="inlineStr">
        <is>
          <t>as universities engage in an arms race
to the top of the rankings.</t>
        </is>
      </c>
      <c r="D912">
        <f>HYPERLINK("https://www.youtube.com/watch?v=Z7v8x69AtwY&amp;t=117s", "Go to time")</f>
        <v/>
      </c>
    </row>
    <row r="913">
      <c r="A913">
        <f>HYPERLINK("https://www.youtube.com/watch?v=5m9AYbFqpQo", "Video")</f>
        <v/>
      </c>
      <c r="B913" t="inlineStr">
        <is>
          <t>9:40</t>
        </is>
      </c>
      <c r="C913" t="inlineStr">
        <is>
          <t>It's not the only way, of course,
that we engage in food in Africa.</t>
        </is>
      </c>
      <c r="D913">
        <f>HYPERLINK("https://www.youtube.com/watch?v=5m9AYbFqpQo&amp;t=580s", "Go to time")</f>
        <v/>
      </c>
    </row>
    <row r="914">
      <c r="A914">
        <f>HYPERLINK("https://www.youtube.com/watch?v=5m9AYbFqpQo", "Video")</f>
        <v/>
      </c>
      <c r="B914" t="inlineStr">
        <is>
          <t>16:40</t>
        </is>
      </c>
      <c r="C914" t="inlineStr">
        <is>
          <t>in traveling the world,
to see and engage with food.</t>
        </is>
      </c>
      <c r="D914">
        <f>HYPERLINK("https://www.youtube.com/watch?v=5m9AYbFqpQo&amp;t=1000s", "Go to time")</f>
        <v/>
      </c>
    </row>
    <row r="915">
      <c r="A915">
        <f>HYPERLINK("https://www.youtube.com/watch?v=5m9AYbFqpQo", "Video")</f>
        <v/>
      </c>
      <c r="B915" t="inlineStr">
        <is>
          <t>38:11</t>
        </is>
      </c>
      <c r="C915" t="inlineStr">
        <is>
          <t>you got to find a way to engage,</t>
        </is>
      </c>
      <c r="D915">
        <f>HYPERLINK("https://www.youtube.com/watch?v=5m9AYbFqpQo&amp;t=2291s", "Go to time")</f>
        <v/>
      </c>
    </row>
    <row r="916">
      <c r="A916">
        <f>HYPERLINK("https://www.youtube.com/watch?v=cfzkBGgxXGE", "Video")</f>
        <v/>
      </c>
      <c r="B916" t="inlineStr">
        <is>
          <t>10:15</t>
        </is>
      </c>
      <c r="C916" t="inlineStr">
        <is>
          <t>They know that once
engaged in clinical care</t>
        </is>
      </c>
      <c r="D916">
        <f>HYPERLINK("https://www.youtube.com/watch?v=cfzkBGgxXGE&amp;t=615s", "Go to time")</f>
        <v/>
      </c>
    </row>
    <row r="917">
      <c r="A917">
        <f>HYPERLINK("https://www.youtube.com/watch?v=XewnyUJgyA4", "Video")</f>
        <v/>
      </c>
      <c r="B917" t="inlineStr">
        <is>
          <t>16:44</t>
        </is>
      </c>
      <c r="C917" t="inlineStr">
        <is>
          <t>engaged in a collective
surge of imagination.</t>
        </is>
      </c>
      <c r="D917">
        <f>HYPERLINK("https://www.youtube.com/watch?v=XewnyUJgyA4&amp;t=1004s", "Go to time")</f>
        <v/>
      </c>
    </row>
    <row r="918">
      <c r="A918">
        <f>HYPERLINK("https://www.youtube.com/watch?v=qjGmzBp2fFk", "Video")</f>
        <v/>
      </c>
      <c r="B918" t="inlineStr">
        <is>
          <t>5:50</t>
        </is>
      </c>
      <c r="C918" t="inlineStr">
        <is>
          <t>promotes civic engagement
through sharing Black history,</t>
        </is>
      </c>
      <c r="D918">
        <f>HYPERLINK("https://www.youtube.com/watch?v=qjGmzBp2fFk&amp;t=350s", "Go to time")</f>
        <v/>
      </c>
    </row>
    <row r="919">
      <c r="A919">
        <f>HYPERLINK("https://www.youtube.com/watch?v=qjGmzBp2fFk", "Video")</f>
        <v/>
      </c>
      <c r="B919" t="inlineStr">
        <is>
          <t>6:03</t>
        </is>
      </c>
      <c r="C919" t="inlineStr">
        <is>
          <t>voter engagement programs in America.</t>
        </is>
      </c>
      <c r="D919">
        <f>HYPERLINK("https://www.youtube.com/watch?v=qjGmzBp2fFk&amp;t=363s", "Go to time")</f>
        <v/>
      </c>
    </row>
    <row r="920">
      <c r="A920">
        <f>HYPERLINK("https://www.youtube.com/watch?v=zwpiI18TBdE", "Video")</f>
        <v/>
      </c>
      <c r="B920" t="inlineStr">
        <is>
          <t>11:07</t>
        </is>
      </c>
      <c r="C920" t="inlineStr">
        <is>
          <t>I had engaged in abroad</t>
        </is>
      </c>
      <c r="D920">
        <f>HYPERLINK("https://www.youtube.com/watch?v=zwpiI18TBdE&amp;t=667s", "Go to time")</f>
        <v/>
      </c>
    </row>
    <row r="921">
      <c r="A921">
        <f>HYPERLINK("https://www.youtube.com/watch?v=zwpiI18TBdE", "Video")</f>
        <v/>
      </c>
      <c r="B921" t="inlineStr">
        <is>
          <t>13:36</t>
        </is>
      </c>
      <c r="C921" t="inlineStr">
        <is>
          <t>That people who engage
in violent jihadism,</t>
        </is>
      </c>
      <c r="D921">
        <f>HYPERLINK("https://www.youtube.com/watch?v=zwpiI18TBdE&amp;t=816s", "Go to time")</f>
        <v/>
      </c>
    </row>
    <row r="922">
      <c r="A922">
        <f>HYPERLINK("https://www.youtube.com/watch?v=zwpiI18TBdE", "Video")</f>
        <v/>
      </c>
      <c r="B922" t="inlineStr">
        <is>
          <t>14:28</t>
        </is>
      </c>
      <c r="C922" t="inlineStr">
        <is>
          <t>I engaged in actions
I thought were correct.</t>
        </is>
      </c>
      <c r="D922">
        <f>HYPERLINK("https://www.youtube.com/watch?v=zwpiI18TBdE&amp;t=868s", "Go to time")</f>
        <v/>
      </c>
    </row>
    <row r="923">
      <c r="A923">
        <f>HYPERLINK("https://www.youtube.com/watch?v=G8RxjxdUulE", "Video")</f>
        <v/>
      </c>
      <c r="B923" t="inlineStr">
        <is>
          <t>5:47</t>
        </is>
      </c>
      <c r="C923" t="inlineStr">
        <is>
          <t>was reaching out to learn,
to participate, to engage.</t>
        </is>
      </c>
      <c r="D923">
        <f>HYPERLINK("https://www.youtube.com/watch?v=G8RxjxdUulE&amp;t=347s", "Go to time")</f>
        <v/>
      </c>
    </row>
    <row r="924">
      <c r="A924">
        <f>HYPERLINK("https://www.youtube.com/watch?v=T00TZkOMLZc", "Video")</f>
        <v/>
      </c>
      <c r="B924" t="inlineStr">
        <is>
          <t>22:58</t>
        </is>
      </c>
      <c r="C924" t="inlineStr">
        <is>
          <t>people engage with the most so I think</t>
        </is>
      </c>
      <c r="D924">
        <f>HYPERLINK("https://www.youtube.com/watch?v=T00TZkOMLZc&amp;t=1378s", "Go to time")</f>
        <v/>
      </c>
    </row>
    <row r="925">
      <c r="A925">
        <f>HYPERLINK("https://www.youtube.com/watch?v=_cPj3b9BDPI", "Video")</f>
        <v/>
      </c>
      <c r="B925" t="inlineStr">
        <is>
          <t>28:01</t>
        </is>
      </c>
      <c r="C925" t="inlineStr">
        <is>
          <t>that are allowing you to engage
in financial transactions.</t>
        </is>
      </c>
      <c r="D925">
        <f>HYPERLINK("https://www.youtube.com/watch?v=_cPj3b9BDPI&amp;t=1681s", "Go to time")</f>
        <v/>
      </c>
    </row>
    <row r="926">
      <c r="A926">
        <f>HYPERLINK("https://www.youtube.com/watch?v=Kv0Xz0lMKDQ", "Video")</f>
        <v/>
      </c>
      <c r="B926" t="inlineStr">
        <is>
          <t>5:40</t>
        </is>
      </c>
      <c r="C926" t="inlineStr">
        <is>
          <t>"I'm too young to engage in politics
or to even hold a political opinion."</t>
        </is>
      </c>
      <c r="D926">
        <f>HYPERLINK("https://www.youtube.com/watch?v=Kv0Xz0lMKDQ&amp;t=340s", "Go to time")</f>
        <v/>
      </c>
    </row>
    <row r="927">
      <c r="A927">
        <f>HYPERLINK("https://www.youtube.com/watch?v=gpE_W50OTUc", "Video")</f>
        <v/>
      </c>
      <c r="B927" t="inlineStr">
        <is>
          <t>8:53</t>
        </is>
      </c>
      <c r="C927" t="inlineStr">
        <is>
          <t>So it is important that you invest
the time to connect, to engage</t>
        </is>
      </c>
      <c r="D927">
        <f>HYPERLINK("https://www.youtube.com/watch?v=gpE_W50OTUc&amp;t=533s", "Go to time")</f>
        <v/>
      </c>
    </row>
    <row r="928">
      <c r="A928">
        <f>HYPERLINK("https://www.youtube.com/watch?v=u3BZDx2dnSE", "Video")</f>
        <v/>
      </c>
      <c r="B928" t="inlineStr">
        <is>
          <t>45:54</t>
        </is>
      </c>
      <c r="C928" t="inlineStr">
        <is>
          <t>bring citizen engagement in ex-ante not</t>
        </is>
      </c>
      <c r="D928">
        <f>HYPERLINK("https://www.youtube.com/watch?v=u3BZDx2dnSE&amp;t=2754s", "Go to time")</f>
        <v/>
      </c>
    </row>
    <row r="929">
      <c r="A929">
        <f>HYPERLINK("https://www.youtube.com/watch?v=mkd_XHXhCcw", "Video")</f>
        <v/>
      </c>
      <c r="B929" t="inlineStr">
        <is>
          <t>17:05</t>
        </is>
      </c>
      <c r="C929" t="inlineStr">
        <is>
          <t>He's certainly shown real engagement</t>
        </is>
      </c>
      <c r="D929">
        <f>HYPERLINK("https://www.youtube.com/watch?v=mkd_XHXhCcw&amp;t=1025s", "Go to time")</f>
        <v/>
      </c>
    </row>
    <row r="930">
      <c r="A930">
        <f>HYPERLINK("https://www.youtube.com/watch?v=mkd_XHXhCcw", "Video")</f>
        <v/>
      </c>
      <c r="B930" t="inlineStr">
        <is>
          <t>20:53</t>
        </is>
      </c>
      <c r="C930" t="inlineStr">
        <is>
          <t>and we engage in politics,</t>
        </is>
      </c>
      <c r="D930">
        <f>HYPERLINK("https://www.youtube.com/watch?v=mkd_XHXhCcw&amp;t=1253s", "Go to time")</f>
        <v/>
      </c>
    </row>
    <row r="931">
      <c r="A931">
        <f>HYPERLINK("https://www.youtube.com/watch?v=CoQuaDKV3xk", "Video")</f>
        <v/>
      </c>
      <c r="B931" t="inlineStr">
        <is>
          <t>32:24</t>
        </is>
      </c>
      <c r="C931" t="inlineStr">
        <is>
          <t>engages and encourages scapegoating but</t>
        </is>
      </c>
      <c r="D931">
        <f>HYPERLINK("https://www.youtube.com/watch?v=CoQuaDKV3xk&amp;t=1944s", "Go to time")</f>
        <v/>
      </c>
    </row>
    <row r="932">
      <c r="A932">
        <f>HYPERLINK("https://www.youtube.com/watch?v=YbnS39GAcQo", "Video")</f>
        <v/>
      </c>
      <c r="B932" t="inlineStr">
        <is>
          <t>2:14</t>
        </is>
      </c>
      <c r="C932" t="inlineStr">
        <is>
          <t>I remember I was working
with an engaged couple for about a year,</t>
        </is>
      </c>
      <c r="D932">
        <f>HYPERLINK("https://www.youtube.com/watch?v=YbnS39GAcQo&amp;t=134s", "Go to time")</f>
        <v/>
      </c>
    </row>
    <row r="933">
      <c r="A933">
        <f>HYPERLINK("https://www.youtube.com/watch?v=c73Q8oQmwzo", "Video")</f>
        <v/>
      </c>
      <c r="B933" t="inlineStr">
        <is>
          <t>4:31</t>
        </is>
      </c>
      <c r="C933" t="inlineStr">
        <is>
          <t>the brain has to engage
a neurochemical switch</t>
        </is>
      </c>
      <c r="D933">
        <f>HYPERLINK("https://www.youtube.com/watch?v=c73Q8oQmwzo&amp;t=271s", "Go to time")</f>
        <v/>
      </c>
    </row>
    <row r="934">
      <c r="A934">
        <f>HYPERLINK("https://www.youtube.com/watch?v=f4xu7w6Vf0U", "Video")</f>
        <v/>
      </c>
      <c r="B934" t="inlineStr">
        <is>
          <t>35:43</t>
        </is>
      </c>
      <c r="C934" t="inlineStr">
        <is>
          <t>CA: And I guess the reason
I'm delighted that you're engaged in this</t>
        </is>
      </c>
      <c r="D934">
        <f>HYPERLINK("https://www.youtube.com/watch?v=f4xu7w6Vf0U&amp;t=2143s", "Go to time")</f>
        <v/>
      </c>
    </row>
    <row r="935">
      <c r="A935">
        <f>HYPERLINK("https://www.youtube.com/watch?v=PI5V1-IFvlI", "Video")</f>
        <v/>
      </c>
      <c r="B935" t="inlineStr">
        <is>
          <t>13:24</t>
        </is>
      </c>
      <c r="C935" t="inlineStr">
        <is>
          <t>Social engagement works in health care,</t>
        </is>
      </c>
      <c r="D935">
        <f>HYPERLINK("https://www.youtube.com/watch?v=PI5V1-IFvlI&amp;t=804s", "Go to time")</f>
        <v/>
      </c>
    </row>
    <row r="936">
      <c r="A936">
        <f>HYPERLINK("https://www.youtube.com/watch?v=PlPena9gobI", "Video")</f>
        <v/>
      </c>
      <c r="B936" t="inlineStr">
        <is>
          <t>5:57</t>
        </is>
      </c>
      <c r="C936" t="inlineStr">
        <is>
          <t>That kind of intentional, engaged silence
makes space for them.</t>
        </is>
      </c>
      <c r="D936">
        <f>HYPERLINK("https://www.youtube.com/watch?v=PlPena9gobI&amp;t=357s", "Go to time")</f>
        <v/>
      </c>
    </row>
    <row r="937">
      <c r="A937">
        <f>HYPERLINK("https://www.youtube.com/watch?v=PlPena9gobI", "Video")</f>
        <v/>
      </c>
      <c r="B937" t="inlineStr">
        <is>
          <t>7:00</t>
        </is>
      </c>
      <c r="C937" t="inlineStr">
        <is>
          <t>to be engaged without making it about you.</t>
        </is>
      </c>
      <c r="D937">
        <f>HYPERLINK("https://www.youtube.com/watch?v=PlPena9gobI&amp;t=420s", "Go to time")</f>
        <v/>
      </c>
    </row>
    <row r="938">
      <c r="A938">
        <f>HYPERLINK("https://www.youtube.com/watch?v=Rv-tDrv__mc", "Video")</f>
        <v/>
      </c>
      <c r="B938" t="inlineStr">
        <is>
          <t>8:55</t>
        </is>
      </c>
      <c r="C938" t="inlineStr">
        <is>
          <t>The modeling and engagement
and dialogues enable us to identify</t>
        </is>
      </c>
      <c r="D938">
        <f>HYPERLINK("https://www.youtube.com/watch?v=Rv-tDrv__mc&amp;t=535s", "Go to time")</f>
        <v/>
      </c>
    </row>
    <row r="939">
      <c r="A939">
        <f>HYPERLINK("https://www.youtube.com/watch?v=uA70ZGCC1f4", "Video")</f>
        <v/>
      </c>
      <c r="B939" t="inlineStr">
        <is>
          <t>1:41</t>
        </is>
      </c>
      <c r="C939" t="inlineStr">
        <is>
          <t>How do we begin to critically engage
with artworks made by machines?</t>
        </is>
      </c>
      <c r="D939">
        <f>HYPERLINK("https://www.youtube.com/watch?v=uA70ZGCC1f4&amp;t=101s", "Go to time")</f>
        <v/>
      </c>
    </row>
    <row r="940">
      <c r="A940">
        <f>HYPERLINK("https://www.youtube.com/watch?v=BcgDvEdGEXg", "Video")</f>
        <v/>
      </c>
      <c r="B940" t="inlineStr">
        <is>
          <t>17:43</t>
        </is>
      </c>
      <c r="C940" t="inlineStr">
        <is>
          <t>engage people's more reflective thinking.</t>
        </is>
      </c>
      <c r="D940">
        <f>HYPERLINK("https://www.youtube.com/watch?v=BcgDvEdGEXg&amp;t=1063s", "Go to time")</f>
        <v/>
      </c>
    </row>
    <row r="941">
      <c r="A941">
        <f>HYPERLINK("https://www.youtube.com/watch?v=tSciinXdGhI", "Video")</f>
        <v/>
      </c>
      <c r="B941" t="inlineStr">
        <is>
          <t>1:35</t>
        </is>
      </c>
      <c r="C941" t="inlineStr">
        <is>
          <t>began their diplomatic
engagement in the 1970s,</t>
        </is>
      </c>
      <c r="D941">
        <f>HYPERLINK("https://www.youtube.com/watch?v=tSciinXdGhI&amp;t=95s", "Go to time")</f>
        <v/>
      </c>
    </row>
    <row r="942">
      <c r="A942">
        <f>HYPERLINK("https://www.youtube.com/watch?v=jk6Y3f2c4-I", "Video")</f>
        <v/>
      </c>
      <c r="B942" t="inlineStr">
        <is>
          <t>9:30</t>
        </is>
      </c>
      <c r="C942" t="inlineStr">
        <is>
          <t>is by queer women
and their engagement in kink.</t>
        </is>
      </c>
      <c r="D942">
        <f>HYPERLINK("https://www.youtube.com/watch?v=jk6Y3f2c4-I&amp;t=570s", "Go to time")</f>
        <v/>
      </c>
    </row>
    <row r="943">
      <c r="A943">
        <f>HYPERLINK("https://www.youtube.com/watch?v=jk6Y3f2c4-I", "Video")</f>
        <v/>
      </c>
      <c r="B943" t="inlineStr">
        <is>
          <t>10:32</t>
        </is>
      </c>
      <c r="C943" t="inlineStr">
        <is>
          <t>TKM: This is not to say that everyone
now needs to rush out and engage in kink.</t>
        </is>
      </c>
      <c r="D943">
        <f>HYPERLINK("https://www.youtube.com/watch?v=jk6Y3f2c4-I&amp;t=632s", "Go to time")</f>
        <v/>
      </c>
    </row>
    <row r="944">
      <c r="A944">
        <f>HYPERLINK("https://www.youtube.com/watch?v=jk6Y3f2c4-I", "Video")</f>
        <v/>
      </c>
      <c r="B944" t="inlineStr">
        <is>
          <t>11:06</t>
        </is>
      </c>
      <c r="C944" t="inlineStr">
        <is>
          <t>that we can have an incredible engagement</t>
        </is>
      </c>
      <c r="D944">
        <f>HYPERLINK("https://www.youtube.com/watch?v=jk6Y3f2c4-I&amp;t=666s", "Go to time")</f>
        <v/>
      </c>
    </row>
    <row r="945">
      <c r="A945">
        <f>HYPERLINK("https://www.youtube.com/watch?v=xo3twNN-CTg", "Video")</f>
        <v/>
      </c>
      <c r="B945" t="inlineStr">
        <is>
          <t>3:01</t>
        </is>
      </c>
      <c r="C945" t="inlineStr">
        <is>
          <t>why people might not want to engage
in this kind of data gathering.</t>
        </is>
      </c>
      <c r="D945">
        <f>HYPERLINK("https://www.youtube.com/watch?v=xo3twNN-CTg&amp;t=181s", "Go to time")</f>
        <v/>
      </c>
    </row>
    <row r="946">
      <c r="A946">
        <f>HYPERLINK("https://www.youtube.com/watch?v=qaIghx4QRN4", "Video")</f>
        <v/>
      </c>
      <c r="B946" t="inlineStr">
        <is>
          <t>2:59</t>
        </is>
      </c>
      <c r="C946" t="inlineStr">
        <is>
          <t>but wouldn't aliens engage
in some recognizable activity --</t>
        </is>
      </c>
      <c r="D946">
        <f>HYPERLINK("https://www.youtube.com/watch?v=qaIghx4QRN4&amp;t=179s", "Go to time")</f>
        <v/>
      </c>
    </row>
    <row r="947">
      <c r="A947">
        <f>HYPERLINK("https://www.youtube.com/watch?v=NDQ1Mi5I4rg", "Video")</f>
        <v/>
      </c>
      <c r="B947" t="inlineStr">
        <is>
          <t>14:20</t>
        </is>
      </c>
      <c r="C947" t="inlineStr">
        <is>
          <t>engagement, creativity and innovation
flourish in the organization.</t>
        </is>
      </c>
      <c r="D947">
        <f>HYPERLINK("https://www.youtube.com/watch?v=NDQ1Mi5I4rg&amp;t=860s", "Go to time")</f>
        <v/>
      </c>
    </row>
    <row r="948">
      <c r="A948">
        <f>HYPERLINK("https://www.youtube.com/watch?v=_bm98rrVZzE", "Video")</f>
        <v/>
      </c>
      <c r="B948" t="inlineStr">
        <is>
          <t>6:55</t>
        </is>
      </c>
      <c r="C948" t="inlineStr">
        <is>
          <t>but that you engage
with every business leader,</t>
        </is>
      </c>
      <c r="D948">
        <f>HYPERLINK("https://www.youtube.com/watch?v=_bm98rrVZzE&amp;t=415s", "Go to time")</f>
        <v/>
      </c>
    </row>
    <row r="949">
      <c r="A949">
        <f>HYPERLINK("https://www.youtube.com/watch?v=0K5OO2ybueM", "Video")</f>
        <v/>
      </c>
      <c r="B949" t="inlineStr">
        <is>
          <t>2:48</t>
        </is>
      </c>
      <c r="C949" t="inlineStr">
        <is>
          <t>We engage in survival activities --</t>
        </is>
      </c>
      <c r="D949">
        <f>HYPERLINK("https://www.youtube.com/watch?v=0K5OO2ybueM&amp;t=168s", "Go to time")</f>
        <v/>
      </c>
    </row>
    <row r="950">
      <c r="A950">
        <f>HYPERLINK("https://www.youtube.com/watch?v=jltYcaQ24q4", "Video")</f>
        <v/>
      </c>
      <c r="B950" t="inlineStr">
        <is>
          <t>5:41</t>
        </is>
      </c>
      <c r="C950" t="inlineStr">
        <is>
          <t>You know, most people who engage
in corruption know they shouldn't.</t>
        </is>
      </c>
      <c r="D950">
        <f>HYPERLINK("https://www.youtube.com/watch?v=jltYcaQ24q4&amp;t=341s", "Go to time")</f>
        <v/>
      </c>
    </row>
    <row r="951">
      <c r="A951">
        <f>HYPERLINK("https://www.youtube.com/watch?v=jltYcaQ24q4", "Video")</f>
        <v/>
      </c>
      <c r="B951" t="inlineStr">
        <is>
          <t>8:32</t>
        </is>
      </c>
      <c r="C951" t="inlineStr">
        <is>
          <t>and engaged in bribery and embezzlement.</t>
        </is>
      </c>
      <c r="D951">
        <f>HYPERLINK("https://www.youtube.com/watch?v=jltYcaQ24q4&amp;t=512s", "Go to time")</f>
        <v/>
      </c>
    </row>
    <row r="952">
      <c r="A952">
        <f>HYPERLINK("https://www.youtube.com/watch?v=8q7D4EmbSCw", "Video")</f>
        <v/>
      </c>
      <c r="B952" t="inlineStr">
        <is>
          <t>6:00</t>
        </is>
      </c>
      <c r="C952" t="inlineStr">
        <is>
          <t>Many people are fascinated and engaged.</t>
        </is>
      </c>
      <c r="D952">
        <f>HYPERLINK("https://www.youtube.com/watch?v=8q7D4EmbSCw&amp;t=360s", "Go to time")</f>
        <v/>
      </c>
    </row>
    <row r="953">
      <c r="A953">
        <f>HYPERLINK("https://www.youtube.com/watch?v=oIzinzHQcWg", "Video")</f>
        <v/>
      </c>
      <c r="B953" t="inlineStr">
        <is>
          <t>2:08</t>
        </is>
      </c>
      <c r="C953" t="inlineStr">
        <is>
          <t>we’ve created experiential artworks
that engage with the ethics of DNA mining.</t>
        </is>
      </c>
      <c r="D953">
        <f>HYPERLINK("https://www.youtube.com/watch?v=oIzinzHQcWg&amp;t=128s", "Go to time")</f>
        <v/>
      </c>
    </row>
    <row r="954">
      <c r="A954">
        <f>HYPERLINK("https://www.youtube.com/watch?v=UXElAVBiXXs", "Video")</f>
        <v/>
      </c>
      <c r="B954" t="inlineStr">
        <is>
          <t>2:16</t>
        </is>
      </c>
      <c r="C954" t="inlineStr">
        <is>
          <t>actively engaged in what we're doing
that we can lose track of time.</t>
        </is>
      </c>
      <c r="D954">
        <f>HYPERLINK("https://www.youtube.com/watch?v=UXElAVBiXXs&amp;t=136s", "Go to time")</f>
        <v/>
      </c>
    </row>
    <row r="955">
      <c r="A955">
        <f>HYPERLINK("https://www.youtube.com/watch?v=6kPHnl-RsVI", "Video")</f>
        <v/>
      </c>
      <c r="B955" t="inlineStr">
        <is>
          <t>0:53</t>
        </is>
      </c>
      <c r="C955" t="inlineStr">
        <is>
          <t>and how the business models
of maximizing engagement</t>
        </is>
      </c>
      <c r="D955">
        <f>HYPERLINK("https://www.youtube.com/watch?v=6kPHnl-RsVI&amp;t=53s", "Go to time")</f>
        <v/>
      </c>
    </row>
    <row r="956">
      <c r="A956">
        <f>HYPERLINK("https://www.youtube.com/watch?v=6kPHnl-RsVI", "Video")</f>
        <v/>
      </c>
      <c r="B956" t="inlineStr">
        <is>
          <t>1:38</t>
        </is>
      </c>
      <c r="C956" t="inlineStr">
        <is>
          <t>about the business models of engagement.</t>
        </is>
      </c>
      <c r="D956">
        <f>HYPERLINK("https://www.youtube.com/watch?v=6kPHnl-RsVI&amp;t=98s", "Go to time")</f>
        <v/>
      </c>
    </row>
    <row r="957">
      <c r="A957">
        <f>HYPERLINK("https://www.youtube.com/watch?v=HFKmpyf9ucQ", "Video")</f>
        <v/>
      </c>
      <c r="B957" t="inlineStr">
        <is>
          <t>11:39</t>
        </is>
      </c>
      <c r="C957" t="inlineStr">
        <is>
          <t>Then you get to something
we call defensive engagement,</t>
        </is>
      </c>
      <c r="D957">
        <f>HYPERLINK("https://www.youtube.com/watch?v=HFKmpyf9ucQ&amp;t=699s", "Go to time")</f>
        <v/>
      </c>
    </row>
    <row r="958">
      <c r="A958">
        <f>HYPERLINK("https://www.youtube.com/watch?v=E_fB_s_TC5k", "Video")</f>
        <v/>
      </c>
      <c r="B958" t="inlineStr">
        <is>
          <t>11:10</t>
        </is>
      </c>
      <c r="C958" t="inlineStr">
        <is>
          <t>we don't really learn how to engage
the public in the act of design.</t>
        </is>
      </c>
      <c r="D958">
        <f>HYPERLINK("https://www.youtube.com/watch?v=E_fB_s_TC5k&amp;t=670s", "Go to time")</f>
        <v/>
      </c>
    </row>
    <row r="959">
      <c r="A959">
        <f>HYPERLINK("https://www.youtube.com/watch?v=Sek29hwUjZE", "Video")</f>
        <v/>
      </c>
      <c r="B959" t="inlineStr">
        <is>
          <t>4:16</t>
        </is>
      </c>
      <c r="C959" t="inlineStr">
        <is>
          <t>are more likely to lead
to engagement in altruistic behavior</t>
        </is>
      </c>
      <c r="D959">
        <f>HYPERLINK("https://www.youtube.com/watch?v=Sek29hwUjZE&amp;t=256s", "Go to time")</f>
        <v/>
      </c>
    </row>
    <row r="960">
      <c r="A960">
        <f>HYPERLINK("https://www.youtube.com/watch?v=bWA1gvA5lxU", "Video")</f>
        <v/>
      </c>
      <c r="B960" t="inlineStr">
        <is>
          <t>12:57</t>
        </is>
      </c>
      <c r="C960" t="inlineStr">
        <is>
          <t>in none of these places are there big,
visible public signs of engagement.</t>
        </is>
      </c>
      <c r="D960">
        <f>HYPERLINK("https://www.youtube.com/watch?v=bWA1gvA5lxU&amp;t=777s", "Go to time")</f>
        <v/>
      </c>
    </row>
    <row r="961">
      <c r="A961">
        <f>HYPERLINK("https://www.youtube.com/watch?v=qty0NjF3pdQ", "Video")</f>
        <v/>
      </c>
      <c r="B961" t="inlineStr">
        <is>
          <t>2:48</t>
        </is>
      </c>
      <c r="C961" t="inlineStr">
        <is>
          <t>When we engage in dialogue,
we flip the script.</t>
        </is>
      </c>
      <c r="D961">
        <f>HYPERLINK("https://www.youtube.com/watch?v=qty0NjF3pdQ&amp;t=168s", "Go to time")</f>
        <v/>
      </c>
    </row>
    <row r="962">
      <c r="A962">
        <f>HYPERLINK("https://www.youtube.com/watch?v=qty0NjF3pdQ", "Video")</f>
        <v/>
      </c>
      <c r="B962" t="inlineStr">
        <is>
          <t>4:22</t>
        </is>
      </c>
      <c r="C962" t="inlineStr">
        <is>
          <t>and instead engage in dialogue</t>
        </is>
      </c>
      <c r="D962">
        <f>HYPERLINK("https://www.youtube.com/watch?v=qty0NjF3pdQ&amp;t=262s", "Go to time")</f>
        <v/>
      </c>
    </row>
    <row r="963">
      <c r="A963">
        <f>HYPERLINK("https://www.youtube.com/watch?v=qty0NjF3pdQ", "Video")</f>
        <v/>
      </c>
      <c r="B963" t="inlineStr">
        <is>
          <t>8:03</t>
        </is>
      </c>
      <c r="C963" t="inlineStr">
        <is>
          <t>LA: The second topic that challenged
our ability to engage in dialogue</t>
        </is>
      </c>
      <c r="D963">
        <f>HYPERLINK("https://www.youtube.com/watch?v=qty0NjF3pdQ&amp;t=483s", "Go to time")</f>
        <v/>
      </c>
    </row>
    <row r="964">
      <c r="A964">
        <f>HYPERLINK("https://www.youtube.com/watch?v=qty0NjF3pdQ", "Video")</f>
        <v/>
      </c>
      <c r="B964" t="inlineStr">
        <is>
          <t>13:47</t>
        </is>
      </c>
      <c r="C964" t="inlineStr">
        <is>
          <t>CQ: So we must find a way
to engage in meaningful conversations</t>
        </is>
      </c>
      <c r="D964">
        <f>HYPERLINK("https://www.youtube.com/watch?v=qty0NjF3pdQ&amp;t=827s", "Go to time")</f>
        <v/>
      </c>
    </row>
    <row r="965">
      <c r="A965">
        <f>HYPERLINK("https://www.youtube.com/watch?v=EOMvzRZpIOI", "Video")</f>
        <v/>
      </c>
      <c r="B965" t="inlineStr">
        <is>
          <t>12:19</t>
        </is>
      </c>
      <c r="C965" t="inlineStr">
        <is>
          <t>there was no point
in trying to engage with him</t>
        </is>
      </c>
      <c r="D965">
        <f>HYPERLINK("https://www.youtube.com/watch?v=EOMvzRZpIOI&amp;t=739s", "Go to time")</f>
        <v/>
      </c>
    </row>
    <row r="966">
      <c r="A966">
        <f>HYPERLINK("https://www.youtube.com/watch?v=SfROjZlyg7o", "Video")</f>
        <v/>
      </c>
      <c r="B966" t="inlineStr">
        <is>
          <t>6:22</t>
        </is>
      </c>
      <c r="C966" t="inlineStr">
        <is>
          <t>Now, I have to add that with the rise
in youth engagement,</t>
        </is>
      </c>
      <c r="D966">
        <f>HYPERLINK("https://www.youtube.com/watch?v=SfROjZlyg7o&amp;t=382s", "Go to time")</f>
        <v/>
      </c>
    </row>
    <row r="967">
      <c r="A967">
        <f>HYPERLINK("https://www.youtube.com/watch?v=do27uAjfKbg", "Video")</f>
        <v/>
      </c>
      <c r="B967" t="inlineStr">
        <is>
          <t>3:22</t>
        </is>
      </c>
      <c r="C967" t="inlineStr">
        <is>
          <t>These activists engaged
in non-violent civil disobedience,</t>
        </is>
      </c>
      <c r="D967">
        <f>HYPERLINK("https://www.youtube.com/watch?v=do27uAjfKbg&amp;t=202s", "Go to time")</f>
        <v/>
      </c>
    </row>
    <row r="968">
      <c r="A968">
        <f>HYPERLINK("https://www.youtube.com/watch?v=8Dv2Hdf5TRg", "Video")</f>
        <v/>
      </c>
      <c r="B968" t="inlineStr">
        <is>
          <t>6:18</t>
        </is>
      </c>
      <c r="C968" t="inlineStr">
        <is>
          <t>children who had engaged,
interested parents,</t>
        </is>
      </c>
      <c r="D968">
        <f>HYPERLINK("https://www.youtube.com/watch?v=8Dv2Hdf5TRg&amp;t=378s", "Go to time")</f>
        <v/>
      </c>
    </row>
    <row r="969">
      <c r="A969">
        <f>HYPERLINK("https://www.youtube.com/watch?v=8Dv2Hdf5TRg", "Video")</f>
        <v/>
      </c>
      <c r="B969" t="inlineStr">
        <is>
          <t>6:56</t>
        </is>
      </c>
      <c r="C969" t="inlineStr">
        <is>
          <t>Having engaged, interested parents
in those first few years of life</t>
        </is>
      </c>
      <c r="D969">
        <f>HYPERLINK("https://www.youtube.com/watch?v=8Dv2Hdf5TRg&amp;t=416s", "Go to time")</f>
        <v/>
      </c>
    </row>
    <row r="970">
      <c r="A970">
        <f>HYPERLINK("https://www.youtube.com/watch?v=mWA2uL8zXPI", "Video")</f>
        <v/>
      </c>
      <c r="B970" t="inlineStr">
        <is>
          <t>0:14</t>
        </is>
      </c>
      <c r="C970" t="inlineStr">
        <is>
          <t>we've been engaged in a national debate
about sexual assault on campus.</t>
        </is>
      </c>
      <c r="D970">
        <f>HYPERLINK("https://www.youtube.com/watch?v=mWA2uL8zXPI&amp;t=14s", "Go to time")</f>
        <v/>
      </c>
    </row>
    <row r="971">
      <c r="A971">
        <f>HYPERLINK("https://www.youtube.com/watch?v=mWA2uL8zXPI", "Video")</f>
        <v/>
      </c>
      <c r="B971" t="inlineStr">
        <is>
          <t>1:16</t>
        </is>
      </c>
      <c r="C971" t="inlineStr">
        <is>
          <t>that while young women may feel
entitled to engage in sexual behavior,</t>
        </is>
      </c>
      <c r="D971">
        <f>HYPERLINK("https://www.youtube.com/watch?v=mWA2uL8zXPI&amp;t=76s", "Go to time")</f>
        <v/>
      </c>
    </row>
    <row r="972">
      <c r="A972">
        <f>HYPERLINK("https://www.youtube.com/watch?v=mWA2uL8zXPI", "Video")</f>
        <v/>
      </c>
      <c r="B972" t="inlineStr">
        <is>
          <t>7:40</t>
        </is>
      </c>
      <c r="C972" t="inlineStr">
        <is>
          <t>who is entitled
to engage in an experience.</t>
        </is>
      </c>
      <c r="D972">
        <f>HYPERLINK("https://www.youtube.com/watch?v=mWA2uL8zXPI&amp;t=460s", "Go to time")</f>
        <v/>
      </c>
    </row>
    <row r="973">
      <c r="A973">
        <f>HYPERLINK("https://www.youtube.com/watch?v=QE8kNh52EeU", "Video")</f>
        <v/>
      </c>
      <c r="B973" t="inlineStr">
        <is>
          <t>1:19</t>
        </is>
      </c>
      <c r="C973" t="inlineStr">
        <is>
          <t>And by the way, it's linked
to employee disengagement,</t>
        </is>
      </c>
      <c r="D973">
        <f>HYPERLINK("https://www.youtube.com/watch?v=QE8kNh52EeU&amp;t=79s", "Go to time")</f>
        <v/>
      </c>
    </row>
    <row r="974">
      <c r="A974">
        <f>HYPERLINK("https://www.youtube.com/watch?v=caNLVaD25pU", "Video")</f>
        <v/>
      </c>
      <c r="B974" t="inlineStr">
        <is>
          <t>6:38</t>
        </is>
      </c>
      <c r="C974" t="inlineStr">
        <is>
          <t>allows it to engage
with those nitrogen-fixing bacteria.</t>
        </is>
      </c>
      <c r="D974">
        <f>HYPERLINK("https://www.youtube.com/watch?v=caNLVaD25pU&amp;t=398s", "Go to time")</f>
        <v/>
      </c>
    </row>
    <row r="975">
      <c r="A975">
        <f>HYPERLINK("https://www.youtube.com/watch?v=caNLVaD25pU", "Video")</f>
        <v/>
      </c>
      <c r="B975" t="inlineStr">
        <is>
          <t>8:00</t>
        </is>
      </c>
      <c r="C975" t="inlineStr">
        <is>
          <t>to engage with nitrogen-fixing bacteria,</t>
        </is>
      </c>
      <c r="D975">
        <f>HYPERLINK("https://www.youtube.com/watch?v=caNLVaD25pU&amp;t=480s", "Go to time")</f>
        <v/>
      </c>
    </row>
    <row r="976">
      <c r="A976">
        <f>HYPERLINK("https://www.youtube.com/watch?v=VasJyDmMafA", "Video")</f>
        <v/>
      </c>
      <c r="B976" t="inlineStr">
        <is>
          <t>3:45</t>
        </is>
      </c>
      <c r="C976" t="inlineStr">
        <is>
          <t>the engagement of some
of our biggest celebrities in the fight.</t>
        </is>
      </c>
      <c r="D976">
        <f>HYPERLINK("https://www.youtube.com/watch?v=VasJyDmMafA&amp;t=225s", "Go to time")</f>
        <v/>
      </c>
    </row>
    <row r="977">
      <c r="A977">
        <f>HYPERLINK("https://www.youtube.com/watch?v=hQigUH0vZSE", "Video")</f>
        <v/>
      </c>
      <c r="B977" t="inlineStr">
        <is>
          <t>1:45</t>
        </is>
      </c>
      <c r="C977" t="inlineStr">
        <is>
          <t>where we could engage one another
with challenging ideas and debates.</t>
        </is>
      </c>
      <c r="D977">
        <f>HYPERLINK("https://www.youtube.com/watch?v=hQigUH0vZSE&amp;t=105s", "Go to time")</f>
        <v/>
      </c>
    </row>
    <row r="978">
      <c r="A978">
        <f>HYPERLINK("https://www.youtube.com/watch?v=oXeAWdHP0uY", "Video")</f>
        <v/>
      </c>
      <c r="B978" t="inlineStr">
        <is>
          <t>2:14</t>
        </is>
      </c>
      <c r="C978" t="inlineStr">
        <is>
          <t>onto the bodies of naked adult actresses
engaged in sexual intercourse,</t>
        </is>
      </c>
      <c r="D978">
        <f>HYPERLINK("https://www.youtube.com/watch?v=oXeAWdHP0uY&amp;t=134s", "Go to time")</f>
        <v/>
      </c>
    </row>
    <row r="979">
      <c r="A979">
        <f>HYPERLINK("https://www.youtube.com/watch?v=Vn6elsrKz70", "Video")</f>
        <v/>
      </c>
      <c r="B979" t="inlineStr">
        <is>
          <t>4:14</t>
        </is>
      </c>
      <c r="C979" t="inlineStr">
        <is>
          <t>The audience was very engaged
about that online, as you can imagine.</t>
        </is>
      </c>
      <c r="D979">
        <f>HYPERLINK("https://www.youtube.com/watch?v=Vn6elsrKz70&amp;t=254s", "Go to time")</f>
        <v/>
      </c>
    </row>
    <row r="980">
      <c r="A980">
        <f>HYPERLINK("https://www.youtube.com/watch?v=Vn6elsrKz70", "Video")</f>
        <v/>
      </c>
      <c r="B980" t="inlineStr">
        <is>
          <t>13:22</t>
        </is>
      </c>
      <c r="C980" t="inlineStr">
        <is>
          <t>So, today, we are engaged in a great
civil war of ideas and identity.</t>
        </is>
      </c>
      <c r="D980">
        <f>HYPERLINK("https://www.youtube.com/watch?v=Vn6elsrKz70&amp;t=802s", "Go to time")</f>
        <v/>
      </c>
    </row>
    <row r="981">
      <c r="A981">
        <f>HYPERLINK("https://www.youtube.com/watch?v=OjuYFNR1aWo", "Video")</f>
        <v/>
      </c>
      <c r="B981" t="inlineStr">
        <is>
          <t>10:47</t>
        </is>
      </c>
      <c r="C981" t="inlineStr">
        <is>
          <t>to increase human engagement
with the platform</t>
        </is>
      </c>
      <c r="D981">
        <f>HYPERLINK("https://www.youtube.com/watch?v=OjuYFNR1aWo&amp;t=647s", "Go to time")</f>
        <v/>
      </c>
    </row>
    <row r="982">
      <c r="A982">
        <f>HYPERLINK("https://www.youtube.com/watch?v=OjuYFNR1aWo", "Video")</f>
        <v/>
      </c>
      <c r="B982" t="inlineStr">
        <is>
          <t>10:51</t>
        </is>
      </c>
      <c r="C982" t="inlineStr">
        <is>
          <t>because engagement is the business model.</t>
        </is>
      </c>
      <c r="D982">
        <f>HYPERLINK("https://www.youtube.com/watch?v=OjuYFNR1aWo&amp;t=651s", "Go to time")</f>
        <v/>
      </c>
    </row>
    <row r="983">
      <c r="A983">
        <f>HYPERLINK("https://www.youtube.com/watch?v=OjuYFNR1aWo", "Video")</f>
        <v/>
      </c>
      <c r="B983" t="inlineStr">
        <is>
          <t>11:35</t>
        </is>
      </c>
      <c r="C983" t="inlineStr">
        <is>
          <t>with the aim to increase engagement,</t>
        </is>
      </c>
      <c r="D983">
        <f>HYPERLINK("https://www.youtube.com/watch?v=OjuYFNR1aWo&amp;t=695s", "Go to time")</f>
        <v/>
      </c>
    </row>
    <row r="984">
      <c r="A984">
        <f>HYPERLINK("https://www.youtube.com/watch?v=D6uELr0j05g", "Video")</f>
        <v/>
      </c>
      <c r="B984" t="inlineStr">
        <is>
          <t>9:36</t>
        </is>
      </c>
      <c r="C984" t="inlineStr">
        <is>
          <t>over 500 million consumers
engage in conversational commerce,</t>
        </is>
      </c>
      <c r="D984">
        <f>HYPERLINK("https://www.youtube.com/watch?v=D6uELr0j05g&amp;t=576s", "Go to time")</f>
        <v/>
      </c>
    </row>
    <row r="985">
      <c r="A985">
        <f>HYPERLINK("https://www.youtube.com/watch?v=D6uELr0j05g", "Video")</f>
        <v/>
      </c>
      <c r="B985" t="inlineStr">
        <is>
          <t>10:19</t>
        </is>
      </c>
      <c r="C985" t="inlineStr">
        <is>
          <t>Consumers who engage
in conversational commerce</t>
        </is>
      </c>
      <c r="D985">
        <f>HYPERLINK("https://www.youtube.com/watch?v=D6uELr0j05g&amp;t=619s", "Go to time")</f>
        <v/>
      </c>
    </row>
    <row r="986">
      <c r="A986">
        <f>HYPERLINK("https://www.youtube.com/watch?v=_jHmjs2270A", "Video")</f>
        <v/>
      </c>
      <c r="B986" t="inlineStr">
        <is>
          <t>2:10</t>
        </is>
      </c>
      <c r="C986" t="inlineStr">
        <is>
          <t>It's a powerful tool
that engages both sight and insight</t>
        </is>
      </c>
      <c r="D986">
        <f>HYPERLINK("https://www.youtube.com/watch?v=_jHmjs2270A&amp;t=130s", "Go to time")</f>
        <v/>
      </c>
    </row>
    <row r="987">
      <c r="A987">
        <f>HYPERLINK("https://www.youtube.com/watch?v=UGHzKaAOOcA", "Video")</f>
        <v/>
      </c>
      <c r="B987" t="inlineStr">
        <is>
          <t>3:35</t>
        </is>
      </c>
      <c r="C987" t="inlineStr">
        <is>
          <t>through teaching and research
and engagement,</t>
        </is>
      </c>
      <c r="D987">
        <f>HYPERLINK("https://www.youtube.com/watch?v=UGHzKaAOOcA&amp;t=215s", "Go to time")</f>
        <v/>
      </c>
    </row>
    <row r="988">
      <c r="A988">
        <f>HYPERLINK("https://www.youtube.com/watch?v=IyuiVTsIctg", "Video")</f>
        <v/>
      </c>
      <c r="B988" t="inlineStr">
        <is>
          <t>17:47</t>
        </is>
      </c>
      <c r="C988" t="inlineStr">
        <is>
          <t>needs to engage in competition and</t>
        </is>
      </c>
      <c r="D988">
        <f>HYPERLINK("https://www.youtube.com/watch?v=IyuiVTsIctg&amp;t=1067s", "Go to time")</f>
        <v/>
      </c>
    </row>
    <row r="989">
      <c r="A989">
        <f>HYPERLINK("https://www.youtube.com/watch?v=QPC5_P2_Fu8", "Video")</f>
        <v/>
      </c>
      <c r="B989" t="inlineStr">
        <is>
          <t>8:38</t>
        </is>
      </c>
      <c r="C989" t="inlineStr">
        <is>
          <t>And we need to engage with people
in a transparent way.</t>
        </is>
      </c>
      <c r="D989">
        <f>HYPERLINK("https://www.youtube.com/watch?v=QPC5_P2_Fu8&amp;t=518s", "Go to time")</f>
        <v/>
      </c>
    </row>
    <row r="990">
      <c r="A990">
        <f>HYPERLINK("https://www.youtube.com/watch?v=5RAJvzV9j-o", "Video")</f>
        <v/>
      </c>
      <c r="B990" t="inlineStr">
        <is>
          <t>4:04</t>
        </is>
      </c>
      <c r="C990" t="inlineStr">
        <is>
          <t>because the world is engaged
in a vital mission</t>
        </is>
      </c>
      <c r="D990">
        <f>HYPERLINK("https://www.youtube.com/watch?v=5RAJvzV9j-o&amp;t=244s", "Go to time")</f>
        <v/>
      </c>
    </row>
    <row r="991">
      <c r="A991">
        <f>HYPERLINK("https://www.youtube.com/watch?v=TlapbFzl_ZU", "Video")</f>
        <v/>
      </c>
      <c r="B991" t="inlineStr">
        <is>
          <t>0:52</t>
        </is>
      </c>
      <c r="C991" t="inlineStr">
        <is>
          <t>I was also deeply engaged in</t>
        </is>
      </c>
      <c r="D991">
        <f>HYPERLINK("https://www.youtube.com/watch?v=TlapbFzl_ZU&amp;t=52s", "Go to time")</f>
        <v/>
      </c>
    </row>
    <row r="992">
      <c r="A992">
        <f>HYPERLINK("https://www.youtube.com/watch?v=Wgt8QUHQjw8", "Video")</f>
        <v/>
      </c>
      <c r="B992" t="inlineStr">
        <is>
          <t>10:11</t>
        </is>
      </c>
      <c r="C992" t="inlineStr">
        <is>
          <t>Amazingly, while we all
engage with beauty,</t>
        </is>
      </c>
      <c r="D992">
        <f>HYPERLINK("https://www.youtube.com/watch?v=Wgt8QUHQjw8&amp;t=611s", "Go to time")</f>
        <v/>
      </c>
    </row>
    <row r="993">
      <c r="A993">
        <f>HYPERLINK("https://www.youtube.com/watch?v=HW2SSoYteIs", "Video")</f>
        <v/>
      </c>
      <c r="B993" t="inlineStr">
        <is>
          <t>5:34</t>
        </is>
      </c>
      <c r="C993" t="inlineStr">
        <is>
          <t>and engaged in the conversation
we might be having</t>
        </is>
      </c>
      <c r="D993">
        <f>HYPERLINK("https://www.youtube.com/watch?v=HW2SSoYteIs&amp;t=334s", "Go to time")</f>
        <v/>
      </c>
    </row>
    <row r="994">
      <c r="A994">
        <f>HYPERLINK("https://www.youtube.com/watch?v=Lu1UamHgIbI", "Video")</f>
        <v/>
      </c>
      <c r="B994" t="inlineStr">
        <is>
          <t>8:27</t>
        </is>
      </c>
      <c r="C994" t="inlineStr">
        <is>
          <t>you'll be able to engage prickly people
without being negatively affected</t>
        </is>
      </c>
      <c r="D994">
        <f>HYPERLINK("https://www.youtube.com/watch?v=Lu1UamHgIbI&amp;t=507s", "Go to time")</f>
        <v/>
      </c>
    </row>
    <row r="995">
      <c r="A995">
        <f>HYPERLINK("https://www.youtube.com/watch?v=hn8N8p9P5gw", "Video")</f>
        <v/>
      </c>
      <c r="B995" t="inlineStr">
        <is>
          <t>15:29</t>
        </is>
      </c>
      <c r="C995" t="inlineStr">
        <is>
          <t>And our group and many other groups
are now engaged in research</t>
        </is>
      </c>
      <c r="D995">
        <f>HYPERLINK("https://www.youtube.com/watch?v=hn8N8p9P5gw&amp;t=929s", "Go to time")</f>
        <v/>
      </c>
    </row>
    <row r="996">
      <c r="A996">
        <f>HYPERLINK("https://www.youtube.com/watch?v=SFpCQRZOxVE", "Video")</f>
        <v/>
      </c>
      <c r="B996" t="inlineStr">
        <is>
          <t>3:47</t>
        </is>
      </c>
      <c r="C996" t="inlineStr">
        <is>
          <t>with over half the country's
workforce engaged in it.</t>
        </is>
      </c>
      <c r="D996">
        <f>HYPERLINK("https://www.youtube.com/watch?v=SFpCQRZOxVE&amp;t=227s", "Go to time")</f>
        <v/>
      </c>
    </row>
    <row r="997">
      <c r="A997">
        <f>HYPERLINK("https://www.youtube.com/watch?v=7pMhqyteR5g", "Video")</f>
        <v/>
      </c>
      <c r="B997" t="inlineStr">
        <is>
          <t>3:39</t>
        </is>
      </c>
      <c r="C997" t="inlineStr">
        <is>
          <t>And as I engaged with this living system,</t>
        </is>
      </c>
      <c r="D997">
        <f>HYPERLINK("https://www.youtube.com/watch?v=7pMhqyteR5g&amp;t=219s", "Go to time")</f>
        <v/>
      </c>
    </row>
    <row r="998">
      <c r="A998">
        <f>HYPERLINK("https://www.youtube.com/watch?v=Lz9CQ2zKt3M", "Video")</f>
        <v/>
      </c>
      <c r="B998" t="inlineStr">
        <is>
          <t>12:55</t>
        </is>
      </c>
      <c r="C998" t="inlineStr">
        <is>
          <t>and those will be very much engaged
in building out America's grid capacity,</t>
        </is>
      </c>
      <c r="D998">
        <f>HYPERLINK("https://www.youtube.com/watch?v=Lz9CQ2zKt3M&amp;t=775s", "Go to time")</f>
        <v/>
      </c>
    </row>
    <row r="999">
      <c r="A999">
        <f>HYPERLINK("https://www.youtube.com/watch?v=2ohQatXCS2Y", "Video")</f>
        <v/>
      </c>
      <c r="B999" t="inlineStr">
        <is>
          <t>8:04</t>
        </is>
      </c>
      <c r="C999" t="inlineStr">
        <is>
          <t>continue to engage with policy</t>
        </is>
      </c>
      <c r="D999">
        <f>HYPERLINK("https://www.youtube.com/watch?v=2ohQatXCS2Y&amp;t=484s", "Go to time")</f>
        <v/>
      </c>
    </row>
    <row r="1000">
      <c r="A1000">
        <f>HYPERLINK("https://www.youtube.com/watch?v=Xe8fIjxicoo", "Video")</f>
        <v/>
      </c>
      <c r="B1000" t="inlineStr">
        <is>
          <t>42:21</t>
        </is>
      </c>
      <c r="C1000" t="inlineStr">
        <is>
          <t>and really getting the best
of the private sector engaged there.</t>
        </is>
      </c>
      <c r="D1000">
        <f>HYPERLINK("https://www.youtube.com/watch?v=Xe8fIjxicoo&amp;t=2541s", "Go to time")</f>
        <v/>
      </c>
    </row>
    <row r="1001">
      <c r="A1001">
        <f>HYPERLINK("https://www.youtube.com/watch?v=6BALmDghybk", "Video")</f>
        <v/>
      </c>
      <c r="B1001" t="inlineStr">
        <is>
          <t>0:46</t>
        </is>
      </c>
      <c r="C1001" t="inlineStr">
        <is>
          <t>Guangzhou’s fishermen had long engaged 
in small-scale piracy</t>
        </is>
      </c>
      <c r="D1001">
        <f>HYPERLINK("https://www.youtube.com/watch?v=6BALmDghybk&amp;t=46s", "Go to time")</f>
        <v/>
      </c>
    </row>
    <row r="1002">
      <c r="A1002">
        <f>HYPERLINK("https://www.youtube.com/watch?v=R0JKCYZ8hng", "Video")</f>
        <v/>
      </c>
      <c r="B1002" t="inlineStr">
        <is>
          <t>1:25</t>
        </is>
      </c>
      <c r="C1002" t="inlineStr">
        <is>
          <t>It turns out that while listening
to music engages the brain</t>
        </is>
      </c>
      <c r="D1002">
        <f>HYPERLINK("https://www.youtube.com/watch?v=R0JKCYZ8hng&amp;t=85s", "Go to time")</f>
        <v/>
      </c>
    </row>
    <row r="1003">
      <c r="A1003">
        <f>HYPERLINK("https://www.youtube.com/watch?v=R0JKCYZ8hng", "Video")</f>
        <v/>
      </c>
      <c r="B1003" t="inlineStr">
        <is>
          <t>1:55</t>
        </is>
      </c>
      <c r="C1003" t="inlineStr">
        <is>
          <t>engages practically every area
of the brain at once,</t>
        </is>
      </c>
      <c r="D1003">
        <f>HYPERLINK("https://www.youtube.com/watch?v=R0JKCYZ8hng&amp;t=115s", "Go to time")</f>
        <v/>
      </c>
    </row>
    <row r="1004">
      <c r="A1004">
        <f>HYPERLINK("https://www.youtube.com/watch?v=cjbgZwgdY7Q", "Video")</f>
        <v/>
      </c>
      <c r="B1004" t="inlineStr">
        <is>
          <t>3:28</t>
        </is>
      </c>
      <c r="C1004" t="inlineStr">
        <is>
          <t>The embryo engages in a complex,
exquisitely timed hormonal dialogue</t>
        </is>
      </c>
      <c r="D1004">
        <f>HYPERLINK("https://www.youtube.com/watch?v=cjbgZwgdY7Q&amp;t=208s", "Go to time")</f>
        <v/>
      </c>
    </row>
    <row r="1005">
      <c r="A1005">
        <f>HYPERLINK("https://www.youtube.com/watch?v=NVd8kuufBhM", "Video")</f>
        <v/>
      </c>
      <c r="B1005" t="inlineStr">
        <is>
          <t>3:37</t>
        </is>
      </c>
      <c r="C1005" t="inlineStr">
        <is>
          <t>asked for forgiveness, and promised 
not to engage in more witchcraft.</t>
        </is>
      </c>
      <c r="D1005">
        <f>HYPERLINK("https://www.youtube.com/watch?v=NVd8kuufBhM&amp;t=217s", "Go to time")</f>
        <v/>
      </c>
    </row>
    <row r="1006">
      <c r="A1006">
        <f>HYPERLINK("https://www.youtube.com/watch?v=kD3-DKkiVeA", "Video")</f>
        <v/>
      </c>
      <c r="B1006" t="inlineStr">
        <is>
          <t>2:05</t>
        </is>
      </c>
      <c r="C1006" t="inlineStr">
        <is>
          <t>think that progress is impossible,
leading them to disengage.</t>
        </is>
      </c>
      <c r="D1006">
        <f>HYPERLINK("https://www.youtube.com/watch?v=kD3-DKkiVeA&amp;t=125s", "Go to time")</f>
        <v/>
      </c>
    </row>
    <row r="1007">
      <c r="A1007">
        <f>HYPERLINK("https://www.youtube.com/watch?v=kkZ7B-Fv-ck", "Video")</f>
        <v/>
      </c>
      <c r="B1007" t="inlineStr">
        <is>
          <t>1:31</t>
        </is>
      </c>
      <c r="C1007" t="inlineStr">
        <is>
          <t>and encourages citizens to engage
in their governments and communities.</t>
        </is>
      </c>
      <c r="D1007">
        <f>HYPERLINK("https://www.youtube.com/watch?v=kkZ7B-Fv-ck&amp;t=91s", "Go to time")</f>
        <v/>
      </c>
    </row>
    <row r="1008">
      <c r="A1008">
        <f>HYPERLINK("https://www.youtube.com/watch?v=yJSiUm6jvI0", "Video")</f>
        <v/>
      </c>
      <c r="B1008" t="inlineStr">
        <is>
          <t>2:46</t>
        </is>
      </c>
      <c r="C1008" t="inlineStr">
        <is>
          <t>and engage more abundantly in life.</t>
        </is>
      </c>
      <c r="D1008">
        <f>HYPERLINK("https://www.youtube.com/watch?v=yJSiUm6jvI0&amp;t=166s", "Go to time")</f>
        <v/>
      </c>
    </row>
    <row r="1009">
      <c r="A1009">
        <f>HYPERLINK("https://www.youtube.com/watch?v=DhlRgwdDc-E", "Video")</f>
        <v/>
      </c>
      <c r="B1009" t="inlineStr">
        <is>
          <t>0:50</t>
        </is>
      </c>
      <c r="C1009" t="inlineStr">
        <is>
          <t>and the behavioral 
compulsions people engage in</t>
        </is>
      </c>
      <c r="D1009">
        <f>HYPERLINK("https://www.youtube.com/watch?v=DhlRgwdDc-E&amp;t=50s", "Go to time")</f>
        <v/>
      </c>
    </row>
    <row r="1010">
      <c r="A1010">
        <f>HYPERLINK("https://www.youtube.com/watch?v=II5h6uJPvvs", "Video")</f>
        <v/>
      </c>
      <c r="B1010" t="inlineStr">
        <is>
          <t>2:49</t>
        </is>
      </c>
      <c r="C1010" t="inlineStr">
        <is>
          <t>are more likely to keep you engaged
in the long run.</t>
        </is>
      </c>
      <c r="D1010">
        <f>HYPERLINK("https://www.youtube.com/watch?v=II5h6uJPvvs&amp;t=169s", "Go to time")</f>
        <v/>
      </c>
    </row>
    <row r="1011">
      <c r="A1011">
        <f>HYPERLINK("https://www.youtube.com/watch?v=BDJ8xyQjyhM", "Video")</f>
        <v/>
      </c>
      <c r="B1011" t="inlineStr">
        <is>
          <t>3:20</t>
        </is>
      </c>
      <c r="C1011" t="inlineStr">
        <is>
          <t>Chimpanzees engage 
in complex deception schemes,</t>
        </is>
      </c>
      <c r="D1011">
        <f>HYPERLINK("https://www.youtube.com/watch?v=BDJ8xyQjyhM&amp;t=200s", "Go to time")</f>
        <v/>
      </c>
    </row>
    <row r="1012">
      <c r="A1012">
        <f>HYPERLINK("https://www.youtube.com/watch?v=poE_nNW9-yk", "Video")</f>
        <v/>
      </c>
      <c r="B1012" t="inlineStr">
        <is>
          <t>2:13</t>
        </is>
      </c>
      <c r="C1012" t="inlineStr">
        <is>
          <t>did not engage in much fighting.</t>
        </is>
      </c>
      <c r="D1012">
        <f>HYPERLINK("https://www.youtube.com/watch?v=poE_nNW9-yk&amp;t=133s", "Go to time")</f>
        <v/>
      </c>
    </row>
    <row r="1013">
      <c r="A1013">
        <f>HYPERLINK("https://www.youtube.com/watch?v=pM_IzEAv5d4", "Video")</f>
        <v/>
      </c>
      <c r="B1013" t="inlineStr">
        <is>
          <t>3:57</t>
        </is>
      </c>
      <c r="C1013" t="inlineStr">
        <is>
          <t>we can engage with her portrait
in a way that is unforgettable.</t>
        </is>
      </c>
      <c r="D1013">
        <f>HYPERLINK("https://www.youtube.com/watch?v=pM_IzEAv5d4&amp;t=237s", "Go to time")</f>
        <v/>
      </c>
    </row>
    <row r="1014">
      <c r="A1014">
        <f>HYPERLINK("https://www.youtube.com/watch?v=5D3hQS6ezXc", "Video")</f>
        <v/>
      </c>
      <c r="B1014" t="inlineStr">
        <is>
          <t>2:49</t>
        </is>
      </c>
      <c r="C1014" t="inlineStr">
        <is>
          <t>In fact, Marie Antoinette frequently
engaged in charity work</t>
        </is>
      </c>
      <c r="D1014">
        <f>HYPERLINK("https://www.youtube.com/watch?v=5D3hQS6ezXc&amp;t=169s", "Go to time")</f>
        <v/>
      </c>
    </row>
    <row r="1015">
      <c r="A1015">
        <f>HYPERLINK("https://www.youtube.com/watch?v=rI9yUJl00Ik", "Video")</f>
        <v/>
      </c>
      <c r="B1015" t="inlineStr">
        <is>
          <t>1:54</t>
        </is>
      </c>
      <c r="C1015" t="inlineStr">
        <is>
          <t>Some seaweed species 
even engage in chemical warfare—</t>
        </is>
      </c>
      <c r="D1015">
        <f>HYPERLINK("https://www.youtube.com/watch?v=rI9yUJl00Ik&amp;t=114s", "Go to time")</f>
        <v/>
      </c>
    </row>
    <row r="1016">
      <c r="A1016">
        <f>HYPERLINK("https://www.youtube.com/watch?v=Olni0KKdZqc", "Video")</f>
        <v/>
      </c>
      <c r="B1016" t="inlineStr">
        <is>
          <t>2:51</t>
        </is>
      </c>
      <c r="C1016" t="inlineStr">
        <is>
          <t>actively practicing we wanted to engage</t>
        </is>
      </c>
      <c r="D1016">
        <f>HYPERLINK("https://www.youtube.com/watch?v=Olni0KKdZqc&amp;t=171s", "Go to time")</f>
        <v/>
      </c>
    </row>
    <row r="1017">
      <c r="A1017">
        <f>HYPERLINK("https://www.youtube.com/watch?v=6MiOTB-Kpzw", "Video")</f>
        <v/>
      </c>
      <c r="B1017" t="inlineStr">
        <is>
          <t>3:00</t>
        </is>
      </c>
      <c r="C1017" t="inlineStr">
        <is>
          <t>But, because of Yingtai’s 
current engagement,</t>
        </is>
      </c>
      <c r="D1017">
        <f>HYPERLINK("https://www.youtube.com/watch?v=6MiOTB-Kpzw&amp;t=180s", "Go to time")</f>
        <v/>
      </c>
    </row>
    <row r="1018">
      <c r="A1018">
        <f>HYPERLINK("https://www.youtube.com/watch?v=0rIjFCNay2Q", "Video")</f>
        <v/>
      </c>
      <c r="B1018" t="inlineStr">
        <is>
          <t>1:20</t>
        </is>
      </c>
      <c r="C1018" t="inlineStr">
        <is>
          <t>First, those in flow tend to feel
so effortlessly engaged in a task</t>
        </is>
      </c>
      <c r="D1018">
        <f>HYPERLINK("https://www.youtube.com/watch?v=0rIjFCNay2Q&amp;t=80s", "Go to time")</f>
        <v/>
      </c>
    </row>
    <row r="1019">
      <c r="A1019">
        <f>HYPERLINK("https://www.youtube.com/watch?v=pHLP5CZMnL4", "Video")</f>
        <v/>
      </c>
      <c r="B1019" t="inlineStr">
        <is>
          <t>2:34</t>
        </is>
      </c>
      <c r="C1019" t="inlineStr">
        <is>
          <t>and engage in cooperative
and competitive social behaviors.</t>
        </is>
      </c>
      <c r="D1019">
        <f>HYPERLINK("https://www.youtube.com/watch?v=pHLP5CZMnL4&amp;t=154s", "Go to time")</f>
        <v/>
      </c>
    </row>
    <row r="1020">
      <c r="A1020">
        <f>HYPERLINK("https://www.youtube.com/watch?v=RX-upJeSm7w", "Video")</f>
        <v/>
      </c>
      <c r="B1020" t="inlineStr">
        <is>
          <t>0:12</t>
        </is>
      </c>
      <c r="C1020" t="inlineStr">
        <is>
          <t>and lately you're considering
getting engaged.</t>
        </is>
      </c>
      <c r="D1020">
        <f>HYPERLINK("https://www.youtube.com/watch?v=RX-upJeSm7w&amp;t=12s", "Go to time")</f>
        <v/>
      </c>
    </row>
    <row r="1021">
      <c r="A1021">
        <f>HYPERLINK("https://www.youtube.com/watch?v=MMmOLN5zBLY", "Video")</f>
        <v/>
      </c>
      <c r="B1021" t="inlineStr">
        <is>
          <t>4:26</t>
        </is>
      </c>
      <c r="C1021" t="inlineStr">
        <is>
          <t>it does make your brain more healthy,
complex and actively engaged,</t>
        </is>
      </c>
      <c r="D1021">
        <f>HYPERLINK("https://www.youtube.com/watch?v=MMmOLN5zBLY&amp;t=266s", "Go to time")</f>
        <v/>
      </c>
    </row>
    <row r="1022">
      <c r="A1022">
        <f>HYPERLINK("https://www.youtube.com/watch?v=RSoRzTtwgP4", "Video")</f>
        <v/>
      </c>
      <c r="B1022" t="inlineStr">
        <is>
          <t>2:40</t>
        </is>
      </c>
      <c r="C1022" t="inlineStr">
        <is>
          <t>engage the sense of hearing.</t>
        </is>
      </c>
      <c r="D1022">
        <f>HYPERLINK("https://www.youtube.com/watch?v=RSoRzTtwgP4&amp;t=160s", "Go to time")</f>
        <v/>
      </c>
    </row>
    <row r="1023">
      <c r="A1023">
        <f>HYPERLINK("https://www.youtube.com/watch?v=RSoRzTtwgP4", "Video")</f>
        <v/>
      </c>
      <c r="B1023" t="inlineStr">
        <is>
          <t>3:31</t>
        </is>
      </c>
      <c r="C1023" t="inlineStr">
        <is>
          <t>because there's very little engagement
for the reader in an overused image,</t>
        </is>
      </c>
      <c r="D1023">
        <f>HYPERLINK("https://www.youtube.com/watch?v=RSoRzTtwgP4&amp;t=211s", "Go to time")</f>
        <v/>
      </c>
    </row>
    <row r="1024">
      <c r="A1024">
        <f>HYPERLINK("https://www.youtube.com/watch?v=RSoRzTtwgP4", "Video")</f>
        <v/>
      </c>
      <c r="B1024" t="inlineStr">
        <is>
          <t>3:47</t>
        </is>
      </c>
      <c r="C1024" t="inlineStr">
        <is>
          <t>and their brains engage 
in the absorbing task</t>
        </is>
      </c>
      <c r="D1024">
        <f>HYPERLINK("https://www.youtube.com/watch?v=RSoRzTtwgP4&amp;t=227s", "Go to time")</f>
        <v/>
      </c>
    </row>
    <row r="1025">
      <c r="A1025">
        <f>HYPERLINK("https://www.youtube.com/watch?v=H0-WkpmTPrM", "Video")</f>
        <v/>
      </c>
      <c r="B1025" t="inlineStr">
        <is>
          <t>4:22</t>
        </is>
      </c>
      <c r="C1025" t="inlineStr">
        <is>
          <t>I also have not been engaged
in any activity of any description</t>
        </is>
      </c>
      <c r="D1025">
        <f>HYPERLINK("https://www.youtube.com/watch?v=H0-WkpmTPrM&amp;t=262s", "Go to time")</f>
        <v/>
      </c>
    </row>
    <row r="1026">
      <c r="A1026">
        <f>HYPERLINK("https://www.youtube.com/watch?v=2QLUtt86m0c", "Video")</f>
        <v/>
      </c>
      <c r="B1026" t="inlineStr">
        <is>
          <t>9:33</t>
        </is>
      </c>
      <c r="C1026" t="inlineStr">
        <is>
          <t>here every single student has to engage</t>
        </is>
      </c>
      <c r="D1026">
        <f>HYPERLINK("https://www.youtube.com/watch?v=2QLUtt86m0c&amp;t=573s", "Go to time")</f>
        <v/>
      </c>
    </row>
    <row r="1027">
      <c r="A1027">
        <f>HYPERLINK("https://www.youtube.com/watch?v=2QLUtt86m0c", "Video")</f>
        <v/>
      </c>
      <c r="B1027" t="inlineStr">
        <is>
          <t>19:14</t>
        </is>
      </c>
      <c r="C1027" t="inlineStr">
        <is>
          <t>engagement and on learning as measured</t>
        </is>
      </c>
      <c r="D1027">
        <f>HYPERLINK("https://www.youtube.com/watch?v=2QLUtt86m0c&amp;t=1154s", "Go to time")</f>
        <v/>
      </c>
    </row>
    <row r="1028">
      <c r="A1028">
        <f>HYPERLINK("https://www.youtube.com/watch?v=Kgifhh4pQ10", "Video")</f>
        <v/>
      </c>
      <c r="B1028" t="inlineStr">
        <is>
          <t>3:21</t>
        </is>
      </c>
      <c r="C1028" t="inlineStr">
        <is>
          <t>The disgraced knight engaged
in more fighting,</t>
        </is>
      </c>
      <c r="D1028">
        <f>HYPERLINK("https://www.youtube.com/watch?v=Kgifhh4pQ10&amp;t=201s", "Go to time")</f>
        <v/>
      </c>
    </row>
    <row r="1029">
      <c r="A1029">
        <f>HYPERLINK("https://www.youtube.com/watch?v=U2PG_R4wl-0", "Video")</f>
        <v/>
      </c>
      <c r="B1029" t="inlineStr">
        <is>
          <t>1:30</t>
        </is>
      </c>
      <c r="C1029" t="inlineStr">
        <is>
          <t>to help students engage 
in critical thinking exercises</t>
        </is>
      </c>
      <c r="D1029">
        <f>HYPERLINK("https://www.youtube.com/watch?v=U2PG_R4wl-0&amp;t=90s", "Go to time")</f>
        <v/>
      </c>
    </row>
    <row r="1030">
      <c r="A1030">
        <f>HYPERLINK("https://www.youtube.com/watch?v=f_OPjYQovAE", "Video")</f>
        <v/>
      </c>
      <c r="B1030" t="inlineStr">
        <is>
          <t>2:18</t>
        </is>
      </c>
      <c r="C1030" t="inlineStr">
        <is>
          <t>As activation of this region allows us 
to engage in critical thought</t>
        </is>
      </c>
      <c r="D1030">
        <f>HYPERLINK("https://www.youtube.com/watch?v=f_OPjYQovAE&amp;t=138s", "Go to time")</f>
        <v/>
      </c>
    </row>
    <row r="1031">
      <c r="A1031">
        <f>HYPERLINK("https://www.youtube.com/watch?v=br1TOrdoli4", "Video")</f>
        <v/>
      </c>
      <c r="B1031" t="inlineStr">
        <is>
          <t>1:11</t>
        </is>
      </c>
      <c r="C1031" t="inlineStr">
        <is>
          <t>I'm very, very much engaged in art history</t>
        </is>
      </c>
      <c r="D1031">
        <f>HYPERLINK("https://www.youtube.com/watch?v=br1TOrdoli4&amp;t=71s", "Go to time")</f>
        <v/>
      </c>
    </row>
    <row r="1032">
      <c r="A1032">
        <f>HYPERLINK("https://www.youtube.com/watch?v=Tb6QX9Yy1GM", "Video")</f>
        <v/>
      </c>
      <c r="B1032" t="inlineStr">
        <is>
          <t>0:58</t>
        </is>
      </c>
      <c r="C1032" t="inlineStr">
        <is>
          <t>Pressure is often what motivates someone
to engage in fraud to begin with.</t>
        </is>
      </c>
      <c r="D1032">
        <f>HYPERLINK("https://www.youtube.com/watch?v=Tb6QX9Yy1GM&amp;t=58s", "Go to time")</f>
        <v/>
      </c>
    </row>
    <row r="1033">
      <c r="A1033">
        <f>HYPERLINK("https://www.youtube.com/watch?v=ctaPAm14L10", "Video")</f>
        <v/>
      </c>
      <c r="B1033" t="inlineStr">
        <is>
          <t>3:53</t>
        </is>
      </c>
      <c r="C1033" t="inlineStr">
        <is>
          <t>Only the future will tell which stories
will engage our imagination,</t>
        </is>
      </c>
      <c r="D1033">
        <f>HYPERLINK("https://www.youtube.com/watch?v=ctaPAm14L10&amp;t=233s", "Go to time")</f>
        <v/>
      </c>
    </row>
    <row r="1034">
      <c r="A1034">
        <f>HYPERLINK("https://www.youtube.com/watch?v=miNBicrLiXo", "Video")</f>
        <v/>
      </c>
      <c r="B1034" t="inlineStr">
        <is>
          <t>0:51</t>
        </is>
      </c>
      <c r="C1034" t="inlineStr">
        <is>
          <t>As the stranger engages the two companions
in a philosophical debate</t>
        </is>
      </c>
      <c r="D1034">
        <f>HYPERLINK("https://www.youtube.com/watch?v=miNBicrLiXo&amp;t=51s", "Go to time")</f>
        <v/>
      </c>
    </row>
    <row r="1035">
      <c r="A1035">
        <f>HYPERLINK("https://www.youtube.com/watch?v=jB7xaaV8Rus", "Video")</f>
        <v/>
      </c>
      <c r="B1035" t="inlineStr">
        <is>
          <t>13:12</t>
        </is>
      </c>
      <c r="C1035" t="inlineStr">
        <is>
          <t>run 50 miles across a desert engage in</t>
        </is>
      </c>
      <c r="D1035">
        <f>HYPERLINK("https://www.youtube.com/watch?v=jB7xaaV8Rus&amp;t=792s", "Go to time")</f>
        <v/>
      </c>
    </row>
    <row r="1036">
      <c r="A1036">
        <f>HYPERLINK("https://www.youtube.com/watch?v=jB7xaaV8Rus", "Video")</f>
        <v/>
      </c>
      <c r="B1036" t="inlineStr">
        <is>
          <t>14:25</t>
        </is>
      </c>
      <c r="C1036" t="inlineStr">
        <is>
          <t>could go out the door and engage in the</t>
        </is>
      </c>
      <c r="D1036">
        <f>HYPERLINK("https://www.youtube.com/watch?v=jB7xaaV8Rus&amp;t=865s", "Go to time")</f>
        <v/>
      </c>
    </row>
    <row r="1037">
      <c r="A1037">
        <f>HYPERLINK("https://www.youtube.com/watch?v=orBYbxxrJSU", "Video")</f>
        <v/>
      </c>
      <c r="B1037" t="inlineStr">
        <is>
          <t>5:06</t>
        </is>
      </c>
      <c r="C1037" t="inlineStr">
        <is>
          <t>engage multiple parts of our brain</t>
        </is>
      </c>
      <c r="D1037">
        <f>HYPERLINK("https://www.youtube.com/watch?v=orBYbxxrJSU&amp;t=306s", "Go to time")</f>
        <v/>
      </c>
    </row>
    <row r="1038">
      <c r="A1038">
        <f>HYPERLINK("https://www.youtube.com/watch?v=vc8UBSp1tz0", "Video")</f>
        <v/>
      </c>
      <c r="B1038" t="inlineStr">
        <is>
          <t>2:28</t>
        </is>
      </c>
      <c r="C1038" t="inlineStr">
        <is>
          <t>and engage in side reactions,</t>
        </is>
      </c>
      <c r="D1038">
        <f>HYPERLINK("https://www.youtube.com/watch?v=vc8UBSp1tz0&amp;t=148s", "Go to time")</f>
        <v/>
      </c>
    </row>
    <row r="1039">
      <c r="A1039">
        <f>HYPERLINK("https://www.youtube.com/watch?v=uaalzEf5kPA", "Video")</f>
        <v/>
      </c>
      <c r="B1039" t="inlineStr">
        <is>
          <t>10:07</t>
        </is>
      </c>
      <c r="C1039" t="inlineStr">
        <is>
          <t>they're active engaged in sports</t>
        </is>
      </c>
      <c r="D1039">
        <f>HYPERLINK("https://www.youtube.com/watch?v=uaalzEf5kPA&amp;t=607s", "Go to time")</f>
        <v/>
      </c>
    </row>
    <row r="1040">
      <c r="A1040">
        <f>HYPERLINK("https://www.youtube.com/watch?v=oQWmagZmogQ", "Video")</f>
        <v/>
      </c>
      <c r="B1040" t="inlineStr">
        <is>
          <t>2:55</t>
        </is>
      </c>
      <c r="C1040" t="inlineStr">
        <is>
          <t>Drugs like ketamine and PCP
engage similar receptors,</t>
        </is>
      </c>
      <c r="D1040">
        <f>HYPERLINK("https://www.youtube.com/watch?v=oQWmagZmogQ&amp;t=175s", "Go to time")</f>
        <v/>
      </c>
    </row>
    <row r="1041">
      <c r="A1041">
        <f>HYPERLINK("https://www.youtube.com/watch?v=DcdufLc3QSA", "Video")</f>
        <v/>
      </c>
      <c r="B1041" t="inlineStr">
        <is>
          <t>2:40</t>
        </is>
      </c>
      <c r="C1041" t="inlineStr">
        <is>
          <t>and make it dangerous to publicly engage
as freethinking political agents.</t>
        </is>
      </c>
      <c r="D1041">
        <f>HYPERLINK("https://www.youtube.com/watch?v=DcdufLc3QSA&amp;t=160s", "Go to time")</f>
        <v/>
      </c>
    </row>
    <row r="1042">
      <c r="A1042">
        <f>HYPERLINK("https://www.youtube.com/watch?v=fcCJLxaA5gw", "Video")</f>
        <v/>
      </c>
      <c r="B1042" t="inlineStr">
        <is>
          <t>22:56</t>
        </is>
      </c>
      <c r="C1042" t="inlineStr">
        <is>
          <t>engaged I'm not a big believer in</t>
        </is>
      </c>
      <c r="D1042">
        <f>HYPERLINK("https://www.youtube.com/watch?v=fcCJLxaA5gw&amp;t=1376s", "Go to time")</f>
        <v/>
      </c>
    </row>
    <row r="1043">
      <c r="A1043">
        <f>HYPERLINK("https://www.youtube.com/watch?v=LLlhERiAUMI", "Video")</f>
        <v/>
      </c>
      <c r="B1043" t="inlineStr">
        <is>
          <t>0:34</t>
        </is>
      </c>
      <c r="C1043" t="inlineStr">
        <is>
          <t>move in with anyone unless I'm engaged</t>
        </is>
      </c>
      <c r="D1043">
        <f>HYPERLINK("https://www.youtube.com/watch?v=LLlhERiAUMI&amp;t=34s", "Go to time")</f>
        <v/>
      </c>
    </row>
    <row r="1044">
      <c r="A1044">
        <f>HYPERLINK("https://www.youtube.com/watch?v=UIdjERtLpRA", "Video")</f>
        <v/>
      </c>
      <c r="B1044" t="inlineStr">
        <is>
          <t>50:59</t>
        </is>
      </c>
      <c r="C1044" t="inlineStr">
        <is>
          <t>engaged you dog oh god oh nothing can</t>
        </is>
      </c>
      <c r="D1044">
        <f>HYPERLINK("https://www.youtube.com/watch?v=UIdjERtLpRA&amp;t=3059s", "Go to time")</f>
        <v/>
      </c>
    </row>
    <row r="1045">
      <c r="A1045">
        <f>HYPERLINK("https://www.youtube.com/watch?v=UIdjERtLpRA", "Video")</f>
        <v/>
      </c>
      <c r="B1045" t="inlineStr">
        <is>
          <t>51:11</t>
        </is>
      </c>
      <c r="C1045" t="inlineStr">
        <is>
          <t>engaged I'm not a big believer in</t>
        </is>
      </c>
      <c r="D1045">
        <f>HYPERLINK("https://www.youtube.com/watch?v=UIdjERtLpRA&amp;t=3071s", "Go to time")</f>
        <v/>
      </c>
    </row>
    <row r="1046">
      <c r="A1046">
        <f>HYPERLINK("https://www.youtube.com/watch?v=YTUTD6KAkj0", "Video")</f>
        <v/>
      </c>
      <c r="B1046" t="inlineStr">
        <is>
          <t>6:20</t>
        </is>
      </c>
      <c r="C1046" t="inlineStr">
        <is>
          <t>in 5 years I've had two engagement rings</t>
        </is>
      </c>
      <c r="D1046">
        <f>HYPERLINK("https://www.youtube.com/watch?v=YTUTD6KAkj0&amp;t=380s", "Go to time")</f>
        <v/>
      </c>
    </row>
    <row r="1047">
      <c r="A1047">
        <f>HYPERLINK("https://www.youtube.com/watch?v=FOq0vJMj-Io", "Video")</f>
        <v/>
      </c>
      <c r="B1047" t="inlineStr">
        <is>
          <t>20:52</t>
        </is>
      </c>
      <c r="C1047" t="inlineStr">
        <is>
          <t>engaged you dog oh god oh nothing can</t>
        </is>
      </c>
      <c r="D1047">
        <f>HYPERLINK("https://www.youtube.com/watch?v=FOq0vJMj-Io&amp;t=1252s", "Go to time")</f>
        <v/>
      </c>
    </row>
    <row r="1048">
      <c r="A1048">
        <f>HYPERLINK("https://www.youtube.com/watch?v=FOq0vJMj-Io", "Video")</f>
        <v/>
      </c>
      <c r="B1048" t="inlineStr">
        <is>
          <t>21:04</t>
        </is>
      </c>
      <c r="C1048" t="inlineStr">
        <is>
          <t>engaged I'm not a big believer in</t>
        </is>
      </c>
      <c r="D1048">
        <f>HYPERLINK("https://www.youtube.com/watch?v=FOq0vJMj-Io&amp;t=1264s", "Go to time")</f>
        <v/>
      </c>
    </row>
    <row r="1049">
      <c r="A1049">
        <f>HYPERLINK("https://www.youtube.com/watch?v=EGYCVX78RtA", "Video")</f>
        <v/>
      </c>
      <c r="B1049" t="inlineStr">
        <is>
          <t>5:30</t>
        </is>
      </c>
      <c r="C1049" t="inlineStr">
        <is>
          <t>money I sold Andy's engagement ring on</t>
        </is>
      </c>
      <c r="D1049">
        <f>HYPERLINK("https://www.youtube.com/watch?v=EGYCVX78RtA&amp;t=330s", "Go to time")</f>
        <v/>
      </c>
    </row>
    <row r="1050">
      <c r="A1050">
        <f>HYPERLINK("https://www.youtube.com/watch?v=VlUL5xD-6Nw", "Video")</f>
        <v/>
      </c>
      <c r="B1050" t="inlineStr">
        <is>
          <t>2:45</t>
        </is>
      </c>
      <c r="C1050" t="inlineStr">
        <is>
          <t>thinking Holly is engaged to somebody</t>
        </is>
      </c>
      <c r="D1050">
        <f>HYPERLINK("https://www.youtube.com/watch?v=VlUL5xD-6Nw&amp;t=165s", "Go to time")</f>
        <v/>
      </c>
    </row>
    <row r="1051">
      <c r="A1051">
        <f>HYPERLINK("https://www.youtube.com/watch?v=ZdCooCaQv4I", "Video")</f>
        <v/>
      </c>
      <c r="B1051" t="inlineStr">
        <is>
          <t>8:21</t>
        </is>
      </c>
      <c r="C1051" t="inlineStr">
        <is>
          <t>in 5 years I've had two engagement rings</t>
        </is>
      </c>
      <c r="D1051">
        <f>HYPERLINK("https://www.youtube.com/watch?v=ZdCooCaQv4I&amp;t=501s", "Go to time")</f>
        <v/>
      </c>
    </row>
    <row r="1052">
      <c r="A1052">
        <f>HYPERLINK("https://www.youtube.com/watch?v=8pWITEaMgcU", "Video")</f>
        <v/>
      </c>
      <c r="B1052" t="inlineStr">
        <is>
          <t>9:36</t>
        </is>
      </c>
      <c r="C1052" t="inlineStr">
        <is>
          <t>Inappropriate,
because I am engaged, happily,</t>
        </is>
      </c>
      <c r="D1052">
        <f>HYPERLINK("https://www.youtube.com/watch?v=8pWITEaMgcU&amp;t=576s", "Go to time")</f>
        <v/>
      </c>
    </row>
    <row r="1053">
      <c r="A1053">
        <f>HYPERLINK("https://www.youtube.com/watch?v=sdyRtNJmv_A", "Video")</f>
        <v/>
      </c>
      <c r="B1053" t="inlineStr">
        <is>
          <t>3:03</t>
        </is>
      </c>
      <c r="C1053" t="inlineStr">
        <is>
          <t>engaged we talk about spending our lives</t>
        </is>
      </c>
      <c r="D1053">
        <f>HYPERLINK("https://www.youtube.com/watch?v=sdyRtNJmv_A&amp;t=183s", "Go to time")</f>
        <v/>
      </c>
    </row>
    <row r="1054">
      <c r="A1054">
        <f>HYPERLINK("https://www.youtube.com/watch?v=S8gHPeO792g", "Video")</f>
        <v/>
      </c>
      <c r="B1054" t="inlineStr">
        <is>
          <t>1:18</t>
        </is>
      </c>
      <c r="C1054" t="inlineStr">
        <is>
          <t>engagement uh we're all expecting it you</t>
        </is>
      </c>
      <c r="D1054">
        <f>HYPERLINK("https://www.youtube.com/watch?v=S8gHPeO792g&amp;t=78s", "Go to time")</f>
        <v/>
      </c>
    </row>
    <row r="1055">
      <c r="A1055">
        <f>HYPERLINK("https://www.youtube.com/watch?v=S8gHPeO792g", "Video")</f>
        <v/>
      </c>
      <c r="B1055" t="inlineStr">
        <is>
          <t>2:12</t>
        </is>
      </c>
      <c r="C1055" t="inlineStr">
        <is>
          <t>who's going to get longest engagement</t>
        </is>
      </c>
      <c r="D1055">
        <f>HYPERLINK("https://www.youtube.com/watch?v=S8gHPeO792g&amp;t=132s", "Go to time")</f>
        <v/>
      </c>
    </row>
    <row r="1056">
      <c r="A1056">
        <f>HYPERLINK("https://www.youtube.com/watch?v=xpIea-LbSHw", "Video")</f>
        <v/>
      </c>
      <c r="B1056" t="inlineStr">
        <is>
          <t>10:02</t>
        </is>
      </c>
      <c r="C1056" t="inlineStr">
        <is>
          <t>you are never really engaged I was in</t>
        </is>
      </c>
      <c r="D1056">
        <f>HYPERLINK("https://www.youtube.com/watch?v=xpIea-LbSHw&amp;t=602s", "Go to time")</f>
        <v/>
      </c>
    </row>
    <row r="1057">
      <c r="A1057">
        <f>HYPERLINK("https://www.youtube.com/watch?v=q7xV_6eDmNw", "Video")</f>
        <v/>
      </c>
      <c r="B1057" t="inlineStr">
        <is>
          <t>8:18</t>
        </is>
      </c>
      <c r="C1057" t="inlineStr">
        <is>
          <t>engaged I was in that marriage Arena</t>
        </is>
      </c>
      <c r="D1057">
        <f>HYPERLINK("https://www.youtube.com/watch?v=q7xV_6eDmNw&amp;t=498s", "Go to time")</f>
        <v/>
      </c>
    </row>
    <row r="1058">
      <c r="A1058">
        <f>HYPERLINK("https://www.youtube.com/watch?v=78SgHHz6kuQ", "Video")</f>
        <v/>
      </c>
      <c r="B1058" t="inlineStr">
        <is>
          <t>4:27</t>
        </is>
      </c>
      <c r="C1058" t="inlineStr">
        <is>
          <t>No, I um, I'm not gonna move in with anyone unless I'm engaged.</t>
        </is>
      </c>
      <c r="D1058">
        <f>HYPERLINK("https://www.youtube.com/watch?v=78SgHHz6kuQ&amp;t=267s", "Go to time")</f>
        <v/>
      </c>
    </row>
    <row r="1059">
      <c r="A1059">
        <f>HYPERLINK("https://www.youtube.com/watch?v=Ngn6Y9ZqAGA", "Video")</f>
        <v/>
      </c>
      <c r="B1059" t="inlineStr">
        <is>
          <t>1:41</t>
        </is>
      </c>
      <c r="C1059" t="inlineStr">
        <is>
          <t>bfd engaged ain't married</t>
        </is>
      </c>
      <c r="D1059">
        <f>HYPERLINK("https://www.youtube.com/watch?v=Ngn6Y9ZqAGA&amp;t=101s", "Go to time")</f>
        <v/>
      </c>
    </row>
    <row r="1060">
      <c r="A1060">
        <f>HYPERLINK("https://www.youtube.com/watch?v=3jtwvEe6htA", "Video")</f>
        <v/>
      </c>
      <c r="B1060" t="inlineStr">
        <is>
          <t>11:51</t>
        </is>
      </c>
      <c r="C1060" t="inlineStr">
        <is>
          <t>in with anyone unless I'm engaged have I</t>
        </is>
      </c>
      <c r="D1060">
        <f>HYPERLINK("https://www.youtube.com/watch?v=3jtwvEe6htA&amp;t=711s", "Go to time")</f>
        <v/>
      </c>
    </row>
    <row r="1061">
      <c r="A1061">
        <f>HYPERLINK("https://www.youtube.com/watch?v=12LHUqJxos4", "Video")</f>
        <v/>
      </c>
      <c r="B1061" t="inlineStr">
        <is>
          <t>2:11</t>
        </is>
      </c>
      <c r="C1061" t="inlineStr">
        <is>
          <t>You date a guy, you find out he
was engaged to your coworker</t>
        </is>
      </c>
      <c r="D1061">
        <f>HYPERLINK("https://www.youtube.com/watch?v=12LHUqJxos4&amp;t=131s", "Go to time")</f>
        <v/>
      </c>
    </row>
    <row r="1062">
      <c r="A1062">
        <f>HYPERLINK("https://www.youtube.com/watch?v=w8TeV93Ji7M", "Video")</f>
        <v/>
      </c>
      <c r="B1062" t="inlineStr">
        <is>
          <t>7:03</t>
        </is>
      </c>
      <c r="C1062" t="inlineStr">
        <is>
          <t>engagement ring on eBay what you didn't</t>
        </is>
      </c>
      <c r="D1062">
        <f>HYPERLINK("https://www.youtube.com/watch?v=w8TeV93Ji7M&amp;t=423s", "Go to time")</f>
        <v/>
      </c>
    </row>
    <row r="1063">
      <c r="A1063">
        <f>HYPERLINK("https://www.youtube.com/watch?v=awv8LL-CAY4", "Video")</f>
        <v/>
      </c>
      <c r="B1063" t="inlineStr">
        <is>
          <t>0:42</t>
        </is>
      </c>
      <c r="C1063" t="inlineStr">
        <is>
          <t>money I sold Andy's engagement ring on</t>
        </is>
      </c>
      <c r="D1063">
        <f>HYPERLINK("https://www.youtube.com/watch?v=awv8LL-CAY4&amp;t=42s", "Go to time")</f>
        <v/>
      </c>
    </row>
    <row r="1064">
      <c r="A1064">
        <f>HYPERLINK("https://www.youtube.com/watch?v=qoIeV5vkmqk", "Video")</f>
        <v/>
      </c>
      <c r="B1064" t="inlineStr">
        <is>
          <t>2:02</t>
        </is>
      </c>
      <c r="C1064" t="inlineStr">
        <is>
          <t>sold andy's engagement ring on ebay wait</t>
        </is>
      </c>
      <c r="D1064">
        <f>HYPERLINK("https://www.youtube.com/watch?v=qoIeV5vkmqk&amp;t=122s", "Go to time")</f>
        <v/>
      </c>
    </row>
    <row r="1065">
      <c r="A1065">
        <f>HYPERLINK("https://www.youtube.com/watch?v=Dz5KyKigBTE", "Video")</f>
        <v/>
      </c>
      <c r="B1065" t="inlineStr">
        <is>
          <t>20:21</t>
        </is>
      </c>
      <c r="C1065" t="inlineStr">
        <is>
          <t>engaged you dog oh god oh nothing can</t>
        </is>
      </c>
      <c r="D1065">
        <f>HYPERLINK("https://www.youtube.com/watch?v=Dz5KyKigBTE&amp;t=1221s", "Go to time")</f>
        <v/>
      </c>
    </row>
    <row r="1066">
      <c r="A1066">
        <f>HYPERLINK("https://www.youtube.com/watch?v=UsO4uckwJhQ", "Video")</f>
        <v/>
      </c>
      <c r="B1066" t="inlineStr">
        <is>
          <t>1:53</t>
        </is>
      </c>
      <c r="C1066" t="inlineStr">
        <is>
          <t>thinking Holly is engaged to somebody</t>
        </is>
      </c>
      <c r="D1066">
        <f>HYPERLINK("https://www.youtube.com/watch?v=UsO4uckwJhQ&amp;t=113s", "Go to time")</f>
        <v/>
      </c>
    </row>
    <row r="1067">
      <c r="A1067">
        <f>HYPERLINK("https://www.youtube.com/watch?v=bskdOrWMwD0", "Video")</f>
        <v/>
      </c>
      <c r="B1067" t="inlineStr">
        <is>
          <t>8:49</t>
        </is>
      </c>
      <c r="C1067" t="inlineStr">
        <is>
          <t>engaged I was in that marriage Arena</t>
        </is>
      </c>
      <c r="D1067">
        <f>HYPERLINK("https://www.youtube.com/watch?v=bskdOrWMwD0&amp;t=529s", "Go to time")</f>
        <v/>
      </c>
    </row>
    <row r="1068">
      <c r="A1068">
        <f>HYPERLINK("https://www.youtube.com/watch?v=bpU2QwWvupg", "Video")</f>
        <v/>
      </c>
      <c r="B1068" t="inlineStr">
        <is>
          <t>40:50</t>
        </is>
      </c>
      <c r="C1068" t="inlineStr">
        <is>
          <t>engaged you dog oh god oh nothing can</t>
        </is>
      </c>
      <c r="D1068">
        <f>HYPERLINK("https://www.youtube.com/watch?v=bpU2QwWvupg&amp;t=2450s", "Go to time")</f>
        <v/>
      </c>
    </row>
    <row r="1069">
      <c r="A1069">
        <f>HYPERLINK("https://www.youtube.com/watch?v=oPKngMsbGh8", "Video")</f>
        <v/>
      </c>
      <c r="B1069" t="inlineStr">
        <is>
          <t>1:41</t>
        </is>
      </c>
      <c r="C1069" t="inlineStr">
        <is>
          <t>whether Michael and Jan were engaged in</t>
        </is>
      </c>
      <c r="D1069">
        <f>HYPERLINK("https://www.youtube.com/watch?v=oPKngMsbGh8&amp;t=101s", "Go to time")</f>
        <v/>
      </c>
    </row>
    <row r="1070">
      <c r="A1070">
        <f>HYPERLINK("https://www.youtube.com/watch?v=Sif-rpaxMzA", "Video")</f>
        <v/>
      </c>
      <c r="B1070" t="inlineStr">
        <is>
          <t>6:51</t>
        </is>
      </c>
      <c r="C1070" t="inlineStr">
        <is>
          <t>engaged did you ever have intercourse in</t>
        </is>
      </c>
      <c r="D1070">
        <f>HYPERLINK("https://www.youtube.com/watch?v=Sif-rpaxMzA&amp;t=411s", "Go to time")</f>
        <v/>
      </c>
    </row>
    <row r="1071">
      <c r="A1071">
        <f>HYPERLINK("https://www.youtube.com/watch?v=Pg25fA7x8jg", "Video")</f>
        <v/>
      </c>
      <c r="B1071" t="inlineStr">
        <is>
          <t>1:59</t>
        </is>
      </c>
      <c r="C1071" t="inlineStr">
        <is>
          <t>you are never really engaged I was in</t>
        </is>
      </c>
      <c r="D1071">
        <f>HYPERLINK("https://www.youtube.com/watch?v=Pg25fA7x8jg&amp;t=119s", "Go to time")</f>
        <v/>
      </c>
    </row>
    <row r="1072">
      <c r="A1072">
        <f>HYPERLINK("https://www.youtube.com/watch?v=UmsbTXtfXBg", "Video")</f>
        <v/>
      </c>
      <c r="B1072" t="inlineStr">
        <is>
          <t>96:49</t>
        </is>
      </c>
      <c r="C1072" t="inlineStr">
        <is>
          <t>engaged you dog a oh god oh nothing can</t>
        </is>
      </c>
      <c r="D1072">
        <f>HYPERLINK("https://www.youtube.com/watch?v=UmsbTXtfXBg&amp;t=5809s", "Go to time")</f>
        <v/>
      </c>
    </row>
    <row r="1073">
      <c r="A1073">
        <f>HYPERLINK("https://www.youtube.com/watch?v=UmsbTXtfXBg", "Video")</f>
        <v/>
      </c>
      <c r="B1073" t="inlineStr">
        <is>
          <t>97:01</t>
        </is>
      </c>
      <c r="C1073" t="inlineStr">
        <is>
          <t>engaged I'm not a big believer in</t>
        </is>
      </c>
      <c r="D1073">
        <f>HYPERLINK("https://www.youtube.com/watch?v=UmsbTXtfXBg&amp;t=5821s", "Go to time")</f>
        <v/>
      </c>
    </row>
    <row r="1074">
      <c r="A1074">
        <f>HYPERLINK("https://www.youtube.com/watch?v=sf1z-m4DJ8A", "Video")</f>
        <v/>
      </c>
      <c r="B1074" t="inlineStr">
        <is>
          <t>30:10</t>
        </is>
      </c>
      <c r="C1074" t="inlineStr">
        <is>
          <t>engagement with that singing buffoon</t>
        </is>
      </c>
      <c r="D1074">
        <f>HYPERLINK("https://www.youtube.com/watch?v=sf1z-m4DJ8A&amp;t=1810s", "Go to time")</f>
        <v/>
      </c>
    </row>
    <row r="1075">
      <c r="A1075">
        <f>HYPERLINK("https://www.youtube.com/watch?v=C82fqH5QRhc", "Video")</f>
        <v/>
      </c>
      <c r="B1075" t="inlineStr">
        <is>
          <t>0:38</t>
        </is>
      </c>
      <c r="C1075" t="inlineStr">
        <is>
          <t>in five years,
I've had two engagement ring</t>
        </is>
      </c>
      <c r="D1075">
        <f>HYPERLINK("https://www.youtube.com/watch?v=C82fqH5QRhc&amp;t=38s", "Go to time")</f>
        <v/>
      </c>
    </row>
    <row r="1076">
      <c r="A1076">
        <f>HYPERLINK("https://www.youtube.com/watch?v=5giO6ie0ZV0", "Video")</f>
        <v/>
      </c>
      <c r="B1076" t="inlineStr">
        <is>
          <t>0:11</t>
        </is>
      </c>
      <c r="C1076" t="inlineStr">
        <is>
          <t>living breathing angel is engaged to</t>
        </is>
      </c>
      <c r="D1076">
        <f>HYPERLINK("https://www.youtube.com/watch?v=5giO6ie0ZV0&amp;t=11s", "Go to time")</f>
        <v/>
      </c>
    </row>
    <row r="1077">
      <c r="A1077">
        <f>HYPERLINK("https://www.youtube.com/watch?v=5giO6ie0ZV0", "Video")</f>
        <v/>
      </c>
      <c r="B1077" t="inlineStr">
        <is>
          <t>0:35</t>
        </is>
      </c>
      <c r="C1077" t="inlineStr">
        <is>
          <t>she's not engaged in all i see i may</t>
        </is>
      </c>
      <c r="D1077">
        <f>HYPERLINK("https://www.youtube.com/watch?v=5giO6ie0ZV0&amp;t=35s", "Go to time")</f>
        <v/>
      </c>
    </row>
    <row r="1078">
      <c r="A1078">
        <f>HYPERLINK("https://www.youtube.com/watch?v=5giO6ie0ZV0", "Video")</f>
        <v/>
      </c>
      <c r="B1078" t="inlineStr">
        <is>
          <t>0:47</t>
        </is>
      </c>
      <c r="C1078" t="inlineStr">
        <is>
          <t>you're thinking holly is engaged to</t>
        </is>
      </c>
      <c r="D1078">
        <f>HYPERLINK("https://www.youtube.com/watch?v=5giO6ie0ZV0&amp;t=47s", "Go to time")</f>
        <v/>
      </c>
    </row>
    <row r="1079">
      <c r="A1079">
        <f>HYPERLINK("https://www.youtube.com/watch?v=CTBJXCJxg30", "Video")</f>
        <v/>
      </c>
      <c r="B1079" t="inlineStr">
        <is>
          <t>7:16</t>
        </is>
      </c>
      <c r="C1079" t="inlineStr">
        <is>
          <t>engaged I mean no I know like I kind of</t>
        </is>
      </c>
      <c r="D1079">
        <f>HYPERLINK("https://www.youtube.com/watch?v=CTBJXCJxg30&amp;t=436s", "Go to time")</f>
        <v/>
      </c>
    </row>
    <row r="1080">
      <c r="A1080">
        <f>HYPERLINK("https://www.youtube.com/watch?v=nUfr195i_54", "Video")</f>
        <v/>
      </c>
      <c r="B1080" t="inlineStr">
        <is>
          <t>4:02</t>
        </is>
      </c>
      <c r="C1080" t="inlineStr">
        <is>
          <t>is engaged did you ever have intercourse</t>
        </is>
      </c>
      <c r="D1080">
        <f>HYPERLINK("https://www.youtube.com/watch?v=nUfr195i_54&amp;t=242s", "Go to time")</f>
        <v/>
      </c>
    </row>
    <row r="1081">
      <c r="A1081">
        <f>HYPERLINK("https://www.youtube.com/watch?v=fGh2otNCtZQ", "Video")</f>
        <v/>
      </c>
      <c r="B1081" t="inlineStr">
        <is>
          <t>1:05</t>
        </is>
      </c>
      <c r="C1081" t="inlineStr">
        <is>
          <t>Jan were engaged in a romantic Affair</t>
        </is>
      </c>
      <c r="D1081">
        <f>HYPERLINK("https://www.youtube.com/watch?v=fGh2otNCtZQ&amp;t=65s", "Go to time")</f>
        <v/>
      </c>
    </row>
    <row r="1082">
      <c r="A1082">
        <f>HYPERLINK("https://www.youtube.com/watch?v=YoYsBNrBpvA", "Video")</f>
        <v/>
      </c>
      <c r="B1082" t="inlineStr">
        <is>
          <t>2:18</t>
        </is>
      </c>
      <c r="C1082" t="inlineStr">
        <is>
          <t>continue to stay on and engage because</t>
        </is>
      </c>
      <c r="D1082">
        <f>HYPERLINK("https://www.youtube.com/watch?v=YoYsBNrBpvA&amp;t=138s", "Go to time")</f>
        <v/>
      </c>
    </row>
    <row r="1083">
      <c r="A1083">
        <f>HYPERLINK("https://www.youtube.com/watch?v=l1QMG7JKfek", "Video")</f>
        <v/>
      </c>
      <c r="B1083" t="inlineStr">
        <is>
          <t>0:27</t>
        </is>
      </c>
      <c r="C1083" t="inlineStr">
        <is>
          <t>you what prompted you to engage in this</t>
        </is>
      </c>
      <c r="D1083">
        <f>HYPERLINK("https://www.youtube.com/watch?v=l1QMG7JKfek&amp;t=27s", "Go to time")</f>
        <v/>
      </c>
    </row>
    <row r="1084">
      <c r="A1084">
        <f>HYPERLINK("https://www.youtube.com/watch?v=l1QMG7JKfek", "Video")</f>
        <v/>
      </c>
      <c r="B1084" t="inlineStr">
        <is>
          <t>4:20</t>
        </is>
      </c>
      <c r="C1084" t="inlineStr">
        <is>
          <t>base to innovate Solutions and to engage</t>
        </is>
      </c>
      <c r="D1084">
        <f>HYPERLINK("https://www.youtube.com/watch?v=l1QMG7JKfek&amp;t=260s", "Go to time")</f>
        <v/>
      </c>
    </row>
    <row r="1085">
      <c r="A1085">
        <f>HYPERLINK("https://www.youtube.com/watch?v=_RazoRKmtJE", "Video")</f>
        <v/>
      </c>
      <c r="B1085" t="inlineStr">
        <is>
          <t>0:24</t>
        </is>
      </c>
      <c r="C1085" t="inlineStr">
        <is>
          <t>have engaged in
insurrection or rebellion."</t>
        </is>
      </c>
      <c r="D1085">
        <f>HYPERLINK("https://www.youtube.com/watch?v=_RazoRKmtJE&amp;t=24s", "Go to time")</f>
        <v/>
      </c>
    </row>
    <row r="1086">
      <c r="A1086">
        <f>HYPERLINK("https://www.youtube.com/watch?v=_RazoRKmtJE", "Video")</f>
        <v/>
      </c>
      <c r="B1086" t="inlineStr">
        <is>
          <t>0:34</t>
        </is>
      </c>
      <c r="C1086" t="inlineStr">
        <is>
          <t>What does it mean to have
engaged in insurrection</t>
        </is>
      </c>
      <c r="D1086">
        <f>HYPERLINK("https://www.youtube.com/watch?v=_RazoRKmtJE&amp;t=34s", "Go to time")</f>
        <v/>
      </c>
    </row>
    <row r="1087">
      <c r="A1087">
        <f>HYPERLINK("https://www.youtube.com/watch?v=c5QkTOvFCF0", "Video")</f>
        <v/>
      </c>
      <c r="B1087" t="inlineStr">
        <is>
          <t>1:37</t>
        </is>
      </c>
      <c r="C1087" t="inlineStr">
        <is>
          <t>engage in trade in this once wealthy</t>
        </is>
      </c>
      <c r="D1087">
        <f>HYPERLINK("https://www.youtube.com/watch?v=c5QkTOvFCF0&amp;t=97s", "Go to time")</f>
        <v/>
      </c>
    </row>
    <row r="1088">
      <c r="A1088">
        <f>HYPERLINK("https://www.youtube.com/watch?v=TeYPwRvw40w", "Video")</f>
        <v/>
      </c>
      <c r="B1088" t="inlineStr">
        <is>
          <t>9:57</t>
        </is>
      </c>
      <c r="C1088" t="inlineStr">
        <is>
          <t>app and feel engaged in like this is a</t>
        </is>
      </c>
      <c r="D1088">
        <f>HYPERLINK("https://www.youtube.com/watch?v=TeYPwRvw40w&amp;t=597s", "Go to time")</f>
        <v/>
      </c>
    </row>
    <row r="1089">
      <c r="A1089">
        <f>HYPERLINK("https://www.youtube.com/watch?v=6wL2Q37IW-0", "Video")</f>
        <v/>
      </c>
      <c r="B1089" t="inlineStr">
        <is>
          <t>1:06</t>
        </is>
      </c>
      <c r="C1089" t="inlineStr">
        <is>
          <t>engaged in actions designed to penetrate</t>
        </is>
      </c>
      <c r="D1089">
        <f>HYPERLINK("https://www.youtube.com/watch?v=6wL2Q37IW-0&amp;t=66s", "Go to time")</f>
        <v/>
      </c>
    </row>
    <row r="1090">
      <c r="A1090">
        <f>HYPERLINK("https://www.youtube.com/watch?v=eaNdogrTgxM", "Video")</f>
        <v/>
      </c>
      <c r="B1090" t="inlineStr">
        <is>
          <t>0:35</t>
        </is>
      </c>
      <c r="C1090" t="inlineStr">
        <is>
          <t>to engage in this type of operation and</t>
        </is>
      </c>
      <c r="D1090">
        <f>HYPERLINK("https://www.youtube.com/watch?v=eaNdogrTgxM&amp;t=35s", "Go to time")</f>
        <v/>
      </c>
    </row>
    <row r="1091">
      <c r="A1091">
        <f>HYPERLINK("https://www.youtube.com/watch?v=N_3PbyRmWdY", "Video")</f>
        <v/>
      </c>
      <c r="B1091" t="inlineStr">
        <is>
          <t>4:52</t>
        </is>
      </c>
      <c r="C1091" t="inlineStr">
        <is>
          <t>So we need robust commercial
engagement with China</t>
        </is>
      </c>
      <c r="D1091">
        <f>HYPERLINK("https://www.youtube.com/watch?v=N_3PbyRmWdY&amp;t=292s", "Go to time")</f>
        <v/>
      </c>
    </row>
    <row r="1092">
      <c r="A1092">
        <f>HYPERLINK("https://www.youtube.com/watch?v=N_3PbyRmWdY", "Video")</f>
        <v/>
      </c>
      <c r="B1092" t="inlineStr">
        <is>
          <t>5:56</t>
        </is>
      </c>
      <c r="C1092" t="inlineStr">
        <is>
          <t>I actually think robust
commercial engagement</t>
        </is>
      </c>
      <c r="D1092">
        <f>HYPERLINK("https://www.youtube.com/watch?v=N_3PbyRmWdY&amp;t=356s", "Go to time")</f>
        <v/>
      </c>
    </row>
    <row r="1093">
      <c r="A1093">
        <f>HYPERLINK("https://www.youtube.com/watch?v=N_3PbyRmWdY", "Video")</f>
        <v/>
      </c>
      <c r="B1093" t="inlineStr">
        <is>
          <t>6:07</t>
        </is>
      </c>
      <c r="C1093" t="inlineStr">
        <is>
          <t>If we could continue our
commercial engagement,</t>
        </is>
      </c>
      <c r="D1093">
        <f>HYPERLINK("https://www.youtube.com/watch?v=N_3PbyRmWdY&amp;t=367s", "Go to time")</f>
        <v/>
      </c>
    </row>
    <row r="1094">
      <c r="A1094">
        <f>HYPERLINK("https://www.youtube.com/watch?v=GW3_iiDk8oc", "Video")</f>
        <v/>
      </c>
      <c r="B1094" t="inlineStr">
        <is>
          <t>1:00</t>
        </is>
      </c>
      <c r="C1094" t="inlineStr">
        <is>
          <t>engagement in terms of overall life</t>
        </is>
      </c>
      <c r="D1094">
        <f>HYPERLINK("https://www.youtube.com/watch?v=GW3_iiDk8oc&amp;t=60s", "Go to time")</f>
        <v/>
      </c>
    </row>
    <row r="1095">
      <c r="A1095">
        <f>HYPERLINK("https://www.youtube.com/watch?v=GW3_iiDk8oc", "Video")</f>
        <v/>
      </c>
      <c r="B1095" t="inlineStr">
        <is>
          <t>1:35</t>
        </is>
      </c>
      <c r="C1095" t="inlineStr">
        <is>
          <t>engaged in something and then you apply</t>
        </is>
      </c>
      <c r="D1095">
        <f>HYPERLINK("https://www.youtube.com/watch?v=GW3_iiDk8oc&amp;t=95s", "Go to time")</f>
        <v/>
      </c>
    </row>
    <row r="1096">
      <c r="A1096">
        <f>HYPERLINK("https://www.youtube.com/watch?v=GW3_iiDk8oc", "Video")</f>
        <v/>
      </c>
      <c r="B1096" t="inlineStr">
        <is>
          <t>1:41</t>
        </is>
      </c>
      <c r="C1096" t="inlineStr">
        <is>
          <t>for uh how engage you are later in life</t>
        </is>
      </c>
      <c r="D1096">
        <f>HYPERLINK("https://www.youtube.com/watch?v=GW3_iiDk8oc&amp;t=101s", "Go to time")</f>
        <v/>
      </c>
    </row>
    <row r="1097">
      <c r="A1097">
        <f>HYPERLINK("https://www.youtube.com/watch?v=GW3_iiDk8oc", "Video")</f>
        <v/>
      </c>
      <c r="B1097" t="inlineStr">
        <is>
          <t>2:25</t>
        </is>
      </c>
      <c r="C1097" t="inlineStr">
        <is>
          <t>engaged with what they're doing okay so</t>
        </is>
      </c>
      <c r="D1097">
        <f>HYPERLINK("https://www.youtube.com/watch?v=GW3_iiDk8oc&amp;t=145s", "Go to time")</f>
        <v/>
      </c>
    </row>
    <row r="1098">
      <c r="A1098">
        <f>HYPERLINK("https://www.youtube.com/watch?v=nHsVu-t1Jjk", "Video")</f>
        <v/>
      </c>
      <c r="B1098" t="inlineStr">
        <is>
          <t>0:13</t>
        </is>
      </c>
      <c r="C1098" t="inlineStr">
        <is>
          <t>Forces who had been engaged in a</t>
        </is>
      </c>
      <c r="D1098">
        <f>HYPERLINK("https://www.youtube.com/watch?v=nHsVu-t1Jjk&amp;t=13s", "Go to time")</f>
        <v/>
      </c>
    </row>
    <row r="1099">
      <c r="A1099">
        <f>HYPERLINK("https://www.youtube.com/watch?v=nHsVu-t1Jjk", "Video")</f>
        <v/>
      </c>
      <c r="B1099" t="inlineStr">
        <is>
          <t>1:20</t>
        </is>
      </c>
      <c r="C1099" t="inlineStr">
        <is>
          <t>Engagement our record stands in stark</t>
        </is>
      </c>
      <c r="D1099">
        <f>HYPERLINK("https://www.youtube.com/watch?v=nHsVu-t1Jjk&amp;t=80s", "Go to time")</f>
        <v/>
      </c>
    </row>
    <row r="1100">
      <c r="A1100">
        <f>HYPERLINK("https://www.youtube.com/watch?v=J-CC6c9T1IY", "Video")</f>
        <v/>
      </c>
      <c r="B1100" t="inlineStr">
        <is>
          <t>1:38</t>
        </is>
      </c>
      <c r="C1100" t="inlineStr">
        <is>
          <t>similarly engaged in gathering</t>
        </is>
      </c>
      <c r="D1100">
        <f>HYPERLINK("https://www.youtube.com/watch?v=J-CC6c9T1IY&amp;t=98s", "Go to time")</f>
        <v/>
      </c>
    </row>
    <row r="1101">
      <c r="A1101">
        <f>HYPERLINK("https://www.youtube.com/watch?v=6Zt8sazrvu4", "Video")</f>
        <v/>
      </c>
      <c r="B1101" t="inlineStr">
        <is>
          <t>0:07</t>
        </is>
      </c>
      <c r="C1101" t="inlineStr">
        <is>
          <t>Police Department has engaged in a</t>
        </is>
      </c>
      <c r="D1101">
        <f>HYPERLINK("https://www.youtube.com/watch?v=6Zt8sazrvu4&amp;t=7s", "Go to time")</f>
        <v/>
      </c>
    </row>
    <row r="1102">
      <c r="A1102">
        <f>HYPERLINK("https://www.youtube.com/watch?v=RKnXUlwdG6w", "Video")</f>
        <v/>
      </c>
      <c r="B1102" t="inlineStr">
        <is>
          <t>3:39</t>
        </is>
      </c>
      <c r="C1102" t="inlineStr">
        <is>
          <t>that we can engage in
outside of controversy.</t>
        </is>
      </c>
      <c r="D1102">
        <f>HYPERLINK("https://www.youtube.com/watch?v=RKnXUlwdG6w&amp;t=219s", "Go to time")</f>
        <v/>
      </c>
    </row>
    <row r="1103">
      <c r="A1103">
        <f>HYPERLINK("https://www.youtube.com/watch?v=-CcQ4jKn8aE", "Video")</f>
        <v/>
      </c>
      <c r="B1103" t="inlineStr">
        <is>
          <t>6:22</t>
        </is>
      </c>
      <c r="C1103" t="inlineStr">
        <is>
          <t>Now they're coming down
both coasts to engage</t>
        </is>
      </c>
      <c r="D1103">
        <f>HYPERLINK("https://www.youtube.com/watch?v=-CcQ4jKn8aE&amp;t=382s", "Go to time")</f>
        <v/>
      </c>
    </row>
    <row r="1104">
      <c r="A1104">
        <f>HYPERLINK("https://www.youtube.com/watch?v=NooINdi-kJI", "Video")</f>
        <v/>
      </c>
      <c r="B1104" t="inlineStr">
        <is>
          <t>4:17</t>
        </is>
      </c>
      <c r="C1104" t="inlineStr">
        <is>
          <t>without knowing if the driver is engaged.</t>
        </is>
      </c>
      <c r="D1104">
        <f>HYPERLINK("https://www.youtube.com/watch?v=NooINdi-kJI&amp;t=257s", "Go to time")</f>
        <v/>
      </c>
    </row>
    <row r="1105">
      <c r="A1105">
        <f>HYPERLINK("https://www.youtube.com/watch?v=aCUTAbNp7as", "Video")</f>
        <v/>
      </c>
      <c r="B1105" t="inlineStr">
        <is>
          <t>3:47</t>
        </is>
      </c>
      <c r="C1105" t="inlineStr">
        <is>
          <t>engaged in illegal Financial dealings</t>
        </is>
      </c>
      <c r="D1105">
        <f>HYPERLINK("https://www.youtube.com/watch?v=aCUTAbNp7as&amp;t=227s", "Go to time")</f>
        <v/>
      </c>
    </row>
    <row r="1106">
      <c r="A1106">
        <f>HYPERLINK("https://www.youtube.com/watch?v=FHTc6s5YTbU", "Video")</f>
        <v/>
      </c>
      <c r="B1106" t="inlineStr">
        <is>
          <t>5:14</t>
        </is>
      </c>
      <c r="C1106" t="inlineStr">
        <is>
          <t>knowingly engaged on and</t>
        </is>
      </c>
      <c r="D1106">
        <f>HYPERLINK("https://www.youtube.com/watch?v=FHTc6s5YTbU&amp;t=314s", "Go to time")</f>
        <v/>
      </c>
    </row>
    <row r="1107">
      <c r="A1107">
        <f>HYPERLINK("https://www.youtube.com/watch?v=id5XLeZmcUA", "Video")</f>
        <v/>
      </c>
      <c r="B1107" t="inlineStr">
        <is>
          <t>3:52</t>
        </is>
      </c>
      <c r="C1107" t="inlineStr">
        <is>
          <t>in diplomacy around the
world, engage in diplomacy</t>
        </is>
      </c>
      <c r="D1107">
        <f>HYPERLINK("https://www.youtube.com/watch?v=id5XLeZmcUA&amp;t=232s", "Go to time")</f>
        <v/>
      </c>
    </row>
    <row r="1108">
      <c r="A1108">
        <f>HYPERLINK("https://www.youtube.com/watch?v=CjZwf8EalUs", "Video")</f>
        <v/>
      </c>
      <c r="B1108" t="inlineStr">
        <is>
          <t>3:29</t>
        </is>
      </c>
      <c r="C1108" t="inlineStr">
        <is>
          <t>- Your city is engaged in
dramatically revitalizing several</t>
        </is>
      </c>
      <c r="D1108">
        <f>HYPERLINK("https://www.youtube.com/watch?v=CjZwf8EalUs&amp;t=209s", "Go to time")</f>
        <v/>
      </c>
    </row>
    <row r="1109">
      <c r="A1109">
        <f>HYPERLINK("https://www.youtube.com/watch?v=8UWXhXsoTcU", "Video")</f>
        <v/>
      </c>
      <c r="B1109" t="inlineStr">
        <is>
          <t>5:50</t>
        </is>
      </c>
      <c r="C1109" t="inlineStr">
        <is>
          <t>Keeping your employees happy and engaged</t>
        </is>
      </c>
      <c r="D1109">
        <f>HYPERLINK("https://www.youtube.com/watch?v=8UWXhXsoTcU&amp;t=350s", "Go to time")</f>
        <v/>
      </c>
    </row>
    <row r="1110">
      <c r="A1110">
        <f>HYPERLINK("https://www.youtube.com/watch?v=FnaEBFlvRE0", "Video")</f>
        <v/>
      </c>
      <c r="B1110" t="inlineStr">
        <is>
          <t>1:19</t>
        </is>
      </c>
      <c r="C1110" t="inlineStr">
        <is>
          <t>disengaged from politics whose main</t>
        </is>
      </c>
      <c r="D1110">
        <f>HYPERLINK("https://www.youtube.com/watch?v=FnaEBFlvRE0&amp;t=79s", "Go to time")</f>
        <v/>
      </c>
    </row>
    <row r="1111">
      <c r="A1111">
        <f>HYPERLINK("https://www.youtube.com/watch?v=Aqivzx3Czd0", "Video")</f>
        <v/>
      </c>
      <c r="B1111" t="inlineStr">
        <is>
          <t>0:45</t>
        </is>
      </c>
      <c r="C1111" t="inlineStr">
        <is>
          <t>countries that engage in certain trade</t>
        </is>
      </c>
      <c r="D1111">
        <f>HYPERLINK("https://www.youtube.com/watch?v=Aqivzx3Czd0&amp;t=45s", "Go to time")</f>
        <v/>
      </c>
    </row>
    <row r="1112">
      <c r="A1112">
        <f>HYPERLINK("https://www.youtube.com/watch?v=z4qt0mMApKY", "Video")</f>
        <v/>
      </c>
      <c r="B1112" t="inlineStr">
        <is>
          <t>0:00</t>
        </is>
      </c>
      <c r="C1112" t="inlineStr">
        <is>
          <t>ever engage in a little shopping therapy</t>
        </is>
      </c>
      <c r="D1112">
        <f>HYPERLINK("https://www.youtube.com/watch?v=z4qt0mMApKY&amp;t=0s", "Go to time")</f>
        <v/>
      </c>
    </row>
    <row r="1113">
      <c r="A1113">
        <f>HYPERLINK("https://www.youtube.com/watch?v=z4qt0mMApKY", "Video")</f>
        <v/>
      </c>
      <c r="B1113" t="inlineStr">
        <is>
          <t>2:16</t>
        </is>
      </c>
      <c r="C1113" t="inlineStr">
        <is>
          <t>engage in shopping therapy i'm guilty of</t>
        </is>
      </c>
      <c r="D1113">
        <f>HYPERLINK("https://www.youtube.com/watch?v=z4qt0mMApKY&amp;t=136s", "Go to time")</f>
        <v/>
      </c>
    </row>
    <row r="1114">
      <c r="A1114">
        <f>HYPERLINK("https://www.youtube.com/watch?v=EOdMyAK41oU", "Video")</f>
        <v/>
      </c>
      <c r="B1114" t="inlineStr">
        <is>
          <t>4:11</t>
        </is>
      </c>
      <c r="C1114" t="inlineStr">
        <is>
          <t>And now it's engaged in talks
with competitors like TSMC</t>
        </is>
      </c>
      <c r="D1114">
        <f>HYPERLINK("https://www.youtube.com/watch?v=EOdMyAK41oU&amp;t=251s", "Go to time")</f>
        <v/>
      </c>
    </row>
    <row r="1115">
      <c r="A1115">
        <f>HYPERLINK("https://www.youtube.com/watch?v=p10hmokye60", "Video")</f>
        <v/>
      </c>
      <c r="B1115" t="inlineStr">
        <is>
          <t>1:09</t>
        </is>
      </c>
      <c r="C1115" t="inlineStr">
        <is>
          <t>engaged eSports are starting to look</t>
        </is>
      </c>
      <c r="D1115">
        <f>HYPERLINK("https://www.youtube.com/watch?v=p10hmokye60&amp;t=69s", "Go to time")</f>
        <v/>
      </c>
    </row>
    <row r="1116">
      <c r="A1116">
        <f>HYPERLINK("https://www.youtube.com/watch?v=_swF3PZ8z2U", "Video")</f>
        <v/>
      </c>
      <c r="B1116" t="inlineStr">
        <is>
          <t>2:50</t>
        </is>
      </c>
      <c r="C1116" t="inlineStr">
        <is>
          <t>engage in</t>
        </is>
      </c>
      <c r="D1116">
        <f>HYPERLINK("https://www.youtube.com/watch?v=_swF3PZ8z2U&amp;t=170s", "Go to time")</f>
        <v/>
      </c>
    </row>
    <row r="1117">
      <c r="A1117">
        <f>HYPERLINK("https://www.youtube.com/watch?v=ljs8J7XGewI", "Video")</f>
        <v/>
      </c>
      <c r="B1117" t="inlineStr">
        <is>
          <t>1:56</t>
        </is>
      </c>
      <c r="C1117" t="inlineStr">
        <is>
          <t>autopilot engaged is safer than doing so</t>
        </is>
      </c>
      <c r="D1117">
        <f>HYPERLINK("https://www.youtube.com/watch?v=ljs8J7XGewI&amp;t=116s", "Go to time")</f>
        <v/>
      </c>
    </row>
    <row r="1118">
      <c r="A1118">
        <f>HYPERLINK("https://www.youtube.com/watch?v=vFSYUtKWEl4", "Video")</f>
        <v/>
      </c>
      <c r="B1118" t="inlineStr">
        <is>
          <t>4:05</t>
        </is>
      </c>
      <c r="C1118" t="inlineStr">
        <is>
          <t>and our kindergarten
kids disengaged early on</t>
        </is>
      </c>
      <c r="D1118">
        <f>HYPERLINK("https://www.youtube.com/watch?v=vFSYUtKWEl4&amp;t=245s", "Go to time")</f>
        <v/>
      </c>
    </row>
    <row r="1119">
      <c r="A1119">
        <f>HYPERLINK("https://www.youtube.com/watch?v=8Snh_m9ydW4", "Video")</f>
        <v/>
      </c>
      <c r="B1119" t="inlineStr">
        <is>
          <t>0:40</t>
        </is>
      </c>
      <c r="C1119" t="inlineStr">
        <is>
          <t>are reluctant to engage in more</t>
        </is>
      </c>
      <c r="D1119">
        <f>HYPERLINK("https://www.youtube.com/watch?v=8Snh_m9ydW4&amp;t=40s", "Go to time")</f>
        <v/>
      </c>
    </row>
    <row r="1120">
      <c r="A1120">
        <f>HYPERLINK("https://www.youtube.com/watch?v=RnNaz98MuHs", "Video")</f>
        <v/>
      </c>
      <c r="B1120" t="inlineStr">
        <is>
          <t>1:00</t>
        </is>
      </c>
      <c r="C1120" t="inlineStr">
        <is>
          <t>remain creatively engaged even at the 79</t>
        </is>
      </c>
      <c r="D1120">
        <f>HYPERLINK("https://www.youtube.com/watch?v=RnNaz98MuHs&amp;t=60s", "Go to time")</f>
        <v/>
      </c>
    </row>
    <row r="1121">
      <c r="A1121">
        <f>HYPERLINK("https://www.youtube.com/watch?v=3EOLtbqjQB0", "Video")</f>
        <v/>
      </c>
      <c r="B1121" t="inlineStr">
        <is>
          <t>2:32</t>
        </is>
      </c>
      <c r="C1121" t="inlineStr">
        <is>
          <t>more or less uh uh engage in our</t>
        </is>
      </c>
      <c r="D1121">
        <f>HYPERLINK("https://www.youtube.com/watch?v=3EOLtbqjQB0&amp;t=152s", "Go to time")</f>
        <v/>
      </c>
    </row>
    <row r="1122">
      <c r="A1122">
        <f>HYPERLINK("https://www.youtube.com/watch?v=3EOLtbqjQB0", "Video")</f>
        <v/>
      </c>
      <c r="B1122" t="inlineStr">
        <is>
          <t>5:41</t>
        </is>
      </c>
      <c r="C1122" t="inlineStr">
        <is>
          <t>point happens um they engage in um uh</t>
        </is>
      </c>
      <c r="D1122">
        <f>HYPERLINK("https://www.youtube.com/watch?v=3EOLtbqjQB0&amp;t=341s", "Go to time")</f>
        <v/>
      </c>
    </row>
    <row r="1123">
      <c r="A1123">
        <f>HYPERLINK("https://www.youtube.com/watch?v=ocKR9EQMUOU", "Video")</f>
        <v/>
      </c>
      <c r="B1123" t="inlineStr">
        <is>
          <t>0:51</t>
        </is>
      </c>
      <c r="C1123" t="inlineStr">
        <is>
          <t>the Northeast they want to be engaged in</t>
        </is>
      </c>
      <c r="D1123">
        <f>HYPERLINK("https://www.youtube.com/watch?v=ocKR9EQMUOU&amp;t=51s", "Go to time")</f>
        <v/>
      </c>
    </row>
    <row r="1124">
      <c r="A1124">
        <f>HYPERLINK("https://www.youtube.com/watch?v=fIsIpRA31H8", "Video")</f>
        <v/>
      </c>
      <c r="B1124" t="inlineStr">
        <is>
          <t>2:47</t>
        </is>
      </c>
      <c r="C1124" t="inlineStr">
        <is>
          <t>engagement you know it's interesting</t>
        </is>
      </c>
      <c r="D1124">
        <f>HYPERLINK("https://www.youtube.com/watch?v=fIsIpRA31H8&amp;t=167s", "Go to time")</f>
        <v/>
      </c>
    </row>
    <row r="1125">
      <c r="A1125">
        <f>HYPERLINK("https://www.youtube.com/watch?v=fIsIpRA31H8", "Video")</f>
        <v/>
      </c>
      <c r="B1125" t="inlineStr">
        <is>
          <t>4:29</t>
        </is>
      </c>
      <c r="C1125" t="inlineStr">
        <is>
          <t>and just engage enging with the customer</t>
        </is>
      </c>
      <c r="D1125">
        <f>HYPERLINK("https://www.youtube.com/watch?v=fIsIpRA31H8&amp;t=269s", "Go to time")</f>
        <v/>
      </c>
    </row>
    <row r="1126">
      <c r="A1126">
        <f>HYPERLINK("https://www.youtube.com/watch?v=BrilzVUk5xM", "Video")</f>
        <v/>
      </c>
      <c r="B1126" t="inlineStr">
        <is>
          <t>9:45</t>
        </is>
      </c>
      <c r="C1126" t="inlineStr">
        <is>
          <t>of engagement around messaging
can allow you to build</t>
        </is>
      </c>
      <c r="D1126">
        <f>HYPERLINK("https://www.youtube.com/watch?v=BrilzVUk5xM&amp;t=585s", "Go to time")</f>
        <v/>
      </c>
    </row>
    <row r="1127">
      <c r="A1127">
        <f>HYPERLINK("https://www.youtube.com/watch?v=BrilzVUk5xM", "Video")</f>
        <v/>
      </c>
      <c r="B1127" t="inlineStr">
        <is>
          <t>11:36</t>
        </is>
      </c>
      <c r="C1127" t="inlineStr">
        <is>
          <t>those innovations to the
most engaged and excited</t>
        </is>
      </c>
      <c r="D1127">
        <f>HYPERLINK("https://www.youtube.com/watch?v=BrilzVUk5xM&amp;t=696s", "Go to time")</f>
        <v/>
      </c>
    </row>
    <row r="1128">
      <c r="A1128">
        <f>HYPERLINK("https://www.youtube.com/watch?v=q8dtMX_wXNY", "Video")</f>
        <v/>
      </c>
      <c r="B1128" t="inlineStr">
        <is>
          <t>4:20</t>
        </is>
      </c>
      <c r="C1128" t="inlineStr">
        <is>
          <t>arguing that the association engaged</t>
        </is>
      </c>
      <c r="D1128">
        <f>HYPERLINK("https://www.youtube.com/watch?v=q8dtMX_wXNY&amp;t=260s", "Go to time")</f>
        <v/>
      </c>
    </row>
    <row r="1129">
      <c r="A1129">
        <f>HYPERLINK("https://www.youtube.com/watch?v=fuYHVwhfLTw", "Video")</f>
        <v/>
      </c>
      <c r="B1129" t="inlineStr">
        <is>
          <t>1:50</t>
        </is>
      </c>
      <c r="C1129" t="inlineStr">
        <is>
          <t>and it has the ability to
engage slow moving targets.</t>
        </is>
      </c>
      <c r="D1129">
        <f>HYPERLINK("https://www.youtube.com/watch?v=fuYHVwhfLTw&amp;t=110s", "Go to time")</f>
        <v/>
      </c>
    </row>
    <row r="1130">
      <c r="A1130">
        <f>HYPERLINK("https://www.youtube.com/watch?v=as_XUppyHHs", "Video")</f>
        <v/>
      </c>
      <c r="B1130" t="inlineStr">
        <is>
          <t>0:50</t>
        </is>
      </c>
      <c r="C1130" t="inlineStr">
        <is>
          <t>and Global Engagement in Washington, D.C.</t>
        </is>
      </c>
      <c r="D1130">
        <f>HYPERLINK("https://www.youtube.com/watch?v=as_XUppyHHs&amp;t=50s", "Go to time")</f>
        <v/>
      </c>
    </row>
    <row r="1131">
      <c r="A1131">
        <f>HYPERLINK("https://www.youtube.com/watch?v=6jCTAkx_05Y", "Video")</f>
        <v/>
      </c>
      <c r="B1131" t="inlineStr">
        <is>
          <t>0:04</t>
        </is>
      </c>
      <c r="C1131" t="inlineStr">
        <is>
          <t>you engaged the fitting room is going</t>
        </is>
      </c>
      <c r="D1131">
        <f>HYPERLINK("https://www.youtube.com/watch?v=6jCTAkx_05Y&amp;t=4s", "Go to time")</f>
        <v/>
      </c>
    </row>
    <row r="1132">
      <c r="A1132">
        <f>HYPERLINK("https://www.youtube.com/watch?v=0NK-rlCJGEM", "Video")</f>
        <v/>
      </c>
      <c r="B1132" t="inlineStr">
        <is>
          <t>6:04</t>
        </is>
      </c>
      <c r="C1132" t="inlineStr">
        <is>
          <t>would continue to engage with ongoing</t>
        </is>
      </c>
      <c r="D1132">
        <f>HYPERLINK("https://www.youtube.com/watch?v=0NK-rlCJGEM&amp;t=364s", "Go to time")</f>
        <v/>
      </c>
    </row>
    <row r="1133">
      <c r="A1133">
        <f>HYPERLINK("https://www.youtube.com/watch?v=a_6uKpBmf4k", "Video")</f>
        <v/>
      </c>
      <c r="B1133" t="inlineStr">
        <is>
          <t>2:41</t>
        </is>
      </c>
      <c r="C1133" t="inlineStr">
        <is>
          <t>know have hearings tons of engagements</t>
        </is>
      </c>
      <c r="D1133">
        <f>HYPERLINK("https://www.youtube.com/watch?v=a_6uKpBmf4k&amp;t=161s", "Go to time")</f>
        <v/>
      </c>
    </row>
    <row r="1134">
      <c r="A1134">
        <f>HYPERLINK("https://www.youtube.com/watch?v=hyaOqZ35cuI", "Video")</f>
        <v/>
      </c>
      <c r="B1134" t="inlineStr">
        <is>
          <t>3:44</t>
        </is>
      </c>
      <c r="C1134" t="inlineStr">
        <is>
          <t>you can possibly engage in okay so is</t>
        </is>
      </c>
      <c r="D1134">
        <f>HYPERLINK("https://www.youtube.com/watch?v=hyaOqZ35cuI&amp;t=224s", "Go to time")</f>
        <v/>
      </c>
    </row>
    <row r="1135">
      <c r="A1135">
        <f>HYPERLINK("https://www.youtube.com/watch?v=hyaOqZ35cuI", "Video")</f>
        <v/>
      </c>
      <c r="B1135" t="inlineStr">
        <is>
          <t>4:36</t>
        </is>
      </c>
      <c r="C1135" t="inlineStr">
        <is>
          <t>if you want to engage in Meats uh I</t>
        </is>
      </c>
      <c r="D1135">
        <f>HYPERLINK("https://www.youtube.com/watch?v=hyaOqZ35cuI&amp;t=276s", "Go to time")</f>
        <v/>
      </c>
    </row>
    <row r="1136">
      <c r="A1136">
        <f>HYPERLINK("https://www.youtube.com/watch?v=ncGLBfG-0Vc", "Video")</f>
        <v/>
      </c>
      <c r="B1136" t="inlineStr">
        <is>
          <t>1:28</t>
        </is>
      </c>
      <c r="C1136" t="inlineStr">
        <is>
          <t>but it's also driving people
to maximize engagement.</t>
        </is>
      </c>
      <c r="D1136">
        <f>HYPERLINK("https://www.youtube.com/watch?v=ncGLBfG-0Vc&amp;t=88s", "Go to time")</f>
        <v/>
      </c>
    </row>
    <row r="1137">
      <c r="A1137">
        <f>HYPERLINK("https://www.youtube.com/watch?v=ncGLBfG-0Vc", "Video")</f>
        <v/>
      </c>
      <c r="B1137" t="inlineStr">
        <is>
          <t>5:46</t>
        </is>
      </c>
      <c r="C1137" t="inlineStr">
        <is>
          <t>like an engagement ring.</t>
        </is>
      </c>
      <c r="D1137">
        <f>HYPERLINK("https://www.youtube.com/watch?v=ncGLBfG-0Vc&amp;t=346s", "Go to time")</f>
        <v/>
      </c>
    </row>
    <row r="1138">
      <c r="A1138">
        <f>HYPERLINK("https://www.youtube.com/watch?v=Dc4_RFeKaz4", "Video")</f>
        <v/>
      </c>
      <c r="B1138" t="inlineStr">
        <is>
          <t>3:22</t>
        </is>
      </c>
      <c r="C1138" t="inlineStr">
        <is>
          <t>The next step is for Judge Chutkan to engage in what we call fact finding.</t>
        </is>
      </c>
      <c r="D1138">
        <f>HYPERLINK("https://www.youtube.com/watch?v=Dc4_RFeKaz4&amp;t=202s", "Go to time")</f>
        <v/>
      </c>
    </row>
    <row r="1139">
      <c r="A1139">
        <f>HYPERLINK("https://www.youtube.com/watch?v=ek7P0hFzoNM", "Video")</f>
        <v/>
      </c>
      <c r="B1139" t="inlineStr">
        <is>
          <t>4:41</t>
        </is>
      </c>
      <c r="C1139" t="inlineStr">
        <is>
          <t>has engaged in skirmishes
with Israeli soldiers.</t>
        </is>
      </c>
      <c r="D1139">
        <f>HYPERLINK("https://www.youtube.com/watch?v=ek7P0hFzoNM&amp;t=281s", "Go to time")</f>
        <v/>
      </c>
    </row>
    <row r="1140">
      <c r="A1140">
        <f>HYPERLINK("https://www.youtube.com/watch?v=ek7P0hFzoNM", "Video")</f>
        <v/>
      </c>
      <c r="B1140" t="inlineStr">
        <is>
          <t>4:49</t>
        </is>
      </c>
      <c r="C1140" t="inlineStr">
        <is>
          <t>to the border where they
have engaged in skirmishes.</t>
        </is>
      </c>
      <c r="D1140">
        <f>HYPERLINK("https://www.youtube.com/watch?v=ek7P0hFzoNM&amp;t=289s", "Go to time")</f>
        <v/>
      </c>
    </row>
    <row r="1141">
      <c r="A1141">
        <f>HYPERLINK("https://www.youtube.com/watch?v=pU4res700cA", "Video")</f>
        <v/>
      </c>
      <c r="B1141" t="inlineStr">
        <is>
          <t>0:20</t>
        </is>
      </c>
      <c r="C1141" t="inlineStr">
        <is>
          <t>engage in the politics of optimism and I</t>
        </is>
      </c>
      <c r="D1141">
        <f>HYPERLINK("https://www.youtube.com/watch?v=pU4res700cA&amp;t=20s", "Go to time")</f>
        <v/>
      </c>
    </row>
    <row r="1142">
      <c r="A1142">
        <f>HYPERLINK("https://www.youtube.com/watch?v=jQpvZK08w-c", "Video")</f>
        <v/>
      </c>
      <c r="B1142" t="inlineStr">
        <is>
          <t>0:32</t>
        </is>
      </c>
      <c r="C1142" t="inlineStr">
        <is>
          <t>has engaged in a pattern or practice of</t>
        </is>
      </c>
      <c r="D1142">
        <f>HYPERLINK("https://www.youtube.com/watch?v=jQpvZK08w-c&amp;t=32s", "Go to time")</f>
        <v/>
      </c>
    </row>
    <row r="1143">
      <c r="A1143">
        <f>HYPERLINK("https://www.youtube.com/watch?v=LkhQIZYSLkI", "Video")</f>
        <v/>
      </c>
      <c r="B1143" t="inlineStr">
        <is>
          <t>3:03</t>
        </is>
      </c>
      <c r="C1143" t="inlineStr">
        <is>
          <t>some toy makers even engaged in bidding</t>
        </is>
      </c>
      <c r="D1143">
        <f>HYPERLINK("https://www.youtube.com/watch?v=LkhQIZYSLkI&amp;t=183s", "Go to time")</f>
        <v/>
      </c>
    </row>
    <row r="1144">
      <c r="A1144">
        <f>HYPERLINK("https://www.youtube.com/watch?v=_z4TGEhtdDA", "Video")</f>
        <v/>
      </c>
      <c r="B1144" t="inlineStr">
        <is>
          <t>1:51</t>
        </is>
      </c>
      <c r="C1144" t="inlineStr">
        <is>
          <t>against them are you engaged in any</t>
        </is>
      </c>
      <c r="D1144">
        <f>HYPERLINK("https://www.youtube.com/watch?v=_z4TGEhtdDA&amp;t=111s", "Go to time")</f>
        <v/>
      </c>
    </row>
    <row r="1145">
      <c r="A1145">
        <f>HYPERLINK("https://www.youtube.com/watch?v=1bhgCZbp10k", "Video")</f>
        <v/>
      </c>
      <c r="B1145" t="inlineStr">
        <is>
          <t>3:43</t>
        </is>
      </c>
      <c r="C1145" t="inlineStr">
        <is>
          <t>were engaged in many different things</t>
        </is>
      </c>
      <c r="D1145">
        <f>HYPERLINK("https://www.youtube.com/watch?v=1bhgCZbp10k&amp;t=223s", "Go to time")</f>
        <v/>
      </c>
    </row>
    <row r="1146">
      <c r="A1146">
        <f>HYPERLINK("https://www.youtube.com/watch?v=v_Lu-BtuxLk", "Video")</f>
        <v/>
      </c>
      <c r="B1146" t="inlineStr">
        <is>
          <t>1:44</t>
        </is>
      </c>
      <c r="C1146" t="inlineStr">
        <is>
          <t>and what activities you might engage in?</t>
        </is>
      </c>
      <c r="D1146">
        <f>HYPERLINK("https://www.youtube.com/watch?v=v_Lu-BtuxLk&amp;t=104s", "Go to time")</f>
        <v/>
      </c>
    </row>
    <row r="1147">
      <c r="A1147">
        <f>HYPERLINK("https://www.youtube.com/watch?v=a4-UipNTIu8", "Video")</f>
        <v/>
      </c>
      <c r="B1147" t="inlineStr">
        <is>
          <t>0:14</t>
        </is>
      </c>
      <c r="C1147" t="inlineStr">
        <is>
          <t>individuals who engage in misconduct</t>
        </is>
      </c>
      <c r="D1147">
        <f>HYPERLINK("https://www.youtube.com/watch?v=a4-UipNTIu8&amp;t=14s", "Go to time")</f>
        <v/>
      </c>
    </row>
    <row r="1148">
      <c r="A1148">
        <f>HYPERLINK("https://www.youtube.com/watch?v=3lYT7K5-ACc", "Video")</f>
        <v/>
      </c>
      <c r="B1148" t="inlineStr">
        <is>
          <t>4:02</t>
        </is>
      </c>
      <c r="C1148" t="inlineStr">
        <is>
          <t>engage in the targeted abuse or</t>
        </is>
      </c>
      <c r="D1148">
        <f>HYPERLINK("https://www.youtube.com/watch?v=3lYT7K5-ACc&amp;t=242s", "Go to time")</f>
        <v/>
      </c>
    </row>
    <row r="1149">
      <c r="A1149">
        <f>HYPERLINK("https://www.youtube.com/watch?v=A7KFpFVwevw", "Video")</f>
        <v/>
      </c>
      <c r="B1149" t="inlineStr">
        <is>
          <t>5:11</t>
        </is>
      </c>
      <c r="C1149" t="inlineStr">
        <is>
          <t>moon the engagement ring of the future</t>
        </is>
      </c>
      <c r="D1149">
        <f>HYPERLINK("https://www.youtube.com/watch?v=A7KFpFVwevw&amp;t=311s", "Go to time")</f>
        <v/>
      </c>
    </row>
    <row r="1150">
      <c r="A1150">
        <f>HYPERLINK("https://www.youtube.com/watch?v=NTskCtlM1ZI", "Video")</f>
        <v/>
      </c>
      <c r="B1150" t="inlineStr">
        <is>
          <t>2:30</t>
        </is>
      </c>
      <c r="C1150" t="inlineStr">
        <is>
          <t>going to continue to engage with</t>
        </is>
      </c>
      <c r="D1150">
        <f>HYPERLINK("https://www.youtube.com/watch?v=NTskCtlM1ZI&amp;t=150s", "Go to time")</f>
        <v/>
      </c>
    </row>
    <row r="1151">
      <c r="A1151">
        <f>HYPERLINK("https://www.youtube.com/watch?v=kpZ8ARZxg2w", "Video")</f>
        <v/>
      </c>
      <c r="B1151" t="inlineStr">
        <is>
          <t>0:33</t>
        </is>
      </c>
      <c r="C1151" t="inlineStr">
        <is>
          <t>again he wants to have an engagement</t>
        </is>
      </c>
      <c r="D1151">
        <f>HYPERLINK("https://www.youtube.com/watch?v=kpZ8ARZxg2w&amp;t=33s", "Go to time")</f>
        <v/>
      </c>
    </row>
    <row r="1152">
      <c r="A1152">
        <f>HYPERLINK("https://www.youtube.com/watch?v=j0fm_xgqTbA", "Video")</f>
        <v/>
      </c>
      <c r="B1152" t="inlineStr">
        <is>
          <t>4:58</t>
        </is>
      </c>
      <c r="C1152" t="inlineStr">
        <is>
          <t>and we are actively engaged in combating</t>
        </is>
      </c>
      <c r="D1152">
        <f>HYPERLINK("https://www.youtube.com/watch?v=j0fm_xgqTbA&amp;t=298s", "Go to time")</f>
        <v/>
      </c>
    </row>
    <row r="1153">
      <c r="A1153">
        <f>HYPERLINK("https://www.youtube.com/watch?v=IEYqazj3pTI", "Video")</f>
        <v/>
      </c>
      <c r="B1153" t="inlineStr">
        <is>
          <t>1:18</t>
        </is>
      </c>
      <c r="C1153" t="inlineStr">
        <is>
          <t>our adversaries to engage in hacking or</t>
        </is>
      </c>
      <c r="D1153">
        <f>HYPERLINK("https://www.youtube.com/watch?v=IEYqazj3pTI&amp;t=78s", "Go to time")</f>
        <v/>
      </c>
    </row>
    <row r="1154">
      <c r="A1154">
        <f>HYPERLINK("https://www.youtube.com/watch?v=yKtw4of-j0E", "Video")</f>
        <v/>
      </c>
      <c r="B1154" t="inlineStr">
        <is>
          <t>14:22</t>
        </is>
      </c>
      <c r="C1154" t="inlineStr">
        <is>
          <t>I would engage with China, I would have</t>
        </is>
      </c>
      <c r="D1154">
        <f>HYPERLINK("https://www.youtube.com/watch?v=yKtw4of-j0E&amp;t=862s", "Go to time")</f>
        <v/>
      </c>
    </row>
    <row r="1155">
      <c r="A1155">
        <f>HYPERLINK("https://www.youtube.com/watch?v=yKtw4of-j0E", "Video")</f>
        <v/>
      </c>
      <c r="B1155" t="inlineStr">
        <is>
          <t>14:57</t>
        </is>
      </c>
      <c r="C1155" t="inlineStr">
        <is>
          <t>Janet Young, they're starting
to engage and they should,</t>
        </is>
      </c>
      <c r="D1155">
        <f>HYPERLINK("https://www.youtube.com/watch?v=yKtw4of-j0E&amp;t=897s", "Go to time")</f>
        <v/>
      </c>
    </row>
    <row r="1156">
      <c r="A1156">
        <f>HYPERLINK("https://www.youtube.com/watch?v=9KqrnBiyBQ8", "Video")</f>
        <v/>
      </c>
      <c r="B1156" t="inlineStr">
        <is>
          <t>5:14</t>
        </is>
      </c>
      <c r="C1156" t="inlineStr">
        <is>
          <t>and staying engaged.</t>
        </is>
      </c>
      <c r="D1156">
        <f>HYPERLINK("https://www.youtube.com/watch?v=9KqrnBiyBQ8&amp;t=314s", "Go to time")</f>
        <v/>
      </c>
    </row>
    <row r="1157">
      <c r="A1157">
        <f>HYPERLINK("https://www.youtube.com/watch?v=dRLKBR9IMiE", "Video")</f>
        <v/>
      </c>
      <c r="B1157" t="inlineStr">
        <is>
          <t>1:29</t>
        </is>
      </c>
      <c r="C1157" t="inlineStr">
        <is>
          <t>engage more to initiate play we have</t>
        </is>
      </c>
      <c r="D1157">
        <f>HYPERLINK("https://www.youtube.com/watch?v=dRLKBR9IMiE&amp;t=89s", "Go to time")</f>
        <v/>
      </c>
    </row>
    <row r="1158">
      <c r="A1158">
        <f>HYPERLINK("https://www.youtube.com/watch?v=RjWZCqYX_0w", "Video")</f>
        <v/>
      </c>
      <c r="B1158" t="inlineStr">
        <is>
          <t>0:44</t>
        </is>
      </c>
      <c r="C1158" t="inlineStr">
        <is>
          <t>engage it kind of brought them brought</t>
        </is>
      </c>
      <c r="D1158">
        <f>HYPERLINK("https://www.youtube.com/watch?v=RjWZCqYX_0w&amp;t=44s", "Go to time")</f>
        <v/>
      </c>
    </row>
    <row r="1159">
      <c r="A1159">
        <f>HYPERLINK("https://www.youtube.com/watch?v=ATJSySEnwtQ", "Video")</f>
        <v/>
      </c>
      <c r="B1159" t="inlineStr">
        <is>
          <t>1:39</t>
        </is>
      </c>
      <c r="C1159" t="inlineStr">
        <is>
          <t>engagement in order to begin to turn the</t>
        </is>
      </c>
      <c r="D1159">
        <f>HYPERLINK("https://www.youtube.com/watch?v=ATJSySEnwtQ&amp;t=99s", "Go to time")</f>
        <v/>
      </c>
    </row>
    <row r="1160">
      <c r="A1160">
        <f>HYPERLINK("https://www.youtube.com/watch?v=KmQLhtlHO1o", "Video")</f>
        <v/>
      </c>
      <c r="B1160" t="inlineStr">
        <is>
          <t>7:44</t>
        </is>
      </c>
      <c r="C1160" t="inlineStr">
        <is>
          <t>in making government efficient watching Ilan become more politically engaged</t>
        </is>
      </c>
      <c r="D1160">
        <f>HYPERLINK("https://www.youtube.com/watch?v=KmQLhtlHO1o&amp;t=464s", "Go to time")</f>
        <v/>
      </c>
    </row>
    <row r="1161">
      <c r="A1161">
        <f>HYPERLINK("https://www.youtube.com/watch?v=-CQW3FRdenc", "Video")</f>
        <v/>
      </c>
      <c r="B1161" t="inlineStr">
        <is>
          <t>2:40</t>
        </is>
      </c>
      <c r="C1161" t="inlineStr">
        <is>
          <t>decision to engage in military action in</t>
        </is>
      </c>
      <c r="D1161">
        <f>HYPERLINK("https://www.youtube.com/watch?v=-CQW3FRdenc&amp;t=160s", "Go to time")</f>
        <v/>
      </c>
    </row>
    <row r="1162">
      <c r="A1162">
        <f>HYPERLINK("https://www.youtube.com/watch?v=LGME8ViX-0M", "Video")</f>
        <v/>
      </c>
      <c r="B1162" t="inlineStr">
        <is>
          <t>1:42</t>
        </is>
      </c>
      <c r="C1162" t="inlineStr">
        <is>
          <t>misleading and that they did engage in</t>
        </is>
      </c>
      <c r="D1162">
        <f>HYPERLINK("https://www.youtube.com/watch?v=LGME8ViX-0M&amp;t=102s", "Go to time")</f>
        <v/>
      </c>
    </row>
    <row r="1163">
      <c r="A1163">
        <f>HYPERLINK("https://www.youtube.com/watch?v=LGME8ViX-0M", "Video")</f>
        <v/>
      </c>
      <c r="B1163" t="inlineStr">
        <is>
          <t>2:16</t>
        </is>
      </c>
      <c r="C1163" t="inlineStr">
        <is>
          <t>uh group engaged uh in in order to with</t>
        </is>
      </c>
      <c r="D1163">
        <f>HYPERLINK("https://www.youtube.com/watch?v=LGME8ViX-0M&amp;t=136s", "Go to time")</f>
        <v/>
      </c>
    </row>
    <row r="1164">
      <c r="A1164">
        <f>HYPERLINK("https://www.youtube.com/watch?v=dnmUAu579jU", "Video")</f>
        <v/>
      </c>
      <c r="B1164" t="inlineStr">
        <is>
          <t>0:53</t>
        </is>
      </c>
      <c r="C1164" t="inlineStr">
        <is>
          <t>a certain engagement there and uh later</t>
        </is>
      </c>
      <c r="D1164">
        <f>HYPERLINK("https://www.youtube.com/watch?v=dnmUAu579jU&amp;t=53s", "Go to time")</f>
        <v/>
      </c>
    </row>
    <row r="1165">
      <c r="A1165">
        <f>HYPERLINK("https://www.youtube.com/watch?v=U2COTCOy8p0", "Video")</f>
        <v/>
      </c>
      <c r="B1165" t="inlineStr">
        <is>
          <t>0:52</t>
        </is>
      </c>
      <c r="C1165" t="inlineStr">
        <is>
          <t>engage in talks saying the proposal</t>
        </is>
      </c>
      <c r="D1165">
        <f>HYPERLINK("https://www.youtube.com/watch?v=U2COTCOy8p0&amp;t=52s", "Go to time")</f>
        <v/>
      </c>
    </row>
    <row r="1166">
      <c r="A1166">
        <f>HYPERLINK("https://www.youtube.com/watch?v=qAuF4wlSQnk", "Video")</f>
        <v/>
      </c>
      <c r="B1166" t="inlineStr">
        <is>
          <t>2:29</t>
        </is>
      </c>
      <c r="C1166" t="inlineStr">
        <is>
          <t>aimed at keeping people engaged.</t>
        </is>
      </c>
      <c r="D1166">
        <f>HYPERLINK("https://www.youtube.com/watch?v=qAuF4wlSQnk&amp;t=149s", "Go to time")</f>
        <v/>
      </c>
    </row>
    <row r="1167">
      <c r="A1167">
        <f>HYPERLINK("https://www.youtube.com/watch?v=a9g5pPdQRN4", "Video")</f>
        <v/>
      </c>
      <c r="B1167" t="inlineStr">
        <is>
          <t>0:24</t>
        </is>
      </c>
      <c r="C1167" t="inlineStr">
        <is>
          <t>Greg Kessler who engages in rough play</t>
        </is>
      </c>
      <c r="D1167">
        <f>HYPERLINK("https://www.youtube.com/watch?v=a9g5pPdQRN4&amp;t=24s", "Go to time")</f>
        <v/>
      </c>
    </row>
    <row r="1168">
      <c r="A1168">
        <f>HYPERLINK("https://www.youtube.com/watch?v=D8vkKiYLeN4", "Video")</f>
        <v/>
      </c>
      <c r="B1168" t="inlineStr">
        <is>
          <t>2:23</t>
        </is>
      </c>
      <c r="C1168" t="inlineStr">
        <is>
          <t>They engaged in relatively
low-sophisticated attacks</t>
        </is>
      </c>
      <c r="D1168">
        <f>HYPERLINK("https://www.youtube.com/watch?v=D8vkKiYLeN4&amp;t=143s", "Go to time")</f>
        <v/>
      </c>
    </row>
    <row r="1169">
      <c r="A1169">
        <f>HYPERLINK("https://www.youtube.com/watch?v=cxt0wTnHznU", "Video")</f>
        <v/>
      </c>
      <c r="B1169" t="inlineStr">
        <is>
          <t>4:06</t>
        </is>
      </c>
      <c r="C1169" t="inlineStr">
        <is>
          <t>it's being alive and engaged Judith</t>
        </is>
      </c>
      <c r="D1169">
        <f>HYPERLINK("https://www.youtube.com/watch?v=cxt0wTnHznU&amp;t=246s", "Go to time")</f>
        <v/>
      </c>
    </row>
    <row r="1170">
      <c r="A1170">
        <f>HYPERLINK("https://www.youtube.com/watch?v=EEVaeBPmVUo", "Video")</f>
        <v/>
      </c>
      <c r="B1170" t="inlineStr">
        <is>
          <t>1:26</t>
        </is>
      </c>
      <c r="C1170" t="inlineStr">
        <is>
          <t>engaged so you can be paid and maintain</t>
        </is>
      </c>
      <c r="D1170">
        <f>HYPERLINK("https://www.youtube.com/watch?v=EEVaeBPmVUo&amp;t=86s", "Go to time")</f>
        <v/>
      </c>
    </row>
    <row r="1171">
      <c r="A1171">
        <f>HYPERLINK("https://www.youtube.com/watch?v=EEVaeBPmVUo", "Video")</f>
        <v/>
      </c>
      <c r="B1171" t="inlineStr">
        <is>
          <t>2:30</t>
        </is>
      </c>
      <c r="C1171" t="inlineStr">
        <is>
          <t>past that we can engage in conversation</t>
        </is>
      </c>
      <c r="D1171">
        <f>HYPERLINK("https://www.youtube.com/watch?v=EEVaeBPmVUo&amp;t=150s", "Go to time")</f>
        <v/>
      </c>
    </row>
    <row r="1172">
      <c r="A1172">
        <f>HYPERLINK("https://www.youtube.com/watch?v=KvLaVHINGoA", "Video")</f>
        <v/>
      </c>
      <c r="B1172" t="inlineStr">
        <is>
          <t>0:24</t>
        </is>
      </c>
      <c r="C1172" t="inlineStr">
        <is>
          <t>thanks for having me so everyone engages</t>
        </is>
      </c>
      <c r="D1172">
        <f>HYPERLINK("https://www.youtube.com/watch?v=KvLaVHINGoA&amp;t=24s", "Go to time")</f>
        <v/>
      </c>
    </row>
    <row r="1173">
      <c r="A1173">
        <f>HYPERLINK("https://www.youtube.com/watch?v=eKOBhp29RSI", "Video")</f>
        <v/>
      </c>
      <c r="B1173" t="inlineStr">
        <is>
          <t>1:52</t>
        </is>
      </c>
      <c r="C1173" t="inlineStr">
        <is>
          <t>think about how um best to engage young</t>
        </is>
      </c>
      <c r="D1173">
        <f>HYPERLINK("https://www.youtube.com/watch?v=eKOBhp29RSI&amp;t=112s", "Go to time")</f>
        <v/>
      </c>
    </row>
    <row r="1174">
      <c r="A1174">
        <f>HYPERLINK("https://www.youtube.com/watch?v=eKOBhp29RSI", "Video")</f>
        <v/>
      </c>
      <c r="B1174" t="inlineStr">
        <is>
          <t>2:00</t>
        </is>
      </c>
      <c r="C1174" t="inlineStr">
        <is>
          <t>being engaged in the Waterway and not</t>
        </is>
      </c>
      <c r="D1174">
        <f>HYPERLINK("https://www.youtube.com/watch?v=eKOBhp29RSI&amp;t=120s", "Go to time")</f>
        <v/>
      </c>
    </row>
    <row r="1175">
      <c r="A1175">
        <f>HYPERLINK("https://www.youtube.com/watch?v=vTkSk_NoeV0", "Video")</f>
        <v/>
      </c>
      <c r="B1175" t="inlineStr">
        <is>
          <t>0:46</t>
        </is>
      </c>
      <c r="C1175" t="inlineStr">
        <is>
          <t>where people engage in some of the most</t>
        </is>
      </c>
      <c r="D1175">
        <f>HYPERLINK("https://www.youtube.com/watch?v=vTkSk_NoeV0&amp;t=46s", "Go to time")</f>
        <v/>
      </c>
    </row>
    <row r="1176">
      <c r="A1176">
        <f>HYPERLINK("https://www.youtube.com/watch?v=_LwLbPDvM-c", "Video")</f>
        <v/>
      </c>
      <c r="B1176" t="inlineStr">
        <is>
          <t>3:14</t>
        </is>
      </c>
      <c r="C1176" t="inlineStr">
        <is>
          <t>for Wagner into businesses
that engage with the public.</t>
        </is>
      </c>
      <c r="D1176">
        <f>HYPERLINK("https://www.youtube.com/watch?v=_LwLbPDvM-c&amp;t=194s", "Go to time")</f>
        <v/>
      </c>
    </row>
    <row r="1177">
      <c r="A1177">
        <f>HYPERLINK("https://www.youtube.com/watch?v=Y3WFawF_Jt8", "Video")</f>
        <v/>
      </c>
      <c r="B1177" t="inlineStr">
        <is>
          <t>1:38</t>
        </is>
      </c>
      <c r="C1177" t="inlineStr">
        <is>
          <t>you're rolling you can Engage The Motors</t>
        </is>
      </c>
      <c r="D1177">
        <f>HYPERLINK("https://www.youtube.com/watch?v=Y3WFawF_Jt8&amp;t=98s", "Go to time")</f>
        <v/>
      </c>
    </row>
    <row r="1178">
      <c r="A1178">
        <f>HYPERLINK("https://www.youtube.com/watch?v=C4L6_9F87nM", "Video")</f>
        <v/>
      </c>
      <c r="B1178" t="inlineStr">
        <is>
          <t>0:34</t>
        </is>
      </c>
      <c r="C1178" t="inlineStr">
        <is>
          <t>re-engage with Brussels to try again to</t>
        </is>
      </c>
      <c r="D1178">
        <f>HYPERLINK("https://www.youtube.com/watch?v=C4L6_9F87nM&amp;t=34s", "Go to time")</f>
        <v/>
      </c>
    </row>
    <row r="1179">
      <c r="A1179">
        <f>HYPERLINK("https://www.youtube.com/watch?v=OX-ZFFhRaPY", "Video")</f>
        <v/>
      </c>
      <c r="B1179" t="inlineStr">
        <is>
          <t>15:32</t>
        </is>
      </c>
      <c r="C1179" t="inlineStr">
        <is>
          <t>people engaged in these economic issues</t>
        </is>
      </c>
      <c r="D1179">
        <f>HYPERLINK("https://www.youtube.com/watch?v=OX-ZFFhRaPY&amp;t=932s", "Go to time")</f>
        <v/>
      </c>
    </row>
    <row r="1180">
      <c r="A1180">
        <f>HYPERLINK("https://www.youtube.com/watch?v=sUA76spIbWQ", "Video")</f>
        <v/>
      </c>
      <c r="B1180" t="inlineStr">
        <is>
          <t>2:06</t>
        </is>
      </c>
      <c r="C1180" t="inlineStr">
        <is>
          <t>force the company to engage in fair</t>
        </is>
      </c>
      <c r="D1180">
        <f>HYPERLINK("https://www.youtube.com/watch?v=sUA76spIbWQ&amp;t=126s", "Go to time")</f>
        <v/>
      </c>
    </row>
    <row r="1181">
      <c r="A1181">
        <f>HYPERLINK("https://www.youtube.com/watch?v=ANYUFisRrF8", "Video")</f>
        <v/>
      </c>
      <c r="B1181" t="inlineStr">
        <is>
          <t>10:11</t>
        </is>
      </c>
      <c r="C1181" t="inlineStr">
        <is>
          <t>It caused me to not dig in
very much, to not try to engage</t>
        </is>
      </c>
      <c r="D1181">
        <f>HYPERLINK("https://www.youtube.com/watch?v=ANYUFisRrF8&amp;t=611s", "Go to time")</f>
        <v/>
      </c>
    </row>
    <row r="1182">
      <c r="A1182">
        <f>HYPERLINK("https://www.youtube.com/watch?v=TFQZiBIqcaU", "Video")</f>
        <v/>
      </c>
      <c r="B1182" t="inlineStr">
        <is>
          <t>0:19</t>
        </is>
      </c>
      <c r="C1182" t="inlineStr">
        <is>
          <t>business Vision it needs to engage in</t>
        </is>
      </c>
      <c r="D1182">
        <f>HYPERLINK("https://www.youtube.com/watch?v=TFQZiBIqcaU&amp;t=19s", "Go to time")</f>
        <v/>
      </c>
    </row>
    <row r="1183">
      <c r="A1183">
        <f>HYPERLINK("https://www.youtube.com/watch?v=oC_kWlc9mPU", "Video")</f>
        <v/>
      </c>
      <c r="B1183" t="inlineStr">
        <is>
          <t>2:18</t>
        </is>
      </c>
      <c r="C1183" t="inlineStr">
        <is>
          <t>that there is an ongoing
engagement with the islands.</t>
        </is>
      </c>
      <c r="D1183">
        <f>HYPERLINK("https://www.youtube.com/watch?v=oC_kWlc9mPU&amp;t=138s", "Go to time")</f>
        <v/>
      </c>
    </row>
    <row r="1184">
      <c r="A1184">
        <f>HYPERLINK("https://www.youtube.com/watch?v=ky9tIkQpvNE", "Video")</f>
        <v/>
      </c>
      <c r="B1184" t="inlineStr">
        <is>
          <t>3:13</t>
        </is>
      </c>
      <c r="C1184" t="inlineStr">
        <is>
          <t>engaged in this complex negotiation with</t>
        </is>
      </c>
      <c r="D1184">
        <f>HYPERLINK("https://www.youtube.com/watch?v=ky9tIkQpvNE&amp;t=193s", "Go to time")</f>
        <v/>
      </c>
    </row>
    <row r="1185">
      <c r="A1185">
        <f>HYPERLINK("https://www.youtube.com/watch?v=ZO47Gav2ZKc", "Video")</f>
        <v/>
      </c>
      <c r="B1185" t="inlineStr">
        <is>
          <t>4:14</t>
        </is>
      </c>
      <c r="C1185" t="inlineStr">
        <is>
          <t>engagement and then changing it to</t>
        </is>
      </c>
      <c r="D1185">
        <f>HYPERLINK("https://www.youtube.com/watch?v=ZO47Gav2ZKc&amp;t=254s", "Go to time")</f>
        <v/>
      </c>
    </row>
    <row r="1186">
      <c r="A1186">
        <f>HYPERLINK("https://www.youtube.com/watch?v=hWUJ9aIafWo", "Video")</f>
        <v/>
      </c>
      <c r="B1186" t="inlineStr">
        <is>
          <t>25:35</t>
        </is>
      </c>
      <c r="C1186" t="inlineStr">
        <is>
          <t>determines whether to engage at that</t>
        </is>
      </c>
      <c r="D1186">
        <f>HYPERLINK("https://www.youtube.com/watch?v=hWUJ9aIafWo&amp;t=1535s", "Go to time")</f>
        <v/>
      </c>
    </row>
    <row r="1187">
      <c r="A1187">
        <f>HYPERLINK("https://www.youtube.com/watch?v=ftE2tkWhy40", "Video")</f>
        <v/>
      </c>
      <c r="B1187" t="inlineStr">
        <is>
          <t>2:57</t>
        </is>
      </c>
      <c r="C1187" t="inlineStr">
        <is>
          <t>that small businesses can engage in to</t>
        </is>
      </c>
      <c r="D1187">
        <f>HYPERLINK("https://www.youtube.com/watch?v=ftE2tkWhy40&amp;t=177s", "Go to time")</f>
        <v/>
      </c>
    </row>
    <row r="1188">
      <c r="A1188">
        <f>HYPERLINK("https://www.youtube.com/watch?v=Kxbooc9TmAg", "Video")</f>
        <v/>
      </c>
      <c r="B1188" t="inlineStr">
        <is>
          <t>24:42</t>
        </is>
      </c>
      <c r="C1188" t="inlineStr">
        <is>
          <t>when he's engaged in activities that are</t>
        </is>
      </c>
      <c r="D1188">
        <f>HYPERLINK("https://www.youtube.com/watch?v=Kxbooc9TmAg&amp;t=1482s", "Go to time")</f>
        <v/>
      </c>
    </row>
    <row r="1189">
      <c r="A1189">
        <f>HYPERLINK("https://www.youtube.com/watch?v=bq3gcXF_P_Q", "Video")</f>
        <v/>
      </c>
      <c r="B1189" t="inlineStr">
        <is>
          <t>1:52</t>
        </is>
      </c>
      <c r="C1189" t="inlineStr">
        <is>
          <t>engage in social</t>
        </is>
      </c>
      <c r="D1189">
        <f>HYPERLINK("https://www.youtube.com/watch?v=bq3gcXF_P_Q&amp;t=112s", "Go to time")</f>
        <v/>
      </c>
    </row>
    <row r="1190">
      <c r="A1190">
        <f>HYPERLINK("https://www.youtube.com/watch?v=YM91o4kZNUU", "Video")</f>
        <v/>
      </c>
      <c r="B1190" t="inlineStr">
        <is>
          <t>4:05</t>
        </is>
      </c>
      <c r="C1190" t="inlineStr">
        <is>
          <t>admit the Russians have engaged in cyber</t>
        </is>
      </c>
      <c r="D1190">
        <f>HYPERLINK("https://www.youtube.com/watch?v=YM91o4kZNUU&amp;t=245s", "Go to time")</f>
        <v/>
      </c>
    </row>
    <row r="1191">
      <c r="A1191">
        <f>HYPERLINK("https://www.youtube.com/watch?v=I-h8npgBZXY", "Video")</f>
        <v/>
      </c>
      <c r="B1191" t="inlineStr">
        <is>
          <t>1:58</t>
        </is>
      </c>
      <c r="C1191" t="inlineStr">
        <is>
          <t>don't have anything like
the engagement range</t>
        </is>
      </c>
      <c r="D1191">
        <f>HYPERLINK("https://www.youtube.com/watch?v=I-h8npgBZXY&amp;t=118s", "Go to time")</f>
        <v/>
      </c>
    </row>
    <row r="1192">
      <c r="A1192">
        <f>HYPERLINK("https://www.youtube.com/watch?v=r_5WAY61muE", "Video")</f>
        <v/>
      </c>
      <c r="B1192" t="inlineStr">
        <is>
          <t>2:01</t>
        </is>
      </c>
      <c r="C1192" t="inlineStr">
        <is>
          <t>or they'll find it hard to
engage with the content.</t>
        </is>
      </c>
      <c r="D1192">
        <f>HYPERLINK("https://www.youtube.com/watch?v=r_5WAY61muE&amp;t=121s", "Go to time")</f>
        <v/>
      </c>
    </row>
    <row r="1193">
      <c r="A1193">
        <f>HYPERLINK("https://www.youtube.com/watch?v=53GhoETJlZI", "Video")</f>
        <v/>
      </c>
      <c r="B1193" t="inlineStr">
        <is>
          <t>1:38</t>
        </is>
      </c>
      <c r="C1193" t="inlineStr">
        <is>
          <t>they're unwilling to engage Trump in</t>
        </is>
      </c>
      <c r="D1193">
        <f>HYPERLINK("https://www.youtube.com/watch?v=53GhoETJlZI&amp;t=98s", "Go to time")</f>
        <v/>
      </c>
    </row>
    <row r="1194">
      <c r="A1194">
        <f>HYPERLINK("https://www.youtube.com/watch?v=X-03EH6wBxI", "Video")</f>
        <v/>
      </c>
      <c r="B1194" t="inlineStr">
        <is>
          <t>1:38</t>
        </is>
      </c>
      <c r="C1194" t="inlineStr">
        <is>
          <t>after Peggy and Ted engage in a brief</t>
        </is>
      </c>
      <c r="D1194">
        <f>HYPERLINK("https://www.youtube.com/watch?v=X-03EH6wBxI&amp;t=98s", "Go to time")</f>
        <v/>
      </c>
    </row>
    <row r="1195">
      <c r="A1195">
        <f>HYPERLINK("https://www.youtube.com/watch?v=ALfZwC51NE0", "Video")</f>
        <v/>
      </c>
      <c r="B1195" t="inlineStr">
        <is>
          <t>2:07</t>
        </is>
      </c>
      <c r="C1195" t="inlineStr">
        <is>
          <t>or medeor pressures to engage in</t>
        </is>
      </c>
      <c r="D1195">
        <f>HYPERLINK("https://www.youtube.com/watch?v=ALfZwC51NE0&amp;t=127s", "Go to time")</f>
        <v/>
      </c>
    </row>
    <row r="1196">
      <c r="A1196">
        <f>HYPERLINK("https://www.youtube.com/watch?v=uL3JwElSg34", "Video")</f>
        <v/>
      </c>
      <c r="B1196" t="inlineStr">
        <is>
          <t>1:44</t>
        </is>
      </c>
      <c r="C1196" t="inlineStr">
        <is>
          <t>or engaged than Senator Jeff Sessions in</t>
        </is>
      </c>
      <c r="D1196">
        <f>HYPERLINK("https://www.youtube.com/watch?v=uL3JwElSg34&amp;t=104s", "Go to time")</f>
        <v/>
      </c>
    </row>
    <row r="1197">
      <c r="A1197">
        <f>HYPERLINK("https://www.youtube.com/watch?v=iEtCgny8VlM", "Video")</f>
        <v/>
      </c>
      <c r="B1197" t="inlineStr">
        <is>
          <t>0:46</t>
        </is>
      </c>
      <c r="C1197" t="inlineStr">
        <is>
          <t>even engaged in the premium ecosystem</t>
        </is>
      </c>
      <c r="D1197">
        <f>HYPERLINK("https://www.youtube.com/watch?v=iEtCgny8VlM&amp;t=46s", "Go to time")</f>
        <v/>
      </c>
    </row>
    <row r="1198">
      <c r="A1198">
        <f>HYPERLINK("https://www.youtube.com/watch?v=yfSdBYomClU", "Video")</f>
        <v/>
      </c>
      <c r="B1198" t="inlineStr">
        <is>
          <t>5:46</t>
        </is>
      </c>
      <c r="C1198" t="inlineStr">
        <is>
          <t>others at engagements he made headlines</t>
        </is>
      </c>
      <c r="D1198">
        <f>HYPERLINK("https://www.youtube.com/watch?v=yfSdBYomClU&amp;t=346s", "Go to time")</f>
        <v/>
      </c>
    </row>
    <row r="1199">
      <c r="A1199">
        <f>HYPERLINK("https://www.youtube.com/watch?v=dx3NjGSrpQ8", "Video")</f>
        <v/>
      </c>
      <c r="B1199" t="inlineStr">
        <is>
          <t>4:40</t>
        </is>
      </c>
      <c r="C1199" t="inlineStr">
        <is>
          <t>We have to be very careful
when we sort of engage in this,</t>
        </is>
      </c>
      <c r="D1199">
        <f>HYPERLINK("https://www.youtube.com/watch?v=dx3NjGSrpQ8&amp;t=280s", "Go to time")</f>
        <v/>
      </c>
    </row>
    <row r="1200">
      <c r="A1200">
        <f>HYPERLINK("https://www.youtube.com/watch?v=SQ1KxytigDc", "Video")</f>
        <v/>
      </c>
      <c r="B1200" t="inlineStr">
        <is>
          <t>0:09</t>
        </is>
      </c>
      <c r="C1200" t="inlineStr">
        <is>
          <t>level of being engaged and to go out</t>
        </is>
      </c>
      <c r="D1200">
        <f>HYPERLINK("https://www.youtube.com/watch?v=SQ1KxytigDc&amp;t=9s", "Go to time")</f>
        <v/>
      </c>
    </row>
    <row r="1201">
      <c r="A1201">
        <f>HYPERLINK("https://www.youtube.com/watch?v=xhpyR1ZF_6w", "Video")</f>
        <v/>
      </c>
      <c r="B1201" t="inlineStr">
        <is>
          <t>0:22</t>
        </is>
      </c>
      <c r="C1201" t="inlineStr">
        <is>
          <t>engaged people are going to weddings</t>
        </is>
      </c>
      <c r="D1201">
        <f>HYPERLINK("https://www.youtube.com/watch?v=xhpyR1ZF_6w&amp;t=22s", "Go to time")</f>
        <v/>
      </c>
    </row>
    <row r="1202">
      <c r="A1202">
        <f>HYPERLINK("https://www.youtube.com/watch?v=xhpyR1ZF_6w", "Video")</f>
        <v/>
      </c>
      <c r="B1202" t="inlineStr">
        <is>
          <t>0:51</t>
        </is>
      </c>
      <c r="C1202" t="inlineStr">
        <is>
          <t>engaged or even just doing really cute</t>
        </is>
      </c>
      <c r="D1202">
        <f>HYPERLINK("https://www.youtube.com/watch?v=xhpyR1ZF_6w&amp;t=51s", "Go to time")</f>
        <v/>
      </c>
    </row>
    <row r="1203">
      <c r="A1203">
        <f>HYPERLINK("https://www.youtube.com/watch?v=xhpyR1ZF_6w", "Video")</f>
        <v/>
      </c>
      <c r="B1203" t="inlineStr">
        <is>
          <t>0:53</t>
        </is>
      </c>
      <c r="C1203" t="inlineStr">
        <is>
          <t>things like having a little engagement</t>
        </is>
      </c>
      <c r="D1203">
        <f>HYPERLINK("https://www.youtube.com/watch?v=xhpyR1ZF_6w&amp;t=53s", "Go to time")</f>
        <v/>
      </c>
    </row>
    <row r="1204">
      <c r="A1204">
        <f>HYPERLINK("https://www.youtube.com/watch?v=xhpyR1ZF_6w", "Video")</f>
        <v/>
      </c>
      <c r="B1204" t="inlineStr">
        <is>
          <t>1:03</t>
        </is>
      </c>
      <c r="C1204" t="inlineStr">
        <is>
          <t>engagement and is there any certain</t>
        </is>
      </c>
      <c r="D1204">
        <f>HYPERLINK("https://www.youtube.com/watch?v=xhpyR1ZF_6w&amp;t=63s", "Go to time")</f>
        <v/>
      </c>
    </row>
    <row r="1205">
      <c r="A1205">
        <f>HYPERLINK("https://www.youtube.com/watch?v=aBJ2TpRa83k", "Video")</f>
        <v/>
      </c>
      <c r="B1205" t="inlineStr">
        <is>
          <t>3:35</t>
        </is>
      </c>
      <c r="C1205" t="inlineStr">
        <is>
          <t>which determines whether to engage.</t>
        </is>
      </c>
      <c r="D1205">
        <f>HYPERLINK("https://www.youtube.com/watch?v=aBJ2TpRa83k&amp;t=215s", "Go to time")</f>
        <v/>
      </c>
    </row>
    <row r="1206">
      <c r="A1206">
        <f>HYPERLINK("https://www.youtube.com/watch?v=tH5scYsDP1Q", "Video")</f>
        <v/>
      </c>
      <c r="B1206" t="inlineStr">
        <is>
          <t>1:25</t>
        </is>
      </c>
      <c r="C1206" t="inlineStr">
        <is>
          <t>contemplate or engage in uh items that</t>
        </is>
      </c>
      <c r="D1206">
        <f>HYPERLINK("https://www.youtube.com/watch?v=tH5scYsDP1Q&amp;t=85s", "Go to time")</f>
        <v/>
      </c>
    </row>
    <row r="1207">
      <c r="A1207">
        <f>HYPERLINK("https://www.youtube.com/watch?v=xdBMr2S_Ocg", "Video")</f>
        <v/>
      </c>
      <c r="B1207" t="inlineStr">
        <is>
          <t>6:56</t>
        </is>
      </c>
      <c r="C1207" t="inlineStr">
        <is>
          <t>this sport engaged in it will buy the</t>
        </is>
      </c>
      <c r="D1207">
        <f>HYPERLINK("https://www.youtube.com/watch?v=xdBMr2S_Ocg&amp;t=416s", "Go to time")</f>
        <v/>
      </c>
    </row>
    <row r="1208">
      <c r="A1208">
        <f>HYPERLINK("https://www.youtube.com/watch?v=W-5C2GzV9nw", "Video")</f>
        <v/>
      </c>
      <c r="B1208" t="inlineStr">
        <is>
          <t>1:02</t>
        </is>
      </c>
      <c r="C1208" t="inlineStr">
        <is>
          <t>future mron still very much engaged in</t>
        </is>
      </c>
      <c r="D1208">
        <f>HYPERLINK("https://www.youtube.com/watch?v=W-5C2GzV9nw&amp;t=62s", "Go to time")</f>
        <v/>
      </c>
    </row>
    <row r="1209">
      <c r="A1209">
        <f>HYPERLINK("https://www.youtube.com/watch?v=W-5C2GzV9nw", "Video")</f>
        <v/>
      </c>
      <c r="B1209" t="inlineStr">
        <is>
          <t>1:05</t>
        </is>
      </c>
      <c r="C1209" t="inlineStr">
        <is>
          <t>in CBS he is very much engaged</t>
        </is>
      </c>
      <c r="D1209">
        <f>HYPERLINK("https://www.youtube.com/watch?v=W-5C2GzV9nw&amp;t=65s", "Go to time")</f>
        <v/>
      </c>
    </row>
    <row r="1210">
      <c r="A1210">
        <f>HYPERLINK("https://www.youtube.com/watch?v=_tQgPBfexyk", "Video")</f>
        <v/>
      </c>
      <c r="B1210" t="inlineStr">
        <is>
          <t>1:06</t>
        </is>
      </c>
      <c r="C1210" t="inlineStr">
        <is>
          <t>engaged in active cyber operations by</t>
        </is>
      </c>
      <c r="D1210">
        <f>HYPERLINK("https://www.youtube.com/watch?v=_tQgPBfexyk&amp;t=66s", "Go to time")</f>
        <v/>
      </c>
    </row>
    <row r="1211">
      <c r="A1211">
        <f>HYPERLINK("https://www.youtube.com/watch?v=1KtTAb9Tl6E", "Video")</f>
        <v/>
      </c>
      <c r="B1211" t="inlineStr">
        <is>
          <t>1:47</t>
        </is>
      </c>
      <c r="C1211" t="inlineStr">
        <is>
          <t>that human beings ever engage in,</t>
        </is>
      </c>
      <c r="D1211">
        <f>HYPERLINK("https://www.youtube.com/watch?v=1KtTAb9Tl6E&amp;t=107s", "Go to time")</f>
        <v/>
      </c>
    </row>
    <row r="1212">
      <c r="A1212">
        <f>HYPERLINK("https://www.youtube.com/watch?v=RfTO_VFU-To", "Video")</f>
        <v/>
      </c>
      <c r="B1212" t="inlineStr">
        <is>
          <t>1:17</t>
        </is>
      </c>
      <c r="C1212" t="inlineStr">
        <is>
          <t>we will not engage in unlawful activity</t>
        </is>
      </c>
      <c r="D1212">
        <f>HYPERLINK("https://www.youtube.com/watch?v=RfTO_VFU-To&amp;t=77s", "Go to time")</f>
        <v/>
      </c>
    </row>
    <row r="1213">
      <c r="A1213">
        <f>HYPERLINK("https://www.youtube.com/watch?v=BzkY0qkIggw", "Video")</f>
        <v/>
      </c>
      <c r="B1213" t="inlineStr">
        <is>
          <t>1:40</t>
        </is>
      </c>
      <c r="C1213" t="inlineStr">
        <is>
          <t>now have to engage in peer review</t>
        </is>
      </c>
      <c r="D1213">
        <f>HYPERLINK("https://www.youtube.com/watch?v=BzkY0qkIggw&amp;t=100s", "Go to time")</f>
        <v/>
      </c>
    </row>
    <row r="1214">
      <c r="A1214">
        <f>HYPERLINK("https://www.youtube.com/watch?v=BzkY0qkIggw", "Video")</f>
        <v/>
      </c>
      <c r="B1214" t="inlineStr">
        <is>
          <t>1:41</t>
        </is>
      </c>
      <c r="C1214" t="inlineStr">
        <is>
          <t>publication we have to engage in third</t>
        </is>
      </c>
      <c r="D1214">
        <f>HYPERLINK("https://www.youtube.com/watch?v=BzkY0qkIggw&amp;t=101s", "Go to time")</f>
        <v/>
      </c>
    </row>
    <row r="1215">
      <c r="A1215">
        <f>HYPERLINK("https://www.youtube.com/watch?v=BWW3HAzictE", "Video")</f>
        <v/>
      </c>
      <c r="B1215" t="inlineStr">
        <is>
          <t>3:56</t>
        </is>
      </c>
      <c r="C1215" t="inlineStr">
        <is>
          <t>already belt and Road engagement in the</t>
        </is>
      </c>
      <c r="D1215">
        <f>HYPERLINK("https://www.youtube.com/watch?v=BWW3HAzictE&amp;t=236s", "Go to time")</f>
        <v/>
      </c>
    </row>
    <row r="1216">
      <c r="A1216">
        <f>HYPERLINK("https://www.youtube.com/watch?v=QQXP1txNmbk", "Video")</f>
        <v/>
      </c>
      <c r="B1216" t="inlineStr">
        <is>
          <t>16:41</t>
        </is>
      </c>
      <c r="C1216" t="inlineStr">
        <is>
          <t>blocking there's Bots there's engagement</t>
        </is>
      </c>
      <c r="D1216">
        <f>HYPERLINK("https://www.youtube.com/watch?v=QQXP1txNmbk&amp;t=1001s", "Go to time")</f>
        <v/>
      </c>
    </row>
    <row r="1217">
      <c r="A1217">
        <f>HYPERLINK("https://www.youtube.com/watch?v=QCtdF3HwVrI", "Video")</f>
        <v/>
      </c>
      <c r="B1217" t="inlineStr">
        <is>
          <t>5:22</t>
        </is>
      </c>
      <c r="C1217" t="inlineStr">
        <is>
          <t>will engage in violence as well.</t>
        </is>
      </c>
      <c r="D1217">
        <f>HYPERLINK("https://www.youtube.com/watch?v=QCtdF3HwVrI&amp;t=322s", "Go to time")</f>
        <v/>
      </c>
    </row>
    <row r="1218">
      <c r="A1218">
        <f>HYPERLINK("https://www.youtube.com/watch?v=b7ex8srthHA", "Video")</f>
        <v/>
      </c>
      <c r="B1218" t="inlineStr">
        <is>
          <t>1:21</t>
        </is>
      </c>
      <c r="C1218" t="inlineStr">
        <is>
          <t>- The companies came back
refusing to engage with us</t>
        </is>
      </c>
      <c r="D1218">
        <f>HYPERLINK("https://www.youtube.com/watch?v=b7ex8srthHA&amp;t=81s", "Go to time")</f>
        <v/>
      </c>
    </row>
    <row r="1219">
      <c r="A1219">
        <f>HYPERLINK("https://www.youtube.com/watch?v=b7ex8srthHA", "Video")</f>
        <v/>
      </c>
      <c r="B1219" t="inlineStr">
        <is>
          <t>1:36</t>
        </is>
      </c>
      <c r="C1219" t="inlineStr">
        <is>
          <t>to engage in meaningful
discussions and bargaining.</t>
        </is>
      </c>
      <c r="D1219">
        <f>HYPERLINK("https://www.youtube.com/watch?v=b7ex8srthHA&amp;t=96s", "Go to time")</f>
        <v/>
      </c>
    </row>
    <row r="1220">
      <c r="A1220">
        <f>HYPERLINK("https://www.youtube.com/watch?v=uHds00vNpPM", "Video")</f>
        <v/>
      </c>
      <c r="B1220" t="inlineStr">
        <is>
          <t>4:57</t>
        </is>
      </c>
      <c r="C1220" t="inlineStr">
        <is>
          <t>would likely undertake before they engaged in combat.</t>
        </is>
      </c>
      <c r="D1220">
        <f>HYPERLINK("https://www.youtube.com/watch?v=uHds00vNpPM&amp;t=297s", "Go to time")</f>
        <v/>
      </c>
    </row>
    <row r="1221">
      <c r="A1221">
        <f>HYPERLINK("https://www.youtube.com/watch?v=4LL-ynK_exM", "Video")</f>
        <v/>
      </c>
      <c r="B1221" t="inlineStr">
        <is>
          <t>2:54</t>
        </is>
      </c>
      <c r="C1221" t="inlineStr">
        <is>
          <t>that I didn't need to engage
in talking to the government.</t>
        </is>
      </c>
      <c r="D1221">
        <f>HYPERLINK("https://www.youtube.com/watch?v=4LL-ynK_exM&amp;t=174s", "Go to time")</f>
        <v/>
      </c>
    </row>
    <row r="1222">
      <c r="A1222">
        <f>HYPERLINK("https://www.youtube.com/watch?v=VmPOzcGP_zw", "Video")</f>
        <v/>
      </c>
      <c r="B1222" t="inlineStr">
        <is>
          <t>0:53</t>
        </is>
      </c>
      <c r="C1222" t="inlineStr">
        <is>
          <t>meaningful intellectual engagement and</t>
        </is>
      </c>
      <c r="D1222">
        <f>HYPERLINK("https://www.youtube.com/watch?v=VmPOzcGP_zw&amp;t=53s", "Go to time")</f>
        <v/>
      </c>
    </row>
    <row r="1223">
      <c r="A1223">
        <f>HYPERLINK("https://www.youtube.com/watch?v=VmPOzcGP_zw", "Video")</f>
        <v/>
      </c>
      <c r="B1223" t="inlineStr">
        <is>
          <t>0:56</t>
        </is>
      </c>
      <c r="C1223" t="inlineStr">
        <is>
          <t>it's meaningful ethical engagement it's</t>
        </is>
      </c>
      <c r="D1223">
        <f>HYPERLINK("https://www.youtube.com/watch?v=VmPOzcGP_zw&amp;t=56s", "Go to time")</f>
        <v/>
      </c>
    </row>
    <row r="1224">
      <c r="A1224">
        <f>HYPERLINK("https://www.youtube.com/watch?v=VmPOzcGP_zw", "Video")</f>
        <v/>
      </c>
      <c r="B1224" t="inlineStr">
        <is>
          <t>1:06</t>
        </is>
      </c>
      <c r="C1224" t="inlineStr">
        <is>
          <t>that well in terms of ethical engagement</t>
        </is>
      </c>
      <c r="D1224">
        <f>HYPERLINK("https://www.youtube.com/watch?v=VmPOzcGP_zw&amp;t=66s", "Go to time")</f>
        <v/>
      </c>
    </row>
    <row r="1225">
      <c r="A1225">
        <f>HYPERLINK("https://www.youtube.com/watch?v=VmPOzcGP_zw", "Video")</f>
        <v/>
      </c>
      <c r="B1225" t="inlineStr">
        <is>
          <t>4:23</t>
        </is>
      </c>
      <c r="C1225" t="inlineStr">
        <is>
          <t>engagement and being academically</t>
        </is>
      </c>
      <c r="D1225">
        <f>HYPERLINK("https://www.youtube.com/watch?v=VmPOzcGP_zw&amp;t=263s", "Go to time")</f>
        <v/>
      </c>
    </row>
    <row r="1226">
      <c r="A1226">
        <f>HYPERLINK("https://www.youtube.com/watch?v=2fWKrEKtzFw", "Video")</f>
        <v/>
      </c>
      <c r="B1226" t="inlineStr">
        <is>
          <t>0:45</t>
        </is>
      </c>
      <c r="C1226" t="inlineStr">
        <is>
          <t>whether to engage as she did in the</t>
        </is>
      </c>
      <c r="D1226">
        <f>HYPERLINK("https://www.youtube.com/watch?v=2fWKrEKtzFw&amp;t=45s", "Go to time")</f>
        <v/>
      </c>
    </row>
    <row r="1227">
      <c r="A1227">
        <f>HYPERLINK("https://www.youtube.com/watch?v=xWnTSzlhwKU", "Video")</f>
        <v/>
      </c>
      <c r="B1227" t="inlineStr">
        <is>
          <t>3:52</t>
        </is>
      </c>
      <c r="C1227" t="inlineStr">
        <is>
          <t>engage in exchange of ideas this this</t>
        </is>
      </c>
      <c r="D1227">
        <f>HYPERLINK("https://www.youtube.com/watch?v=xWnTSzlhwKU&amp;t=232s", "Go to time")</f>
        <v/>
      </c>
    </row>
    <row r="1228">
      <c r="A1228">
        <f>HYPERLINK("https://www.youtube.com/watch?v=lG-lkHwfid8", "Video")</f>
        <v/>
      </c>
      <c r="B1228" t="inlineStr">
        <is>
          <t>1:11</t>
        </is>
      </c>
      <c r="C1228" t="inlineStr">
        <is>
          <t>to engage in in the you know modern</t>
        </is>
      </c>
      <c r="D1228">
        <f>HYPERLINK("https://www.youtube.com/watch?v=lG-lkHwfid8&amp;t=71s", "Go to time")</f>
        <v/>
      </c>
    </row>
    <row r="1229">
      <c r="A1229">
        <f>HYPERLINK("https://www.youtube.com/watch?v=3s_XWd7Tj68", "Video")</f>
        <v/>
      </c>
      <c r="B1229" t="inlineStr">
        <is>
          <t>0:02</t>
        </is>
      </c>
      <c r="C1229" t="inlineStr">
        <is>
          <t>soon we are going into engagement season</t>
        </is>
      </c>
      <c r="D1229">
        <f>HYPERLINK("https://www.youtube.com/watch?v=3s_XWd7Tj68&amp;t=2s", "Go to time")</f>
        <v/>
      </c>
    </row>
    <row r="1230">
      <c r="A1230">
        <f>HYPERLINK("https://www.youtube.com/watch?v=3s_XWd7Tj68", "Video")</f>
        <v/>
      </c>
      <c r="B1230" t="inlineStr">
        <is>
          <t>0:38</t>
        </is>
      </c>
      <c r="C1230" t="inlineStr">
        <is>
          <t>getting engaged in 2011 I was fairly</t>
        </is>
      </c>
      <c r="D1230">
        <f>HYPERLINK("https://www.youtube.com/watch?v=3s_XWd7Tj68&amp;t=38s", "Go to time")</f>
        <v/>
      </c>
    </row>
    <row r="1231">
      <c r="A1231">
        <f>HYPERLINK("https://www.youtube.com/watch?v=3s_XWd7Tj68", "Video")</f>
        <v/>
      </c>
      <c r="B1231" t="inlineStr">
        <is>
          <t>0:43</t>
        </is>
      </c>
      <c r="C1231" t="inlineStr">
        <is>
          <t>diamond for my engagement ring I was</t>
        </is>
      </c>
      <c r="D1231">
        <f>HYPERLINK("https://www.youtube.com/watch?v=3s_XWd7Tj68&amp;t=43s", "Go to time")</f>
        <v/>
      </c>
    </row>
    <row r="1232">
      <c r="A1232">
        <f>HYPERLINK("https://www.youtube.com/watch?v=3s_XWd7Tj68", "Video")</f>
        <v/>
      </c>
      <c r="B1232" t="inlineStr">
        <is>
          <t>7:31</t>
        </is>
      </c>
      <c r="C1232" t="inlineStr">
        <is>
          <t>upcoming engagement season thank you so</t>
        </is>
      </c>
      <c r="D1232">
        <f>HYPERLINK("https://www.youtube.com/watch?v=3s_XWd7Tj68&amp;t=451s", "Go to time")</f>
        <v/>
      </c>
    </row>
    <row r="1233">
      <c r="A1233">
        <f>HYPERLINK("https://www.youtube.com/watch?v=30zBo0GV_w8", "Video")</f>
        <v/>
      </c>
      <c r="B1233" t="inlineStr">
        <is>
          <t>13:53</t>
        </is>
      </c>
      <c r="C1233" t="inlineStr">
        <is>
          <t>ms hutchinson mr meadows is engaged in</t>
        </is>
      </c>
      <c r="D1233">
        <f>HYPERLINK("https://www.youtube.com/watch?v=30zBo0GV_w8&amp;t=833s", "Go to time")</f>
        <v/>
      </c>
    </row>
    <row r="1234">
      <c r="A1234">
        <f>HYPERLINK("https://www.youtube.com/watch?v=ErE9t-nRhgk", "Video")</f>
        <v/>
      </c>
      <c r="B1234" t="inlineStr">
        <is>
          <t>4:30</t>
        </is>
      </c>
      <c r="C1234" t="inlineStr">
        <is>
          <t>to engage in interstate transportation."</t>
        </is>
      </c>
      <c r="D1234">
        <f>HYPERLINK("https://www.youtube.com/watch?v=ErE9t-nRhgk&amp;t=270s", "Go to time")</f>
        <v/>
      </c>
    </row>
    <row r="1235">
      <c r="A1235">
        <f>HYPERLINK("https://www.youtube.com/watch?v=3zxM0wJe_gs", "Video")</f>
        <v/>
      </c>
      <c r="B1235" t="inlineStr">
        <is>
          <t>0:03</t>
        </is>
      </c>
      <c r="C1235" t="inlineStr">
        <is>
          <t>students engage in Daily eye exercises</t>
        </is>
      </c>
      <c r="D1235">
        <f>HYPERLINK("https://www.youtube.com/watch?v=3zxM0wJe_gs&amp;t=3s", "Go to time")</f>
        <v/>
      </c>
    </row>
    <row r="1236">
      <c r="A1236">
        <f>HYPERLINK("https://www.youtube.com/watch?v=CuZAHqcoNTc", "Video")</f>
        <v/>
      </c>
      <c r="B1236" t="inlineStr">
        <is>
          <t>2:50</t>
        </is>
      </c>
      <c r="C1236" t="inlineStr">
        <is>
          <t>abroad tolerant at home engaged in the</t>
        </is>
      </c>
      <c r="D1236">
        <f>HYPERLINK("https://www.youtube.com/watch?v=CuZAHqcoNTc&amp;t=170s", "Go to time")</f>
        <v/>
      </c>
    </row>
    <row r="1237">
      <c r="A1237">
        <f>HYPERLINK("https://www.youtube.com/watch?v=VvdQ6oRPrlw", "Video")</f>
        <v/>
      </c>
      <c r="B1237" t="inlineStr">
        <is>
          <t>0:21</t>
        </is>
      </c>
      <c r="C1237" t="inlineStr">
        <is>
          <t>engaged in two narrow but critical</t>
        </is>
      </c>
      <c r="D1237">
        <f>HYPERLINK("https://www.youtube.com/watch?v=VvdQ6oRPrlw&amp;t=21s", "Go to time")</f>
        <v/>
      </c>
    </row>
    <row r="1238">
      <c r="A1238">
        <f>HYPERLINK("https://www.youtube.com/watch?v=b2fYjDW5gp0", "Video")</f>
        <v/>
      </c>
      <c r="B1238" t="inlineStr">
        <is>
          <t>2:00</t>
        </is>
      </c>
      <c r="C1238" t="inlineStr">
        <is>
          <t>engaged in the</t>
        </is>
      </c>
      <c r="D1238">
        <f>HYPERLINK("https://www.youtube.com/watch?v=b2fYjDW5gp0&amp;t=120s", "Go to time")</f>
        <v/>
      </c>
    </row>
    <row r="1239">
      <c r="A1239">
        <f>HYPERLINK("https://www.youtube.com/watch?v=ZVLDJl9wYsI", "Video")</f>
        <v/>
      </c>
      <c r="B1239" t="inlineStr">
        <is>
          <t>0:18</t>
        </is>
      </c>
      <c r="C1239" t="inlineStr">
        <is>
          <t>fight that you are and I are engaged in</t>
        </is>
      </c>
      <c r="D1239">
        <f>HYPERLINK("https://www.youtube.com/watch?v=ZVLDJl9wYsI&amp;t=18s", "Go to time")</f>
        <v/>
      </c>
    </row>
    <row r="1240">
      <c r="A1240">
        <f>HYPERLINK("https://www.youtube.com/watch?v=DdDTPXcK6yo", "Video")</f>
        <v/>
      </c>
      <c r="B1240" t="inlineStr">
        <is>
          <t>1:31</t>
        </is>
      </c>
      <c r="C1240" t="inlineStr">
        <is>
          <t>then the clot gets engaged integrated in</t>
        </is>
      </c>
      <c r="D1240">
        <f>HYPERLINK("https://www.youtube.com/watch?v=DdDTPXcK6yo&amp;t=91s", "Go to time")</f>
        <v/>
      </c>
    </row>
    <row r="1241">
      <c r="A1241">
        <f>HYPERLINK("https://www.youtube.com/watch?v=fGm1rjebCJQ", "Video")</f>
        <v/>
      </c>
      <c r="B1241" t="inlineStr">
        <is>
          <t>5:47</t>
        </is>
      </c>
      <c r="C1241" t="inlineStr">
        <is>
          <t>engage them in conversation there are a</t>
        </is>
      </c>
      <c r="D1241">
        <f>HYPERLINK("https://www.youtube.com/watch?v=fGm1rjebCJQ&amp;t=347s", "Go to time")</f>
        <v/>
      </c>
    </row>
    <row r="1242">
      <c r="A1242">
        <f>HYPERLINK("https://www.youtube.com/watch?v=IYFpAFoybiY", "Video")</f>
        <v/>
      </c>
      <c r="B1242" t="inlineStr">
        <is>
          <t>1:26</t>
        </is>
      </c>
      <c r="C1242" t="inlineStr">
        <is>
          <t>American interests are engaged</t>
        </is>
      </c>
      <c r="D1242">
        <f>HYPERLINK("https://www.youtube.com/watch?v=IYFpAFoybiY&amp;t=86s", "Go to time")</f>
        <v/>
      </c>
    </row>
    <row r="1243">
      <c r="A1243">
        <f>HYPERLINK("https://www.youtube.com/watch?v=GOmieWjIfts", "Video")</f>
        <v/>
      </c>
      <c r="B1243" t="inlineStr">
        <is>
          <t>1:23</t>
        </is>
      </c>
      <c r="C1243" t="inlineStr">
        <is>
          <t>engage in the event so you you think</t>
        </is>
      </c>
      <c r="D1243">
        <f>HYPERLINK("https://www.youtube.com/watch?v=GOmieWjIfts&amp;t=83s", "Go to time")</f>
        <v/>
      </c>
    </row>
    <row r="1244">
      <c r="A1244">
        <f>HYPERLINK("https://www.youtube.com/watch?v=N9uPDnzuP7U", "Video")</f>
        <v/>
      </c>
      <c r="B1244" t="inlineStr">
        <is>
          <t>1:03</t>
        </is>
      </c>
      <c r="C1244" t="inlineStr">
        <is>
          <t>engagement through things like social</t>
        </is>
      </c>
      <c r="D1244">
        <f>HYPERLINK("https://www.youtube.com/watch?v=N9uPDnzuP7U&amp;t=63s", "Go to time")</f>
        <v/>
      </c>
    </row>
    <row r="1245">
      <c r="A1245">
        <f>HYPERLINK("https://www.youtube.com/watch?v=heNO5TbFTio", "Video")</f>
        <v/>
      </c>
      <c r="B1245" t="inlineStr">
        <is>
          <t>2:30</t>
        </is>
      </c>
      <c r="C1245" t="inlineStr">
        <is>
          <t>The US and China have been
engaged in a trade war since 2018</t>
        </is>
      </c>
      <c r="D1245">
        <f>HYPERLINK("https://www.youtube.com/watch?v=heNO5TbFTio&amp;t=150s", "Go to time")</f>
        <v/>
      </c>
    </row>
    <row r="1246">
      <c r="A1246">
        <f>HYPERLINK("https://www.youtube.com/watch?v=6U6zLlBy_Ek", "Video")</f>
        <v/>
      </c>
      <c r="B1246" t="inlineStr">
        <is>
          <t>24:27</t>
        </is>
      </c>
      <c r="C1246" t="inlineStr">
        <is>
          <t>We're gonna engage in
a bigger conversation</t>
        </is>
      </c>
      <c r="D1246">
        <f>HYPERLINK("https://www.youtube.com/watch?v=6U6zLlBy_Ek&amp;t=1467s", "Go to time")</f>
        <v/>
      </c>
    </row>
    <row r="1247">
      <c r="A1247">
        <f>HYPERLINK("https://www.youtube.com/watch?v=UNbyT7wPwk4", "Video")</f>
        <v/>
      </c>
      <c r="B1247" t="inlineStr">
        <is>
          <t>18:43</t>
        </is>
      </c>
      <c r="C1247" t="inlineStr">
        <is>
          <t>and our engagement with
Microsoft in the near term?</t>
        </is>
      </c>
      <c r="D1247">
        <f>HYPERLINK("https://www.youtube.com/watch?v=UNbyT7wPwk4&amp;t=1123s", "Go to time")</f>
        <v/>
      </c>
    </row>
    <row r="1248">
      <c r="A1248">
        <f>HYPERLINK("https://www.youtube.com/watch?v=LkhA-mte-_M", "Video")</f>
        <v/>
      </c>
      <c r="B1248" t="inlineStr">
        <is>
          <t>0:19</t>
        </is>
      </c>
      <c r="C1248" t="inlineStr">
        <is>
          <t>the unit safety engages in cowardly</t>
        </is>
      </c>
      <c r="D1248">
        <f>HYPERLINK("https://www.youtube.com/watch?v=LkhA-mte-_M&amp;t=19s", "Go to time")</f>
        <v/>
      </c>
    </row>
    <row r="1249">
      <c r="A1249">
        <f>HYPERLINK("https://www.youtube.com/watch?v=byYlC2cagLw", "Video")</f>
        <v/>
      </c>
      <c r="B1249" t="inlineStr">
        <is>
          <t>38:48</t>
        </is>
      </c>
      <c r="C1249" t="inlineStr">
        <is>
          <t>And I don't like this is why we want to engage in the conversation.</t>
        </is>
      </c>
      <c r="D1249">
        <f>HYPERLINK("https://www.youtube.com/watch?v=byYlC2cagLw&amp;t=2328s", "Go to time")</f>
        <v/>
      </c>
    </row>
    <row r="1250">
      <c r="A1250">
        <f>HYPERLINK("https://www.youtube.com/watch?v=8u8qZT33DX4", "Video")</f>
        <v/>
      </c>
      <c r="B1250" t="inlineStr">
        <is>
          <t>0:34</t>
        </is>
      </c>
      <c r="C1250" t="inlineStr">
        <is>
          <t>but I think we, and we are
engaged in a serious program</t>
        </is>
      </c>
      <c r="D1250">
        <f>HYPERLINK("https://www.youtube.com/watch?v=8u8qZT33DX4&amp;t=34s", "Go to time")</f>
        <v/>
      </c>
    </row>
    <row r="1251">
      <c r="A1251">
        <f>HYPERLINK("https://www.youtube.com/watch?v=0nSdV9DJwow", "Video")</f>
        <v/>
      </c>
      <c r="B1251" t="inlineStr">
        <is>
          <t>5:34</t>
        </is>
      </c>
      <c r="C1251" t="inlineStr">
        <is>
          <t>It's not to engage in a new Cold War,</t>
        </is>
      </c>
      <c r="D1251">
        <f>HYPERLINK("https://www.youtube.com/watch?v=0nSdV9DJwow&amp;t=334s", "Go to time")</f>
        <v/>
      </c>
    </row>
    <row r="1252">
      <c r="A1252">
        <f>HYPERLINK("https://www.youtube.com/watch?v=UX__p0B4aDg", "Video")</f>
        <v/>
      </c>
      <c r="B1252" t="inlineStr">
        <is>
          <t>1:35</t>
        </is>
      </c>
      <c r="C1252" t="inlineStr">
        <is>
          <t>do maintain embassies in
this city and do engage in</t>
        </is>
      </c>
      <c r="D1252">
        <f>HYPERLINK("https://www.youtube.com/watch?v=UX__p0B4aDg&amp;t=95s", "Go to time")</f>
        <v/>
      </c>
    </row>
    <row r="1253">
      <c r="A1253">
        <f>HYPERLINK("https://www.youtube.com/watch?v=Q__CEb3dRqw", "Video")</f>
        <v/>
      </c>
      <c r="B1253" t="inlineStr">
        <is>
          <t>89:04</t>
        </is>
      </c>
      <c r="C1253" t="inlineStr">
        <is>
          <t>through their vote and we get engaged in</t>
        </is>
      </c>
      <c r="D1253">
        <f>HYPERLINK("https://www.youtube.com/watch?v=Q__CEb3dRqw&amp;t=5344s", "Go to time")</f>
        <v/>
      </c>
    </row>
    <row r="1254">
      <c r="A1254">
        <f>HYPERLINK("https://www.youtube.com/watch?v=PAp0hdFSUtQ", "Video")</f>
        <v/>
      </c>
      <c r="B1254" t="inlineStr">
        <is>
          <t>1:29</t>
        </is>
      </c>
      <c r="C1254" t="inlineStr">
        <is>
          <t>engage with such armed protests in order</t>
        </is>
      </c>
      <c r="D1254">
        <f>HYPERLINK("https://www.youtube.com/watch?v=PAp0hdFSUtQ&amp;t=89s", "Go to time")</f>
        <v/>
      </c>
    </row>
    <row r="1255">
      <c r="A1255">
        <f>HYPERLINK("https://www.youtube.com/watch?v=fnrFIivXIzA", "Video")</f>
        <v/>
      </c>
      <c r="B1255" t="inlineStr">
        <is>
          <t>8:46</t>
        </is>
      </c>
      <c r="C1255" t="inlineStr">
        <is>
          <t>engage in conversation are my two</t>
        </is>
      </c>
      <c r="D1255">
        <f>HYPERLINK("https://www.youtube.com/watch?v=fnrFIivXIzA&amp;t=526s", "Go to time")</f>
        <v/>
      </c>
    </row>
    <row r="1256">
      <c r="A1256">
        <f>HYPERLINK("https://www.youtube.com/watch?v=fnrFIivXIzA", "Video")</f>
        <v/>
      </c>
      <c r="B1256" t="inlineStr">
        <is>
          <t>9:09</t>
        </is>
      </c>
      <c r="C1256" t="inlineStr">
        <is>
          <t>helps you engage in</t>
        </is>
      </c>
      <c r="D1256">
        <f>HYPERLINK("https://www.youtube.com/watch?v=fnrFIivXIzA&amp;t=549s", "Go to time")</f>
        <v/>
      </c>
    </row>
    <row r="1257">
      <c r="A1257">
        <f>HYPERLINK("https://www.youtube.com/watch?v=yHyAogZeKSU", "Video")</f>
        <v/>
      </c>
      <c r="B1257" t="inlineStr">
        <is>
          <t>2:16</t>
        </is>
      </c>
      <c r="C1257" t="inlineStr">
        <is>
          <t>engage and I'm going about 5 mph eat it</t>
        </is>
      </c>
      <c r="D1257">
        <f>HYPERLINK("https://www.youtube.com/watch?v=yHyAogZeKSU&amp;t=136s", "Go to time")</f>
        <v/>
      </c>
    </row>
    <row r="1258">
      <c r="A1258">
        <f>HYPERLINK("https://www.youtube.com/watch?v=Jd_vdS1XOKw", "Video")</f>
        <v/>
      </c>
      <c r="B1258" t="inlineStr">
        <is>
          <t>0:59</t>
        </is>
      </c>
      <c r="C1258" t="inlineStr">
        <is>
          <t>there'll be no troops engaged in direct</t>
        </is>
      </c>
      <c r="D1258">
        <f>HYPERLINK("https://www.youtube.com/watch?v=Jd_vdS1XOKw&amp;t=59s", "Go to time")</f>
        <v/>
      </c>
    </row>
    <row r="1259">
      <c r="A1259">
        <f>HYPERLINK("https://www.youtube.com/watch?v=2NsBcVrPQok", "Video")</f>
        <v/>
      </c>
      <c r="B1259" t="inlineStr">
        <is>
          <t>4:13</t>
        </is>
      </c>
      <c r="C1259" t="inlineStr">
        <is>
          <t>- When a company does
engage in greenwashing,</t>
        </is>
      </c>
      <c r="D1259">
        <f>HYPERLINK("https://www.youtube.com/watch?v=2NsBcVrPQok&amp;t=253s", "Go to time")</f>
        <v/>
      </c>
    </row>
    <row r="1260">
      <c r="A1260">
        <f>HYPERLINK("https://www.youtube.com/watch?v=dZgb4tsPxW8", "Video")</f>
        <v/>
      </c>
      <c r="B1260" t="inlineStr">
        <is>
          <t>1:36</t>
        </is>
      </c>
      <c r="C1260" t="inlineStr">
        <is>
          <t>officials are also engaged in a delicate</t>
        </is>
      </c>
      <c r="D1260">
        <f>HYPERLINK("https://www.youtube.com/watch?v=dZgb4tsPxW8&amp;t=96s", "Go to time")</f>
        <v/>
      </c>
    </row>
    <row r="1261">
      <c r="A1261">
        <f>HYPERLINK("https://www.youtube.com/watch?v=U4AerUF1vj4", "Video")</f>
        <v/>
      </c>
      <c r="B1261" t="inlineStr">
        <is>
          <t>3:37</t>
        </is>
      </c>
      <c r="C1261" t="inlineStr">
        <is>
          <t>international engagement to come in to</t>
        </is>
      </c>
      <c r="D1261">
        <f>HYPERLINK("https://www.youtube.com/watch?v=U4AerUF1vj4&amp;t=217s", "Go to time")</f>
        <v/>
      </c>
    </row>
    <row r="1262">
      <c r="A1262">
        <f>HYPERLINK("https://www.youtube.com/watch?v=cYcHHnDtheU", "Video")</f>
        <v/>
      </c>
      <c r="B1262" t="inlineStr">
        <is>
          <t>1:20</t>
        </is>
      </c>
      <c r="C1262" t="inlineStr">
        <is>
          <t>professional engagements going Sleepless</t>
        </is>
      </c>
      <c r="D1262">
        <f>HYPERLINK("https://www.youtube.com/watch?v=cYcHHnDtheU&amp;t=80s", "Go to time")</f>
        <v/>
      </c>
    </row>
    <row r="1263">
      <c r="A1263">
        <f>HYPERLINK("https://www.youtube.com/watch?v=W85tdx23fTA", "Video")</f>
        <v/>
      </c>
      <c r="B1263" t="inlineStr">
        <is>
          <t>0:23</t>
        </is>
      </c>
      <c r="C1263" t="inlineStr">
        <is>
          <t>be willing to engage in dialogue for the</t>
        </is>
      </c>
      <c r="D1263">
        <f>HYPERLINK("https://www.youtube.com/watch?v=W85tdx23fTA&amp;t=23s", "Go to time")</f>
        <v/>
      </c>
    </row>
    <row r="1264">
      <c r="A1264">
        <f>HYPERLINK("https://www.youtube.com/watch?v=2TRDtUIXfg0", "Video")</f>
        <v/>
      </c>
      <c r="B1264" t="inlineStr">
        <is>
          <t>4:22</t>
        </is>
      </c>
      <c r="C1264" t="inlineStr">
        <is>
          <t>and engage in various schemes,</t>
        </is>
      </c>
      <c r="D1264">
        <f>HYPERLINK("https://www.youtube.com/watch?v=2TRDtUIXfg0&amp;t=262s", "Go to time")</f>
        <v/>
      </c>
    </row>
    <row r="1265">
      <c r="A1265">
        <f>HYPERLINK("https://www.youtube.com/watch?v=s61flEPGKwY", "Video")</f>
        <v/>
      </c>
      <c r="B1265" t="inlineStr">
        <is>
          <t>1:48</t>
        </is>
      </c>
      <c r="C1265" t="inlineStr">
        <is>
          <t>a different way engage in the way that</t>
        </is>
      </c>
      <c r="D1265">
        <f>HYPERLINK("https://www.youtube.com/watch?v=s61flEPGKwY&amp;t=108s", "Go to time")</f>
        <v/>
      </c>
    </row>
    <row r="1266">
      <c r="A1266">
        <f>HYPERLINK("https://www.youtube.com/watch?v=QNS5DIvtaa8", "Video")</f>
        <v/>
      </c>
      <c r="B1266" t="inlineStr">
        <is>
          <t>2:50</t>
        </is>
      </c>
      <c r="C1266" t="inlineStr">
        <is>
          <t>going on sure now Mr Trump is engaged in</t>
        </is>
      </c>
      <c r="D1266">
        <f>HYPERLINK("https://www.youtube.com/watch?v=QNS5DIvtaa8&amp;t=170s", "Go to time")</f>
        <v/>
      </c>
    </row>
    <row r="1267">
      <c r="A1267">
        <f>HYPERLINK("https://www.youtube.com/watch?v=dBqDAKHecdk", "Video")</f>
        <v/>
      </c>
      <c r="B1267" t="inlineStr">
        <is>
          <t>0:15</t>
        </is>
      </c>
      <c r="C1267" t="inlineStr">
        <is>
          <t>have evidence that Trump engaged in</t>
        </is>
      </c>
      <c r="D1267">
        <f>HYPERLINK("https://www.youtube.com/watch?v=dBqDAKHecdk&amp;t=15s", "Go to time")</f>
        <v/>
      </c>
    </row>
    <row r="1268">
      <c r="A1268">
        <f>HYPERLINK("https://www.youtube.com/watch?v=1-4pxMY9rq8", "Video")</f>
        <v/>
      </c>
      <c r="B1268" t="inlineStr">
        <is>
          <t>1:30</t>
        </is>
      </c>
      <c r="C1268" t="inlineStr">
        <is>
          <t>engaged in a target practice
over the South China Sea,</t>
        </is>
      </c>
      <c r="D1268">
        <f>HYPERLINK("https://www.youtube.com/watch?v=1-4pxMY9rq8&amp;t=90s", "Go to time")</f>
        <v/>
      </c>
    </row>
    <row r="1269">
      <c r="A1269">
        <f>HYPERLINK("https://www.youtube.com/watch?v=LvGX635qcnA", "Video")</f>
        <v/>
      </c>
      <c r="B1269" t="inlineStr">
        <is>
          <t>1:41</t>
        </is>
      </c>
      <c r="C1269" t="inlineStr">
        <is>
          <t>engages more and does different things I</t>
        </is>
      </c>
      <c r="D1269">
        <f>HYPERLINK("https://www.youtube.com/watch?v=LvGX635qcnA&amp;t=101s", "Go to time")</f>
        <v/>
      </c>
    </row>
    <row r="1270">
      <c r="A1270">
        <f>HYPERLINK("https://www.youtube.com/watch?v=LvGX635qcnA", "Video")</f>
        <v/>
      </c>
      <c r="B1270" t="inlineStr">
        <is>
          <t>1:45</t>
        </is>
      </c>
      <c r="C1270" t="inlineStr">
        <is>
          <t>engage college students more in a more</t>
        </is>
      </c>
      <c r="D1270">
        <f>HYPERLINK("https://www.youtube.com/watch?v=LvGX635qcnA&amp;t=105s", "Go to time")</f>
        <v/>
      </c>
    </row>
    <row r="1271">
      <c r="A1271">
        <f>HYPERLINK("https://www.youtube.com/watch?v=N7WASADVByo", "Video")</f>
        <v/>
      </c>
      <c r="B1271" t="inlineStr">
        <is>
          <t>1:53</t>
        </is>
      </c>
      <c r="C1271" t="inlineStr">
        <is>
          <t>and uh to engage in that fight against</t>
        </is>
      </c>
      <c r="D1271">
        <f>HYPERLINK("https://www.youtube.com/watch?v=N7WASADVByo&amp;t=113s", "Go to time")</f>
        <v/>
      </c>
    </row>
    <row r="1272">
      <c r="A1272">
        <f>HYPERLINK("https://www.youtube.com/watch?v=TDqZGaHZj2U", "Video")</f>
        <v/>
      </c>
      <c r="B1272" t="inlineStr">
        <is>
          <t>0:05</t>
        </is>
      </c>
      <c r="C1272" t="inlineStr">
        <is>
          <t>recording revealed that bush engaged in</t>
        </is>
      </c>
      <c r="D1272">
        <f>HYPERLINK("https://www.youtube.com/watch?v=TDqZGaHZj2U&amp;t=5s", "Go to time")</f>
        <v/>
      </c>
    </row>
    <row r="1273">
      <c r="A1273">
        <f>HYPERLINK("https://www.youtube.com/watch?v=M4acVOJkWO8", "Video")</f>
        <v/>
      </c>
      <c r="B1273" t="inlineStr">
        <is>
          <t>3:38</t>
        </is>
      </c>
      <c r="C1273" t="inlineStr">
        <is>
          <t>we are also engaged in agriculture and</t>
        </is>
      </c>
      <c r="D1273">
        <f>HYPERLINK("https://www.youtube.com/watch?v=M4acVOJkWO8&amp;t=218s", "Go to time")</f>
        <v/>
      </c>
    </row>
    <row r="1274">
      <c r="A1274">
        <f>HYPERLINK("https://www.youtube.com/watch?v=LP-uhX0hCpY", "Video")</f>
        <v/>
      </c>
      <c r="B1274" t="inlineStr">
        <is>
          <t>0:01</t>
        </is>
      </c>
      <c r="C1274" t="inlineStr">
        <is>
          <t>the Russian government has engaged in</t>
        </is>
      </c>
      <c r="D1274">
        <f>HYPERLINK("https://www.youtube.com/watch?v=LP-uhX0hCpY&amp;t=1s", "Go to time")</f>
        <v/>
      </c>
    </row>
    <row r="1275">
      <c r="A1275">
        <f>HYPERLINK("https://www.youtube.com/watch?v=LP-uhX0hCpY", "Video")</f>
        <v/>
      </c>
      <c r="B1275" t="inlineStr">
        <is>
          <t>1:54</t>
        </is>
      </c>
      <c r="C1275" t="inlineStr">
        <is>
          <t>engaged in cyber attacks against the</t>
        </is>
      </c>
      <c r="D1275">
        <f>HYPERLINK("https://www.youtube.com/watch?v=LP-uhX0hCpY&amp;t=114s", "Go to time")</f>
        <v/>
      </c>
    </row>
    <row r="1276">
      <c r="A1276">
        <f>HYPERLINK("https://www.youtube.com/watch?v=cHslGlLEEyk", "Video")</f>
        <v/>
      </c>
      <c r="B1276" t="inlineStr">
        <is>
          <t>3:11</t>
        </is>
      </c>
      <c r="C1276" t="inlineStr">
        <is>
          <t>value all lenders and are
actively engaged in outreach</t>
        </is>
      </c>
      <c r="D1276">
        <f>HYPERLINK("https://www.youtube.com/watch?v=cHslGlLEEyk&amp;t=191s", "Go to time")</f>
        <v/>
      </c>
    </row>
    <row r="1277">
      <c r="A1277">
        <f>HYPERLINK("https://www.youtube.com/watch?v=lDKa3jc_b2c", "Video")</f>
        <v/>
      </c>
      <c r="B1277" t="inlineStr">
        <is>
          <t>0:02</t>
        </is>
      </c>
      <c r="C1277" t="inlineStr">
        <is>
          <t>to engage in free trade president Trump</t>
        </is>
      </c>
      <c r="D1277">
        <f>HYPERLINK("https://www.youtube.com/watch?v=lDKa3jc_b2c&amp;t=2s", "Go to time")</f>
        <v/>
      </c>
    </row>
    <row r="1278">
      <c r="A1278">
        <f>HYPERLINK("https://www.youtube.com/watch?v=261cZqqobP4", "Video")</f>
        <v/>
      </c>
      <c r="B1278" t="inlineStr">
        <is>
          <t>1:44</t>
        </is>
      </c>
      <c r="C1278" t="inlineStr">
        <is>
          <t>who've been engaged in a dangerous</t>
        </is>
      </c>
      <c r="D1278">
        <f>HYPERLINK("https://www.youtube.com/watch?v=261cZqqobP4&amp;t=104s", "Go to time")</f>
        <v/>
      </c>
    </row>
    <row r="1279">
      <c r="A1279">
        <f>HYPERLINK("https://www.youtube.com/watch?v=XBzgZv84QNA", "Video")</f>
        <v/>
      </c>
      <c r="B1279" t="inlineStr">
        <is>
          <t>0:27</t>
        </is>
      </c>
      <c r="C1279" t="inlineStr">
        <is>
          <t>peace after war in engaged in dialogue</t>
        </is>
      </c>
      <c r="D1279">
        <f>HYPERLINK("https://www.youtube.com/watch?v=XBzgZv84QNA&amp;t=27s", "Go to time")</f>
        <v/>
      </c>
    </row>
    <row r="1280">
      <c r="A1280">
        <f>HYPERLINK("https://www.youtube.com/watch?v=2CqFSqBL8E0", "Video")</f>
        <v/>
      </c>
      <c r="B1280" t="inlineStr">
        <is>
          <t>6:20</t>
        </is>
      </c>
      <c r="C1280" t="inlineStr">
        <is>
          <t>If you're watching a
digital ad, you are engaged.</t>
        </is>
      </c>
      <c r="D1280">
        <f>HYPERLINK("https://www.youtube.com/watch?v=2CqFSqBL8E0&amp;t=380s", "Go to time")</f>
        <v/>
      </c>
    </row>
    <row r="1281">
      <c r="A1281">
        <f>HYPERLINK("https://www.youtube.com/watch?v=pFCER_pk7O8", "Video")</f>
        <v/>
      </c>
      <c r="B1281" t="inlineStr">
        <is>
          <t>3:07</t>
        </is>
      </c>
      <c r="C1281" t="inlineStr">
        <is>
          <t>for a longer amount of time
engaged using your services?</t>
        </is>
      </c>
      <c r="D1281">
        <f>HYPERLINK("https://www.youtube.com/watch?v=pFCER_pk7O8&amp;t=187s", "Go to time")</f>
        <v/>
      </c>
    </row>
    <row r="1282">
      <c r="A1282">
        <f>HYPERLINK("https://www.youtube.com/watch?v=pFCER_pk7O8", "Video")</f>
        <v/>
      </c>
      <c r="B1282" t="inlineStr">
        <is>
          <t>5:24</t>
        </is>
      </c>
      <c r="C1282" t="inlineStr">
        <is>
          <t>is just as engaged in
Instagram as the current one.</t>
        </is>
      </c>
      <c r="D1282">
        <f>HYPERLINK("https://www.youtube.com/watch?v=pFCER_pk7O8&amp;t=324s", "Go to time")</f>
        <v/>
      </c>
    </row>
    <row r="1283">
      <c r="A1283">
        <f>HYPERLINK("https://www.youtube.com/watch?v=sXngdU9GrB0", "Video")</f>
        <v/>
      </c>
      <c r="B1283" t="inlineStr">
        <is>
          <t>4:24</t>
        </is>
      </c>
      <c r="C1283" t="inlineStr">
        <is>
          <t>and more richly engage in social</t>
        </is>
      </c>
      <c r="D1283">
        <f>HYPERLINK("https://www.youtube.com/watch?v=sXngdU9GrB0&amp;t=264s", "Go to time")</f>
        <v/>
      </c>
    </row>
    <row r="1284">
      <c r="A1284">
        <f>HYPERLINK("https://www.youtube.com/watch?v=LS9MXoaE5cs", "Video")</f>
        <v/>
      </c>
      <c r="B1284" t="inlineStr">
        <is>
          <t>5:15</t>
        </is>
      </c>
      <c r="C1284" t="inlineStr">
        <is>
          <t>- Even if Chinese engagement
doesn't necessarily represent</t>
        </is>
      </c>
      <c r="D1284">
        <f>HYPERLINK("https://www.youtube.com/watch?v=LS9MXoaE5cs&amp;t=315s", "Go to time")</f>
        <v/>
      </c>
    </row>
    <row r="1285">
      <c r="A1285">
        <f>HYPERLINK("https://www.youtube.com/watch?v=2StTZiqnuQA", "Video")</f>
        <v/>
      </c>
      <c r="B1285" t="inlineStr">
        <is>
          <t>1:08</t>
        </is>
      </c>
      <c r="C1285" t="inlineStr">
        <is>
          <t>going to be engaged or connected whether</t>
        </is>
      </c>
      <c r="D1285">
        <f>HYPERLINK("https://www.youtube.com/watch?v=2StTZiqnuQA&amp;t=68s", "Go to time")</f>
        <v/>
      </c>
    </row>
    <row r="1286">
      <c r="A1286">
        <f>HYPERLINK("https://www.youtube.com/watch?v=OyufiAin8tA", "Video")</f>
        <v/>
      </c>
      <c r="B1286" t="inlineStr">
        <is>
          <t>3:29</t>
        </is>
      </c>
      <c r="C1286" t="inlineStr">
        <is>
          <t>safety of a unit engages in cowardly</t>
        </is>
      </c>
      <c r="D1286">
        <f>HYPERLINK("https://www.youtube.com/watch?v=OyufiAin8tA&amp;t=209s", "Go to time")</f>
        <v/>
      </c>
    </row>
    <row r="1287">
      <c r="A1287">
        <f>HYPERLINK("https://www.youtube.com/watch?v=euB_NHHW8Ek", "Video")</f>
        <v/>
      </c>
      <c r="B1287" t="inlineStr">
        <is>
          <t>2:29</t>
        </is>
      </c>
      <c r="C1287" t="inlineStr">
        <is>
          <t>engage in the screen time with the child</t>
        </is>
      </c>
      <c r="D1287">
        <f>HYPERLINK("https://www.youtube.com/watch?v=euB_NHHW8Ek&amp;t=149s", "Go to time")</f>
        <v/>
      </c>
    </row>
    <row r="1288">
      <c r="A1288">
        <f>HYPERLINK("https://www.youtube.com/watch?v=ye9Cf6x62fU", "Video")</f>
        <v/>
      </c>
      <c r="B1288" t="inlineStr">
        <is>
          <t>0:02</t>
        </is>
      </c>
      <c r="C1288" t="inlineStr">
        <is>
          <t>engage in bridge building between the</t>
        </is>
      </c>
      <c r="D1288">
        <f>HYPERLINK("https://www.youtube.com/watch?v=ye9Cf6x62fU&amp;t=2s", "Go to time")</f>
        <v/>
      </c>
    </row>
    <row r="1289">
      <c r="A1289">
        <f>HYPERLINK("https://www.youtube.com/watch?v=a16dVH-qz-c", "Video")</f>
        <v/>
      </c>
      <c r="B1289" t="inlineStr">
        <is>
          <t>0:44</t>
        </is>
      </c>
      <c r="C1289" t="inlineStr">
        <is>
          <t>engaged in an extensive conspiracy with</t>
        </is>
      </c>
      <c r="D1289">
        <f>HYPERLINK("https://www.youtube.com/watch?v=a16dVH-qz-c&amp;t=44s", "Go to time")</f>
        <v/>
      </c>
    </row>
    <row r="1290">
      <c r="A1290">
        <f>HYPERLINK("https://www.youtube.com/watch?v=QkSmgA44Oho", "Video")</f>
        <v/>
      </c>
      <c r="B1290" t="inlineStr">
        <is>
          <t>1:12</t>
        </is>
      </c>
      <c r="C1290" t="inlineStr">
        <is>
          <t>Russians have engaged in cyber attacks</t>
        </is>
      </c>
      <c r="D1290">
        <f>HYPERLINK("https://www.youtube.com/watch?v=QkSmgA44Oho&amp;t=72s", "Go to time")</f>
        <v/>
      </c>
    </row>
    <row r="1291">
      <c r="A1291">
        <f>HYPERLINK("https://www.youtube.com/watch?v=ap668oPKAUg", "Video")</f>
        <v/>
      </c>
      <c r="B1291" t="inlineStr">
        <is>
          <t>41:24</t>
        </is>
      </c>
      <c r="C1291" t="inlineStr">
        <is>
          <t>is how do you continue to engage fans?</t>
        </is>
      </c>
      <c r="D1291">
        <f>HYPERLINK("https://www.youtube.com/watch?v=ap668oPKAUg&amp;t=2484s", "Go to time")</f>
        <v/>
      </c>
    </row>
    <row r="1292">
      <c r="A1292">
        <f>HYPERLINK("https://www.youtube.com/watch?v=ap668oPKAUg", "Video")</f>
        <v/>
      </c>
      <c r="B1292" t="inlineStr">
        <is>
          <t>41:27</t>
        </is>
      </c>
      <c r="C1292" t="inlineStr">
        <is>
          <t>How do you continue to engage
people who love your sport,</t>
        </is>
      </c>
      <c r="D1292">
        <f>HYPERLINK("https://www.youtube.com/watch?v=ap668oPKAUg&amp;t=2487s", "Go to time")</f>
        <v/>
      </c>
    </row>
    <row r="1293">
      <c r="A1293">
        <f>HYPERLINK("https://www.youtube.com/watch?v=q5d4av8JTbw", "Video")</f>
        <v/>
      </c>
      <c r="B1293" t="inlineStr">
        <is>
          <t>0:54</t>
        </is>
      </c>
      <c r="C1293" t="inlineStr">
        <is>
          <t>that would complete our
engagements in these dog fights.</t>
        </is>
      </c>
      <c r="D1293">
        <f>HYPERLINK("https://www.youtube.com/watch?v=q5d4av8JTbw&amp;t=54s", "Go to time")</f>
        <v/>
      </c>
    </row>
    <row r="1294">
      <c r="A1294">
        <f>HYPERLINK("https://www.youtube.com/watch?v=XCwq3-FnM8o", "Video")</f>
        <v/>
      </c>
      <c r="B1294" t="inlineStr">
        <is>
          <t>4:29</t>
        </is>
      </c>
      <c r="C1294" t="inlineStr">
        <is>
          <t>you engaged in predatory lending</t>
        </is>
      </c>
      <c r="D1294">
        <f>HYPERLINK("https://www.youtube.com/watch?v=XCwq3-FnM8o&amp;t=269s", "Go to time")</f>
        <v/>
      </c>
    </row>
    <row r="1295">
      <c r="A1295">
        <f>HYPERLINK("https://www.youtube.com/watch?v=V2u3dcH2VGM", "Video")</f>
        <v/>
      </c>
      <c r="B1295" t="inlineStr">
        <is>
          <t>2:02</t>
        </is>
      </c>
      <c r="C1295" t="inlineStr">
        <is>
          <t>Drivers using Autopilot are
supposed to remain engaged</t>
        </is>
      </c>
      <c r="D1295">
        <f>HYPERLINK("https://www.youtube.com/watch?v=V2u3dcH2VGM&amp;t=122s", "Go to time")</f>
        <v/>
      </c>
    </row>
    <row r="1296">
      <c r="A1296">
        <f>HYPERLINK("https://www.youtube.com/watch?v=wcGw3Z4G288", "Video")</f>
        <v/>
      </c>
      <c r="B1296" t="inlineStr">
        <is>
          <t>1:14</t>
        </is>
      </c>
      <c r="C1296" t="inlineStr">
        <is>
          <t>that we can engage
targets at without putting</t>
        </is>
      </c>
      <c r="D1296">
        <f>HYPERLINK("https://www.youtube.com/watch?v=wcGw3Z4G288&amp;t=74s", "Go to time")</f>
        <v/>
      </c>
    </row>
    <row r="1297">
      <c r="A1297">
        <f>HYPERLINK("https://www.youtube.com/watch?v=hvAigEXWSYM", "Video")</f>
        <v/>
      </c>
      <c r="B1297" t="inlineStr">
        <is>
          <t>2:36</t>
        </is>
      </c>
      <c r="C1297" t="inlineStr">
        <is>
          <t>being engaged in this movement uh and</t>
        </is>
      </c>
      <c r="D1297">
        <f>HYPERLINK("https://www.youtube.com/watch?v=hvAigEXWSYM&amp;t=156s", "Go to time")</f>
        <v/>
      </c>
    </row>
    <row r="1298">
      <c r="A1298">
        <f>HYPERLINK("https://www.youtube.com/watch?v=KtxITylE73U", "Video")</f>
        <v/>
      </c>
      <c r="B1298" t="inlineStr">
        <is>
          <t>8:04</t>
        </is>
      </c>
      <c r="C1298" t="inlineStr">
        <is>
          <t>to engage in the anti-union campaign
without a key leader in place.</t>
        </is>
      </c>
      <c r="D1298">
        <f>HYPERLINK("https://www.youtube.com/watch?v=KtxITylE73U&amp;t=484s", "Go to time")</f>
        <v/>
      </c>
    </row>
    <row r="1299">
      <c r="A1299">
        <f>HYPERLINK("https://www.youtube.com/watch?v=TJAklSh_rjk", "Video")</f>
        <v/>
      </c>
      <c r="B1299" t="inlineStr">
        <is>
          <t>0:52</t>
        </is>
      </c>
      <c r="C1299" t="inlineStr">
        <is>
          <t>Our participants are here to engage in 
a new kind of debate.</t>
        </is>
      </c>
      <c r="D1299">
        <f>HYPERLINK("https://www.youtube.com/watch?v=TJAklSh_rjk&amp;t=52s", "Go to time")</f>
        <v/>
      </c>
    </row>
    <row r="1300">
      <c r="A1300">
        <f>HYPERLINK("https://www.youtube.com/watch?v=_7FWr2Nvf9I", "Video")</f>
        <v/>
      </c>
      <c r="B1300" t="inlineStr">
        <is>
          <t>6:00</t>
        </is>
      </c>
      <c r="C1300" t="inlineStr">
        <is>
          <t>engaged they spend a lot of time online</t>
        </is>
      </c>
      <c r="D1300">
        <f>HYPERLINK("https://www.youtube.com/watch?v=_7FWr2Nvf9I&amp;t=360s", "Go to time")</f>
        <v/>
      </c>
    </row>
    <row r="1301">
      <c r="A1301">
        <f>HYPERLINK("https://www.youtube.com/watch?v=bEJ0_TVXh-I", "Video")</f>
        <v/>
      </c>
      <c r="B1301" t="inlineStr">
        <is>
          <t>12:08</t>
        </is>
      </c>
      <c r="C1301" t="inlineStr">
        <is>
          <t>that requires "active engagement in the navigation process,"</t>
        </is>
      </c>
      <c r="D1301">
        <f>HYPERLINK("https://www.youtube.com/watch?v=bEJ0_TVXh-I&amp;t=728s", "Go to time")</f>
        <v/>
      </c>
    </row>
    <row r="1302">
      <c r="A1302">
        <f>HYPERLINK("https://www.youtube.com/watch?v=uhx1sdX2bow", "Video")</f>
        <v/>
      </c>
      <c r="B1302" t="inlineStr">
        <is>
          <t>50:15</t>
        </is>
      </c>
      <c r="C1302" t="inlineStr">
        <is>
          <t>thing they were given a goal engagement</t>
        </is>
      </c>
      <c r="D1302">
        <f>HYPERLINK("https://www.youtube.com/watch?v=uhx1sdX2bow&amp;t=3015s",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2025-05-21T02:50:13Z</dcterms:created>
  <dcterms:modified xsi:type="dcterms:W3CDTF">2025-05-21T02:50:13Z</dcterms:modified>
</cp:coreProperties>
</file>