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HYPERLINK("https://www.youtube.com/watch?v=yKvczF7PfII", "Video")</f>
        <v/>
      </c>
      <c r="B2" t="inlineStr">
        <is>
          <t>0:19</t>
        </is>
      </c>
      <c r="C2" t="inlineStr">
        <is>
          <t>it could hold the equivalent
of all the digital data</t>
        </is>
      </c>
      <c r="D2">
        <f>HYPERLINK("https://www.youtube.com/watch?v=yKvczF7PfII&amp;t=19s", "Go to time")</f>
        <v/>
      </c>
    </row>
    <row r="3">
      <c r="A3">
        <f>HYPERLINK("https://www.youtube.com/watch?v=aPh3E8IoHzk", "Video")</f>
        <v/>
      </c>
      <c r="B3" t="inlineStr">
        <is>
          <t>2:56</t>
        </is>
      </c>
      <c r="C3" t="inlineStr">
        <is>
          <t>the NHS would save the equivalent
of 30 pence per UK resident per year.</t>
        </is>
      </c>
      <c r="D3">
        <f>HYPERLINK("https://www.youtube.com/watch?v=aPh3E8IoHzk&amp;t=176s", "Go to time")</f>
        <v/>
      </c>
    </row>
    <row r="4">
      <c r="A4">
        <f>HYPERLINK("https://www.youtube.com/watch?v=IMGrrFp8Ujo", "Video")</f>
        <v/>
      </c>
      <c r="B4" t="inlineStr">
        <is>
          <t>0:26</t>
        </is>
      </c>
      <c r="C4" t="inlineStr">
        <is>
          <t>it as a queen or the wasp equivalent of</t>
        </is>
      </c>
      <c r="D4">
        <f>HYPERLINK("https://www.youtube.com/watch?v=IMGrrFp8Ujo&amp;t=26s", "Go to time")</f>
        <v/>
      </c>
    </row>
    <row r="5">
      <c r="A5">
        <f>HYPERLINK("https://www.youtube.com/watch?v=nzHY-muy2Mw", "Video")</f>
        <v/>
      </c>
      <c r="B5" t="inlineStr">
        <is>
          <t>0:13</t>
        </is>
      </c>
      <c r="C5" t="inlineStr">
        <is>
          <t>It's the mental equivalent of
going to a gym every day.</t>
        </is>
      </c>
      <c r="D5">
        <f>HYPERLINK("https://www.youtube.com/watch?v=nzHY-muy2Mw&amp;t=13s", "Go to time")</f>
        <v/>
      </c>
    </row>
    <row r="6">
      <c r="A6">
        <f>HYPERLINK("https://www.youtube.com/watch?v=W1wmSJsxk3w", "Video")</f>
        <v/>
      </c>
      <c r="B6" t="inlineStr">
        <is>
          <t>4:45</t>
        </is>
      </c>
      <c r="C6" t="inlineStr">
        <is>
          <t>But with the equivalent of 2,000
rubbish trucks full of plastic</t>
        </is>
      </c>
      <c r="D6">
        <f>HYPERLINK("https://www.youtube.com/watch?v=W1wmSJsxk3w&amp;t=285s", "Go to time")</f>
        <v/>
      </c>
    </row>
    <row r="7">
      <c r="A7">
        <f>HYPERLINK("https://www.youtube.com/watch?v=KT03cuiG47E", "Video")</f>
        <v/>
      </c>
      <c r="B7" t="inlineStr">
        <is>
          <t>3:43</t>
        </is>
      </c>
      <c r="C7" t="inlineStr">
        <is>
          <t>equivalent of 20 minutes of bright</t>
        </is>
      </c>
      <c r="D7">
        <f>HYPERLINK("https://www.youtube.com/watch?v=KT03cuiG47E&amp;t=223s", "Go to time")</f>
        <v/>
      </c>
    </row>
    <row r="8">
      <c r="A8">
        <f>HYPERLINK("https://www.youtube.com/watch?v=Spt479VpXZ0", "Video")</f>
        <v/>
      </c>
      <c r="B8" t="inlineStr">
        <is>
          <t>2:38</t>
        </is>
      </c>
      <c r="C8" t="inlineStr">
        <is>
          <t>when their mathematic accomplishments might
be equivalent.</t>
        </is>
      </c>
      <c r="D8">
        <f>HYPERLINK("https://www.youtube.com/watch?v=Spt479VpXZ0&amp;t=158s", "Go to time")</f>
        <v/>
      </c>
    </row>
    <row r="9">
      <c r="A9">
        <f>HYPERLINK("https://www.youtube.com/watch?v=xGg39-m9kko", "Video")</f>
        <v/>
      </c>
      <c r="B9" t="inlineStr">
        <is>
          <t>0:39</t>
        </is>
      </c>
      <c r="C9" t="inlineStr">
        <is>
          <t>equivalent gasoline of ethanol takes</t>
        </is>
      </c>
      <c r="D9">
        <f>HYPERLINK("https://www.youtube.com/watch?v=xGg39-m9kko&amp;t=39s", "Go to time")</f>
        <v/>
      </c>
    </row>
    <row r="10">
      <c r="A10">
        <f>HYPERLINK("https://www.youtube.com/watch?v=3xvKkvdAzYs", "Video")</f>
        <v/>
      </c>
      <c r="B10" t="inlineStr">
        <is>
          <t>42:07</t>
        </is>
      </c>
      <c r="C10" t="inlineStr">
        <is>
          <t>create something that is equivalent to</t>
        </is>
      </c>
      <c r="D10">
        <f>HYPERLINK("https://www.youtube.com/watch?v=3xvKkvdAzYs&amp;t=2527s", "Go to time")</f>
        <v/>
      </c>
    </row>
    <row r="11">
      <c r="A11">
        <f>HYPERLINK("https://www.youtube.com/watch?v=--z41eyiErk", "Video")</f>
        <v/>
      </c>
      <c r="B11" t="inlineStr">
        <is>
          <t>3:17</t>
        </is>
      </c>
      <c r="C11" t="inlineStr">
        <is>
          <t>there's that there equivalents of that
in a lot of fields where you don't want</t>
        </is>
      </c>
      <c r="D11">
        <f>HYPERLINK("https://www.youtube.com/watch?v=--z41eyiErk&amp;t=197s", "Go to time")</f>
        <v/>
      </c>
    </row>
    <row r="12">
      <c r="A12">
        <f>HYPERLINK("https://www.youtube.com/watch?v=328wX2x_s5g", "Video")</f>
        <v/>
      </c>
      <c r="B12" t="inlineStr">
        <is>
          <t>9:22</t>
        </is>
      </c>
      <c r="C12" t="inlineStr">
        <is>
          <t>lived only a few miles away, was equivalent
to suicide.</t>
        </is>
      </c>
      <c r="D12">
        <f>HYPERLINK("https://www.youtube.com/watch?v=328wX2x_s5g&amp;t=562s", "Go to time")</f>
        <v/>
      </c>
    </row>
    <row r="13">
      <c r="A13">
        <f>HYPERLINK("https://www.youtube.com/watch?v=328wX2x_s5g", "Video")</f>
        <v/>
      </c>
      <c r="B13" t="inlineStr">
        <is>
          <t>36:28</t>
        </is>
      </c>
      <c r="C13" t="inlineStr">
        <is>
          <t>are sort of the equivalent to pornography
for women.</t>
        </is>
      </c>
      <c r="D13">
        <f>HYPERLINK("https://www.youtube.com/watch?v=328wX2x_s5g&amp;t=2188s", "Go to time")</f>
        <v/>
      </c>
    </row>
    <row r="14">
      <c r="A14">
        <f>HYPERLINK("https://www.youtube.com/watch?v=328wX2x_s5g", "Video")</f>
        <v/>
      </c>
      <c r="B14" t="inlineStr">
        <is>
          <t>37:34</t>
        </is>
      </c>
      <c r="C14" t="inlineStr">
        <is>
          <t>Sort of like the equivalent of a Playboy Magazine
and People Magazine, suggesting that two of</t>
        </is>
      </c>
      <c r="D14">
        <f>HYPERLINK("https://www.youtube.com/watch?v=328wX2x_s5g&amp;t=2254s", "Go to time")</f>
        <v/>
      </c>
    </row>
    <row r="15">
      <c r="A15">
        <f>HYPERLINK("https://www.youtube.com/watch?v=Ttl47rss9Rk", "Video")</f>
        <v/>
      </c>
      <c r="B15" t="inlineStr">
        <is>
          <t>3:45</t>
        </is>
      </c>
      <c r="C15" t="inlineStr">
        <is>
          <t>So when you look at video for a couple of
hours it’s the equivalent of hundreds of</t>
        </is>
      </c>
      <c r="D15">
        <f>HYPERLINK("https://www.youtube.com/watch?v=Ttl47rss9Rk&amp;t=225s", "Go to time")</f>
        <v/>
      </c>
    </row>
    <row r="16">
      <c r="A16">
        <f>HYPERLINK("https://www.youtube.com/watch?v=Ttl47rss9Rk", "Video")</f>
        <v/>
      </c>
      <c r="B16" t="inlineStr">
        <is>
          <t>5:07</t>
        </is>
      </c>
      <c r="C16" t="inlineStr">
        <is>
          <t>in the food department you could argue that
genetics is their equivalent of bits and that</t>
        </is>
      </c>
      <c r="D16">
        <f>HYPERLINK("https://www.youtube.com/watch?v=Ttl47rss9Rk&amp;t=307s", "Go to time")</f>
        <v/>
      </c>
    </row>
    <row r="17">
      <c r="A17">
        <f>HYPERLINK("https://www.youtube.com/watch?v=MqYh1NNDVWo", "Video")</f>
        <v/>
      </c>
      <c r="B17" t="inlineStr">
        <is>
          <t>10:32</t>
        </is>
      </c>
      <c r="C17" t="inlineStr">
        <is>
          <t>equivalent</t>
        </is>
      </c>
      <c r="D17">
        <f>HYPERLINK("https://www.youtube.com/watch?v=MqYh1NNDVWo&amp;t=632s", "Go to time")</f>
        <v/>
      </c>
    </row>
    <row r="18">
      <c r="A18">
        <f>HYPERLINK("https://www.youtube.com/watch?v=5FInHdzPoZg", "Video")</f>
        <v/>
      </c>
      <c r="B18" t="inlineStr">
        <is>
          <t>2:06</t>
        </is>
      </c>
      <c r="C18" t="inlineStr">
        <is>
          <t>us to an equivalent State now it does</t>
        </is>
      </c>
      <c r="D18">
        <f>HYPERLINK("https://www.youtube.com/watch?v=5FInHdzPoZg&amp;t=126s", "Go to time")</f>
        <v/>
      </c>
    </row>
    <row r="19">
      <c r="A19">
        <f>HYPERLINK("https://www.youtube.com/watch?v=bu7VulZUUdE", "Video")</f>
        <v/>
      </c>
      <c r="B19" t="inlineStr">
        <is>
          <t>3:31</t>
        </is>
      </c>
      <c r="C19" t="inlineStr">
        <is>
          <t>We are 98.5 percent genetically equivalent
to a chimpanzee.</t>
        </is>
      </c>
      <c r="D19">
        <f>HYPERLINK("https://www.youtube.com/watch?v=bu7VulZUUdE&amp;t=211s", "Go to time")</f>
        <v/>
      </c>
    </row>
    <row r="20">
      <c r="A20">
        <f>HYPERLINK("https://www.youtube.com/watch?v=7TXgPkHlvBk", "Video")</f>
        <v/>
      </c>
      <c r="B20" t="inlineStr">
        <is>
          <t>3:35</t>
        </is>
      </c>
      <c r="C20" t="inlineStr">
        <is>
          <t>roughly-equivalent
environmental conditions,</t>
        </is>
      </c>
      <c r="D20">
        <f>HYPERLINK("https://www.youtube.com/watch?v=7TXgPkHlvBk&amp;t=215s", "Go to time")</f>
        <v/>
      </c>
    </row>
    <row r="21">
      <c r="A21">
        <f>HYPERLINK("https://www.youtube.com/watch?v=N-hTIjFu0Zc", "Video")</f>
        <v/>
      </c>
      <c r="B21" t="inlineStr">
        <is>
          <t>1:05</t>
        </is>
      </c>
      <c r="C21" t="inlineStr">
        <is>
          <t>the equivalent of 157 CDs on my iPod and</t>
        </is>
      </c>
      <c r="D21">
        <f>HYPERLINK("https://www.youtube.com/watch?v=N-hTIjFu0Zc&amp;t=65s", "Go to time")</f>
        <v/>
      </c>
    </row>
    <row r="22">
      <c r="A22">
        <f>HYPERLINK("https://www.youtube.com/watch?v=W6IBFpVZIIE", "Video")</f>
        <v/>
      </c>
      <c r="B22" t="inlineStr">
        <is>
          <t>3:07</t>
        </is>
      </c>
      <c r="C22" t="inlineStr">
        <is>
          <t>For women, having a child
is the economic equivalent</t>
        </is>
      </c>
      <c r="D22">
        <f>HYPERLINK("https://www.youtube.com/watch?v=W6IBFpVZIIE&amp;t=187s", "Go to time")</f>
        <v/>
      </c>
    </row>
    <row r="23">
      <c r="A23">
        <f>HYPERLINK("https://www.youtube.com/watch?v=gQLFZ5jagQg", "Video")</f>
        <v/>
      </c>
      <c r="B23" t="inlineStr">
        <is>
          <t>5:02</t>
        </is>
      </c>
      <c r="C23" t="inlineStr">
        <is>
          <t>the equivalent of not knowing how to use
Microsoft Office or</t>
        </is>
      </c>
      <c r="D23">
        <f>HYPERLINK("https://www.youtube.com/watch?v=gQLFZ5jagQg&amp;t=302s", "Go to time")</f>
        <v/>
      </c>
    </row>
    <row r="24">
      <c r="A24">
        <f>HYPERLINK("https://www.youtube.com/watch?v=U0pPYF1upZ0", "Video")</f>
        <v/>
      </c>
      <c r="B24" t="inlineStr">
        <is>
          <t>1:02</t>
        </is>
      </c>
      <c r="C24" t="inlineStr">
        <is>
          <t>equivalent of the SEC SEC has been a</t>
        </is>
      </c>
      <c r="D24">
        <f>HYPERLINK("https://www.youtube.com/watch?v=U0pPYF1upZ0&amp;t=62s", "Go to time")</f>
        <v/>
      </c>
    </row>
    <row r="25">
      <c r="A25">
        <f>HYPERLINK("https://www.youtube.com/watch?v=QBA98jHWhoU", "Video")</f>
        <v/>
      </c>
      <c r="B25" t="inlineStr">
        <is>
          <t>95:10</t>
        </is>
      </c>
      <c r="C25" t="inlineStr">
        <is>
          <t>which is going to be equivalent</t>
        </is>
      </c>
      <c r="D25">
        <f>HYPERLINK("https://www.youtube.com/watch?v=QBA98jHWhoU&amp;t=5710s", "Go to time")</f>
        <v/>
      </c>
    </row>
    <row r="26">
      <c r="A26">
        <f>HYPERLINK("https://www.youtube.com/watch?v=-asOA1QMGtg", "Video")</f>
        <v/>
      </c>
      <c r="B26" t="inlineStr">
        <is>
          <t>2:04</t>
        </is>
      </c>
      <c r="C26" t="inlineStr">
        <is>
          <t>By another measure, it was the
equivalent of 174 newspapers:</t>
        </is>
      </c>
      <c r="D26">
        <f>HYPERLINK("https://www.youtube.com/watch?v=-asOA1QMGtg&amp;t=124s", "Go to time")</f>
        <v/>
      </c>
    </row>
    <row r="27">
      <c r="A27">
        <f>HYPERLINK("https://www.youtube.com/watch?v=-asOA1QMGtg", "Video")</f>
        <v/>
      </c>
      <c r="B27" t="inlineStr">
        <is>
          <t>30:53</t>
        </is>
      </c>
      <c r="C27" t="inlineStr">
        <is>
          <t>They're kind of like,
they're the equivalent</t>
        </is>
      </c>
      <c r="D27">
        <f>HYPERLINK("https://www.youtube.com/watch?v=-asOA1QMGtg&amp;t=1853s", "Go to time")</f>
        <v/>
      </c>
    </row>
    <row r="28">
      <c r="A28">
        <f>HYPERLINK("https://www.youtube.com/watch?v=zgZMyY27tfg", "Video")</f>
        <v/>
      </c>
      <c r="B28" t="inlineStr">
        <is>
          <t>36:13</t>
        </is>
      </c>
      <c r="C28" t="inlineStr">
        <is>
          <t>of in this equivalent journalism concept</t>
        </is>
      </c>
      <c r="D28">
        <f>HYPERLINK("https://www.youtube.com/watch?v=zgZMyY27tfg&amp;t=2173s", "Go to time")</f>
        <v/>
      </c>
    </row>
    <row r="29">
      <c r="A29">
        <f>HYPERLINK("https://www.youtube.com/watch?v=zgZMyY27tfg", "Video")</f>
        <v/>
      </c>
      <c r="B29" t="inlineStr">
        <is>
          <t>36:42</t>
        </is>
      </c>
      <c r="C29" t="inlineStr">
        <is>
          <t>an equivalent weight there in some way</t>
        </is>
      </c>
      <c r="D29">
        <f>HYPERLINK("https://www.youtube.com/watch?v=zgZMyY27tfg&amp;t=2202s", "Go to time")</f>
        <v/>
      </c>
    </row>
    <row r="30">
      <c r="A30">
        <f>HYPERLINK("https://www.youtube.com/watch?v=0vkYW7O_3nM", "Video")</f>
        <v/>
      </c>
      <c r="B30" t="inlineStr">
        <is>
          <t>5:15</t>
        </is>
      </c>
      <c r="C30" t="inlineStr">
        <is>
          <t>that's kind of the equivalent in Telecom</t>
        </is>
      </c>
      <c r="D30">
        <f>HYPERLINK("https://www.youtube.com/watch?v=0vkYW7O_3nM&amp;t=315s", "Go to time")</f>
        <v/>
      </c>
    </row>
    <row r="31">
      <c r="A31">
        <f>HYPERLINK("https://www.youtube.com/watch?v=FqM14Qeozog", "Video")</f>
        <v/>
      </c>
      <c r="B31" t="inlineStr">
        <is>
          <t>6:44</t>
        </is>
      </c>
      <c r="C31" t="inlineStr">
        <is>
          <t>it is the equivalent
of running a marathon.</t>
        </is>
      </c>
      <c r="D31">
        <f>HYPERLINK("https://www.youtube.com/watch?v=FqM14Qeozog&amp;t=404s", "Go to time")</f>
        <v/>
      </c>
    </row>
    <row r="32">
      <c r="A32">
        <f>HYPERLINK("https://www.youtube.com/watch?v=8DMJMRkQOVY", "Video")</f>
        <v/>
      </c>
      <c r="B32" t="inlineStr">
        <is>
          <t>30:16</t>
        </is>
      </c>
      <c r="C32" t="inlineStr">
        <is>
          <t>out of the ground is probably equivalent</t>
        </is>
      </c>
      <c r="D32">
        <f>HYPERLINK("https://www.youtube.com/watch?v=8DMJMRkQOVY&amp;t=1816s", "Go to time")</f>
        <v/>
      </c>
    </row>
    <row r="33">
      <c r="A33">
        <f>HYPERLINK("https://www.youtube.com/watch?v=0texZ9XDi_0", "Video")</f>
        <v/>
      </c>
      <c r="B33" t="inlineStr">
        <is>
          <t>5:17</t>
        </is>
      </c>
      <c r="C33" t="inlineStr">
        <is>
          <t>The first group is shown two advertisements
for a specific toy, whatever the 1978 equivalent</t>
        </is>
      </c>
      <c r="D33">
        <f>HYPERLINK("https://www.youtube.com/watch?v=0texZ9XDi_0&amp;t=317s", "Go to time")</f>
        <v/>
      </c>
    </row>
    <row r="34">
      <c r="A34">
        <f>HYPERLINK("https://www.youtube.com/watch?v=6j0vR5ZH6fU", "Video")</f>
        <v/>
      </c>
      <c r="B34" t="inlineStr">
        <is>
          <t>1:13</t>
        </is>
      </c>
      <c r="C34" t="inlineStr">
        <is>
          <t>example uh the equivalent of uh a</t>
        </is>
      </c>
      <c r="D34">
        <f>HYPERLINK("https://www.youtube.com/watch?v=6j0vR5ZH6fU&amp;t=73s", "Go to time")</f>
        <v/>
      </c>
    </row>
    <row r="35">
      <c r="A35">
        <f>HYPERLINK("https://www.youtube.com/watch?v=-d1q02_aFEI", "Video")</f>
        <v/>
      </c>
      <c r="B35" t="inlineStr">
        <is>
          <t>3:07</t>
        </is>
      </c>
      <c r="C35" t="inlineStr">
        <is>
          <t>equivalent to all the different kinds of</t>
        </is>
      </c>
      <c r="D35">
        <f>HYPERLINK("https://www.youtube.com/watch?v=-d1q02_aFEI&amp;t=187s", "Go to time")</f>
        <v/>
      </c>
    </row>
    <row r="36">
      <c r="A36">
        <f>HYPERLINK("https://www.youtube.com/watch?v=UkA7dML785o", "Video")</f>
        <v/>
      </c>
      <c r="B36" t="inlineStr">
        <is>
          <t>2:49</t>
        </is>
      </c>
      <c r="C36" t="inlineStr">
        <is>
          <t>of solar energy worldwide,
which is roughly equivalent</t>
        </is>
      </c>
      <c r="D36">
        <f>HYPERLINK("https://www.youtube.com/watch?v=UkA7dML785o&amp;t=169s", "Go to time")</f>
        <v/>
      </c>
    </row>
    <row r="37">
      <c r="A37">
        <f>HYPERLINK("https://www.youtube.com/watch?v=ik3Ry29LzvY", "Video")</f>
        <v/>
      </c>
      <c r="B37" t="inlineStr">
        <is>
          <t>1:35</t>
        </is>
      </c>
      <c r="C37" t="inlineStr">
        <is>
          <t>are conceptually equivalent</t>
        </is>
      </c>
      <c r="D37">
        <f>HYPERLINK("https://www.youtube.com/watch?v=ik3Ry29LzvY&amp;t=95s", "Go to time")</f>
        <v/>
      </c>
    </row>
    <row r="38">
      <c r="A38">
        <f>HYPERLINK("https://www.youtube.com/watch?v=K38pTBc_LA4", "Video")</f>
        <v/>
      </c>
      <c r="B38" t="inlineStr">
        <is>
          <t>1:08</t>
        </is>
      </c>
      <c r="C38" t="inlineStr">
        <is>
          <t>equivalent of an 18-wheeler we're we're</t>
        </is>
      </c>
      <c r="D38">
        <f>HYPERLINK("https://www.youtube.com/watch?v=K38pTBc_LA4&amp;t=68s", "Go to time")</f>
        <v/>
      </c>
    </row>
    <row r="39">
      <c r="A39">
        <f>HYPERLINK("https://www.youtube.com/watch?v=K38pTBc_LA4", "Video")</f>
        <v/>
      </c>
      <c r="B39" t="inlineStr">
        <is>
          <t>1:10</t>
        </is>
      </c>
      <c r="C39" t="inlineStr">
        <is>
          <t>going to need the equivalent of a pickup</t>
        </is>
      </c>
      <c r="D39">
        <f>HYPERLINK("https://www.youtube.com/watch?v=K38pTBc_LA4&amp;t=70s", "Go to time")</f>
        <v/>
      </c>
    </row>
    <row r="40">
      <c r="A40">
        <f>HYPERLINK("https://www.youtube.com/watch?v=fAuj5XwRz0I", "Video")</f>
        <v/>
      </c>
      <c r="B40" t="inlineStr">
        <is>
          <t>4:13</t>
        </is>
      </c>
      <c r="C40" t="inlineStr">
        <is>
          <t>something that's sort of the equivalent</t>
        </is>
      </c>
      <c r="D40">
        <f>HYPERLINK("https://www.youtube.com/watch?v=fAuj5XwRz0I&amp;t=253s", "Go to time")</f>
        <v/>
      </c>
    </row>
    <row r="41">
      <c r="A41">
        <f>HYPERLINK("https://www.youtube.com/watch?v=B2Ta0yFoNG8", "Video")</f>
        <v/>
      </c>
      <c r="B41" t="inlineStr">
        <is>
          <t>0:52</t>
        </is>
      </c>
      <c r="C41" t="inlineStr">
        <is>
          <t>of get what that is. To me mood is the equivalent 
of weather. Weather is real. That’s the important</t>
        </is>
      </c>
      <c r="D41">
        <f>HYPERLINK("https://www.youtube.com/watch?v=B2Ta0yFoNG8&amp;t=52s", "Go to time")</f>
        <v/>
      </c>
    </row>
    <row r="42">
      <c r="A42">
        <f>HYPERLINK("https://www.youtube.com/watch?v=bPk1tuIBj18", "Video")</f>
        <v/>
      </c>
      <c r="B42" t="inlineStr">
        <is>
          <t>2:16</t>
        </is>
      </c>
      <c r="C42" t="inlineStr">
        <is>
          <t>have the equivalent.</t>
        </is>
      </c>
      <c r="D42">
        <f>HYPERLINK("https://www.youtube.com/watch?v=bPk1tuIBj18&amp;t=136s", "Go to time")</f>
        <v/>
      </c>
    </row>
    <row r="43">
      <c r="A43">
        <f>HYPERLINK("https://www.youtube.com/watch?v=czd-ksc4690", "Video")</f>
        <v/>
      </c>
      <c r="B43" t="inlineStr">
        <is>
          <t>1:36</t>
        </is>
      </c>
      <c r="C43" t="inlineStr">
        <is>
          <t>that you know if there was an equivalent</t>
        </is>
      </c>
      <c r="D43">
        <f>HYPERLINK("https://www.youtube.com/watch?v=czd-ksc4690&amp;t=96s", "Go to time")</f>
        <v/>
      </c>
    </row>
    <row r="44">
      <c r="A44">
        <f>HYPERLINK("https://www.youtube.com/watch?v=PQ-xzwj_p_4", "Video")</f>
        <v/>
      </c>
      <c r="B44" t="inlineStr">
        <is>
          <t>2:33</t>
        </is>
      </c>
      <c r="C44" t="inlineStr">
        <is>
          <t>This is a company that was bought by Google,
by now Google is digitizing the equivalent</t>
        </is>
      </c>
      <c r="D44">
        <f>HYPERLINK("https://www.youtube.com/watch?v=PQ-xzwj_p_4&amp;t=153s", "Go to time")</f>
        <v/>
      </c>
    </row>
    <row r="45">
      <c r="A45">
        <f>HYPERLINK("https://www.youtube.com/watch?v=O03VMQyMFUs", "Video")</f>
        <v/>
      </c>
      <c r="B45" t="inlineStr">
        <is>
          <t>2:55</t>
        </is>
      </c>
      <c r="C45" t="inlineStr">
        <is>
          <t>equivalent to saying to a Muslim that
Islam is a bad idea</t>
        </is>
      </c>
      <c r="D45">
        <f>HYPERLINK("https://www.youtube.com/watch?v=O03VMQyMFUs&amp;t=175s", "Go to time")</f>
        <v/>
      </c>
    </row>
    <row r="46">
      <c r="A46">
        <f>HYPERLINK("https://www.youtube.com/watch?v=3YN3BhLlBQM", "Video")</f>
        <v/>
      </c>
      <c r="B46" t="inlineStr">
        <is>
          <t>23:05</t>
        </is>
      </c>
      <c r="C46" t="inlineStr">
        <is>
          <t>they raise the equivalent relative to</t>
        </is>
      </c>
      <c r="D46">
        <f>HYPERLINK("https://www.youtube.com/watch?v=3YN3BhLlBQM&amp;t=1385s", "Go to time")</f>
        <v/>
      </c>
    </row>
    <row r="47">
      <c r="A47">
        <f>HYPERLINK("https://www.youtube.com/watch?v=Z_RVvxO-Ifo", "Video")</f>
        <v/>
      </c>
      <c r="B47" t="inlineStr">
        <is>
          <t>12:06</t>
        </is>
      </c>
      <c r="C47" t="inlineStr">
        <is>
          <t>equivalent to the fact you know lower</t>
        </is>
      </c>
      <c r="D47">
        <f>HYPERLINK("https://www.youtube.com/watch?v=Z_RVvxO-Ifo&amp;t=726s", "Go to time")</f>
        <v/>
      </c>
    </row>
    <row r="48">
      <c r="A48">
        <f>HYPERLINK("https://www.youtube.com/watch?v=NoIQlliMC-Q", "Video")</f>
        <v/>
      </c>
      <c r="B48" t="inlineStr">
        <is>
          <t>77:47</t>
        </is>
      </c>
      <c r="C48" t="inlineStr">
        <is>
          <t>You know, if you're going to
Wall Street or the equivalent,</t>
        </is>
      </c>
      <c r="D48">
        <f>HYPERLINK("https://www.youtube.com/watch?v=NoIQlliMC-Q&amp;t=4667s", "Go to time")</f>
        <v/>
      </c>
    </row>
    <row r="49">
      <c r="A49">
        <f>HYPERLINK("https://www.youtube.com/watch?v=1598tCTdPrg", "Video")</f>
        <v/>
      </c>
      <c r="B49" t="inlineStr">
        <is>
          <t>10:09</t>
        </is>
      </c>
      <c r="C49" t="inlineStr">
        <is>
          <t>and really only 13% have
a word that is equivalent</t>
        </is>
      </c>
      <c r="D49">
        <f>HYPERLINK("https://www.youtube.com/watch?v=1598tCTdPrg&amp;t=609s", "Go to time")</f>
        <v/>
      </c>
    </row>
    <row r="50">
      <c r="A50">
        <f>HYPERLINK("https://www.youtube.com/watch?v=5momchgLRFE", "Video")</f>
        <v/>
      </c>
      <c r="B50" t="inlineStr">
        <is>
          <t>7:06</t>
        </is>
      </c>
      <c r="C50" t="inlineStr">
        <is>
          <t>every day or what's in the newspaper it's
like the political equivalent of chaos theory</t>
        </is>
      </c>
      <c r="D50">
        <f>HYPERLINK("https://www.youtube.com/watch?v=5momchgLRFE&amp;t=426s", "Go to time")</f>
        <v/>
      </c>
    </row>
    <row r="51">
      <c r="A51">
        <f>HYPERLINK("https://www.youtube.com/watch?v=EnhkkugQ7PQ", "Video")</f>
        <v/>
      </c>
      <c r="B51" t="inlineStr">
        <is>
          <t>2:22</t>
        </is>
      </c>
      <c r="C51" t="inlineStr">
        <is>
          <t>equivalent he doesn't have a social</t>
        </is>
      </c>
      <c r="D51">
        <f>HYPERLINK("https://www.youtube.com/watch?v=EnhkkugQ7PQ&amp;t=142s", "Go to time")</f>
        <v/>
      </c>
    </row>
    <row r="52">
      <c r="A52">
        <f>HYPERLINK("https://www.youtube.com/watch?v=WsRm456lyLQ", "Video")</f>
        <v/>
      </c>
      <c r="B52" t="inlineStr">
        <is>
          <t>1:26</t>
        </is>
      </c>
      <c r="C52" t="inlineStr">
        <is>
          <t>moment is is equivalent to the to the</t>
        </is>
      </c>
      <c r="D52">
        <f>HYPERLINK("https://www.youtube.com/watch?v=WsRm456lyLQ&amp;t=86s", "Go to time")</f>
        <v/>
      </c>
    </row>
    <row r="53">
      <c r="A53">
        <f>HYPERLINK("https://www.youtube.com/watch?v=NIiWn2Nb50g", "Video")</f>
        <v/>
      </c>
      <c r="B53" t="inlineStr">
        <is>
          <t>2:33</t>
        </is>
      </c>
      <c r="C53" t="inlineStr">
        <is>
          <t>equivalent in your email in your you</t>
        </is>
      </c>
      <c r="D53">
        <f>HYPERLINK("https://www.youtube.com/watch?v=NIiWn2Nb50g&amp;t=153s", "Go to time")</f>
        <v/>
      </c>
    </row>
    <row r="54">
      <c r="A54">
        <f>HYPERLINK("https://www.youtube.com/watch?v=e3Wh9iCnmIw", "Video")</f>
        <v/>
      </c>
      <c r="B54" t="inlineStr">
        <is>
          <t>5:29</t>
        </is>
      </c>
      <c r="C54" t="inlineStr">
        <is>
          <t>That was the equivalent to about a third of the mass of a dime. So think about a dime coin cutting in three</t>
        </is>
      </c>
      <c r="D54">
        <f>HYPERLINK("https://www.youtube.com/watch?v=e3Wh9iCnmIw&amp;t=329s", "Go to time")</f>
        <v/>
      </c>
    </row>
    <row r="55">
      <c r="A55">
        <f>HYPERLINK("https://www.youtube.com/watch?v=h5YF6dFSLLk", "Video")</f>
        <v/>
      </c>
      <c r="B55" t="inlineStr">
        <is>
          <t>2:14</t>
        </is>
      </c>
      <c r="C55" t="inlineStr">
        <is>
          <t>see the equivalent of 100 us the 900</t>
        </is>
      </c>
      <c r="D55">
        <f>HYPERLINK("https://www.youtube.com/watch?v=h5YF6dFSLLk&amp;t=134s", "Go to time")</f>
        <v/>
      </c>
    </row>
    <row r="56">
      <c r="A56">
        <f>HYPERLINK("https://www.youtube.com/watch?v=8T4dr_YQxrQ", "Video")</f>
        <v/>
      </c>
      <c r="B56" t="inlineStr">
        <is>
          <t>95:10</t>
        </is>
      </c>
      <c r="C56" t="inlineStr">
        <is>
          <t>But you're meeting
their far left equivalents.</t>
        </is>
      </c>
      <c r="D56">
        <f>HYPERLINK("https://www.youtube.com/watch?v=8T4dr_YQxrQ&amp;t=5710s", "Go to time")</f>
        <v/>
      </c>
    </row>
    <row r="57">
      <c r="A57">
        <f>HYPERLINK("https://www.youtube.com/watch?v=dZIw9WKP13k", "Video")</f>
        <v/>
      </c>
      <c r="B57" t="inlineStr">
        <is>
          <t>4:29</t>
        </is>
      </c>
      <c r="C57" t="inlineStr">
        <is>
          <t>mile per gallon or its equivalent car</t>
        </is>
      </c>
      <c r="D57">
        <f>HYPERLINK("https://www.youtube.com/watch?v=dZIw9WKP13k&amp;t=269s", "Go to time")</f>
        <v/>
      </c>
    </row>
    <row r="58">
      <c r="A58">
        <f>HYPERLINK("https://www.youtube.com/watch?v=QYdYpKc9icQ", "Video")</f>
        <v/>
      </c>
      <c r="B58" t="inlineStr">
        <is>
          <t>6:21</t>
        </is>
      </c>
      <c r="C58" t="inlineStr">
        <is>
          <t>the pain in labor as equivalent
to cutting a finger off</t>
        </is>
      </c>
      <c r="D58">
        <f>HYPERLINK("https://www.youtube.com/watch?v=QYdYpKc9icQ&amp;t=381s", "Go to time")</f>
        <v/>
      </c>
    </row>
    <row r="59">
      <c r="A59">
        <f>HYPERLINK("https://www.youtube.com/watch?v=Xmw_1wfUmFs", "Video")</f>
        <v/>
      </c>
      <c r="B59" t="inlineStr">
        <is>
          <t>21:35</t>
        </is>
      </c>
      <c r="C59" t="inlineStr">
        <is>
          <t>Those men had the economic equivalent</t>
        </is>
      </c>
      <c r="D59">
        <f>HYPERLINK("https://www.youtube.com/watch?v=Xmw_1wfUmFs&amp;t=1295s", "Go to time")</f>
        <v/>
      </c>
    </row>
    <row r="60">
      <c r="A60">
        <f>HYPERLINK("https://www.youtube.com/watch?v=Xmw_1wfUmFs", "Video")</f>
        <v/>
      </c>
      <c r="B60" t="inlineStr">
        <is>
          <t>72:08</t>
        </is>
      </c>
      <c r="C60" t="inlineStr">
        <is>
          <t>So, for women, having a child
is the economic equivalent</t>
        </is>
      </c>
      <c r="D60">
        <f>HYPERLINK("https://www.youtube.com/watch?v=Xmw_1wfUmFs&amp;t=4328s", "Go to time")</f>
        <v/>
      </c>
    </row>
    <row r="61">
      <c r="A61">
        <f>HYPERLINK("https://www.youtube.com/watch?v=Xh2q6yIqno0", "Video")</f>
        <v/>
      </c>
      <c r="B61" t="inlineStr">
        <is>
          <t>1:41</t>
        </is>
      </c>
      <c r="C61" t="inlineStr">
        <is>
          <t>equivalent of the person in the family</t>
        </is>
      </c>
      <c r="D61">
        <f>HYPERLINK("https://www.youtube.com/watch?v=Xh2q6yIqno0&amp;t=101s", "Go to time")</f>
        <v/>
      </c>
    </row>
    <row r="62">
      <c r="A62">
        <f>HYPERLINK("https://www.youtube.com/watch?v=7VC7cMq2v1M", "Video")</f>
        <v/>
      </c>
      <c r="B62" t="inlineStr">
        <is>
          <t>0:30</t>
        </is>
      </c>
      <c r="C62" t="inlineStr">
        <is>
          <t>we're looking for the equivalent of a</t>
        </is>
      </c>
      <c r="D62">
        <f>HYPERLINK("https://www.youtube.com/watch?v=7VC7cMq2v1M&amp;t=30s", "Go to time")</f>
        <v/>
      </c>
    </row>
    <row r="63">
      <c r="A63">
        <f>HYPERLINK("https://www.youtube.com/watch?v=ZuJZQUqgA_Q", "Video")</f>
        <v/>
      </c>
      <c r="B63" t="inlineStr">
        <is>
          <t>1:55</t>
        </is>
      </c>
      <c r="C63" t="inlineStr">
        <is>
          <t>equivalent to Victorian freak shows</t>
        </is>
      </c>
      <c r="D63">
        <f>HYPERLINK("https://www.youtube.com/watch?v=ZuJZQUqgA_Q&amp;t=115s", "Go to time")</f>
        <v/>
      </c>
    </row>
    <row r="64">
      <c r="A64">
        <f>HYPERLINK("https://www.youtube.com/watch?v=z-BgUK0Duqc", "Video")</f>
        <v/>
      </c>
      <c r="B64" t="inlineStr">
        <is>
          <t>0:29</t>
        </is>
      </c>
      <c r="C64" t="inlineStr">
        <is>
          <t>the equivalent of less than a dollar a</t>
        </is>
      </c>
      <c r="D64">
        <f>HYPERLINK("https://www.youtube.com/watch?v=z-BgUK0Duqc&amp;t=29s", "Go to time")</f>
        <v/>
      </c>
    </row>
    <row r="65">
      <c r="A65">
        <f>HYPERLINK("https://www.youtube.com/watch?v=5irYVz1lV4U", "Video")</f>
        <v/>
      </c>
      <c r="B65" t="inlineStr">
        <is>
          <t>4:23</t>
        </is>
      </c>
      <c r="C65" t="inlineStr">
        <is>
          <t>equivalent of tuac Chuck or worse uh as</t>
        </is>
      </c>
      <c r="D65">
        <f>HYPERLINK("https://www.youtube.com/watch?v=5irYVz1lV4U&amp;t=263s", "Go to time")</f>
        <v/>
      </c>
    </row>
    <row r="66">
      <c r="A66">
        <f>HYPERLINK("https://www.youtube.com/watch?v=3RWQi0KGPLc", "Video")</f>
        <v/>
      </c>
      <c r="B66" t="inlineStr">
        <is>
          <t>2:54</t>
        </is>
      </c>
      <c r="C66" t="inlineStr">
        <is>
          <t>while it's sort of equivalent to the way</t>
        </is>
      </c>
      <c r="D66">
        <f>HYPERLINK("https://www.youtube.com/watch?v=3RWQi0KGPLc&amp;t=174s", "Go to time")</f>
        <v/>
      </c>
    </row>
    <row r="67">
      <c r="A67">
        <f>HYPERLINK("https://www.youtube.com/watch?v=8GqnzBJkWcw", "Video")</f>
        <v/>
      </c>
      <c r="B67" t="inlineStr">
        <is>
          <t>7:53</t>
        </is>
      </c>
      <c r="C67" t="inlineStr">
        <is>
          <t>Energy and mass are equivalent.</t>
        </is>
      </c>
      <c r="D67">
        <f>HYPERLINK("https://www.youtube.com/watch?v=8GqnzBJkWcw&amp;t=473s", "Go to time")</f>
        <v/>
      </c>
    </row>
    <row r="68">
      <c r="A68">
        <f>HYPERLINK("https://www.youtube.com/watch?v=B4K9EKzs7G0", "Video")</f>
        <v/>
      </c>
      <c r="B68" t="inlineStr">
        <is>
          <t>3:23</t>
        </is>
      </c>
      <c r="C68" t="inlineStr">
        <is>
          <t>the equivalent of in the United States</t>
        </is>
      </c>
      <c r="D68">
        <f>HYPERLINK("https://www.youtube.com/watch?v=B4K9EKzs7G0&amp;t=203s", "Go to time")</f>
        <v/>
      </c>
    </row>
    <row r="69">
      <c r="A69">
        <f>HYPERLINK("https://www.youtube.com/watch?v=gC7GMMAfBh0", "Video")</f>
        <v/>
      </c>
      <c r="B69" t="inlineStr">
        <is>
          <t>4:19</t>
        </is>
      </c>
      <c r="C69" t="inlineStr">
        <is>
          <t>that it's equivalent to smoking</t>
        </is>
      </c>
      <c r="D69">
        <f>HYPERLINK("https://www.youtube.com/watch?v=gC7GMMAfBh0&amp;t=259s", "Go to time")</f>
        <v/>
      </c>
    </row>
    <row r="70">
      <c r="A70">
        <f>HYPERLINK("https://www.youtube.com/watch?v=9jHkoTQaA4o", "Video")</f>
        <v/>
      </c>
      <c r="B70" t="inlineStr">
        <is>
          <t>3:51</t>
        </is>
      </c>
      <c r="C70" t="inlineStr">
        <is>
          <t>got the equivalent of the daycare team</t>
        </is>
      </c>
      <c r="D70">
        <f>HYPERLINK("https://www.youtube.com/watch?v=9jHkoTQaA4o&amp;t=231s", "Go to time")</f>
        <v/>
      </c>
    </row>
    <row r="71">
      <c r="A71">
        <f>HYPERLINK("https://www.youtube.com/watch?v=4jO-wq68-_I", "Video")</f>
        <v/>
      </c>
      <c r="B71" t="inlineStr">
        <is>
          <t>14:08</t>
        </is>
      </c>
      <c r="C71" t="inlineStr">
        <is>
          <t>equivalent composition that is that all</t>
        </is>
      </c>
      <c r="D71">
        <f>HYPERLINK("https://www.youtube.com/watch?v=4jO-wq68-_I&amp;t=848s", "Go to time")</f>
        <v/>
      </c>
    </row>
    <row r="72">
      <c r="A72">
        <f>HYPERLINK("https://www.youtube.com/watch?v=4jO-wq68-_I", "Video")</f>
        <v/>
      </c>
      <c r="B72" t="inlineStr">
        <is>
          <t>16:25</t>
        </is>
      </c>
      <c r="C72" t="inlineStr">
        <is>
          <t>or the equivalent there and maybe even</t>
        </is>
      </c>
      <c r="D72">
        <f>HYPERLINK("https://www.youtube.com/watch?v=4jO-wq68-_I&amp;t=985s", "Go to time")</f>
        <v/>
      </c>
    </row>
    <row r="73">
      <c r="A73">
        <f>HYPERLINK("https://www.youtube.com/watch?v=4jO-wq68-_I", "Video")</f>
        <v/>
      </c>
      <c r="B73" t="inlineStr">
        <is>
          <t>18:41</t>
        </is>
      </c>
      <c r="C73" t="inlineStr">
        <is>
          <t>process really gets us to an equivalent</t>
        </is>
      </c>
      <c r="D73">
        <f>HYPERLINK("https://www.youtube.com/watch?v=4jO-wq68-_I&amp;t=1121s", "Go to time")</f>
        <v/>
      </c>
    </row>
    <row r="74">
      <c r="A74">
        <f>HYPERLINK("https://www.youtube.com/watch?v=N1E8l9NwNvk", "Video")</f>
        <v/>
      </c>
      <c r="B74" t="inlineStr">
        <is>
          <t>3:08</t>
        </is>
      </c>
      <c r="C74" t="inlineStr">
        <is>
          <t>some kind of visual equivalent and</t>
        </is>
      </c>
      <c r="D74">
        <f>HYPERLINK("https://www.youtube.com/watch?v=N1E8l9NwNvk&amp;t=188s", "Go to time")</f>
        <v/>
      </c>
    </row>
    <row r="75">
      <c r="A75">
        <f>HYPERLINK("https://www.youtube.com/watch?v=tpE0jUO5WoI", "Video")</f>
        <v/>
      </c>
      <c r="B75" t="inlineStr">
        <is>
          <t>3:50</t>
        </is>
      </c>
      <c r="C75" t="inlineStr">
        <is>
          <t>equivalent to around 5,000 kilocalories per 
person per day. Now you might ask, "How do we go</t>
        </is>
      </c>
      <c r="D75">
        <f>HYPERLINK("https://www.youtube.com/watch?v=tpE0jUO5WoI&amp;t=230s", "Go to time")</f>
        <v/>
      </c>
    </row>
    <row r="76">
      <c r="A76">
        <f>HYPERLINK("https://www.youtube.com/watch?v=laGXRs9Ce70", "Video")</f>
        <v/>
      </c>
      <c r="B76" t="inlineStr">
        <is>
          <t>4:04</t>
        </is>
      </c>
      <c r="C76" t="inlineStr">
        <is>
          <t>There's an equivalent description</t>
        </is>
      </c>
      <c r="D76">
        <f>HYPERLINK("https://www.youtube.com/watch?v=laGXRs9Ce70&amp;t=244s", "Go to time")</f>
        <v/>
      </c>
    </row>
    <row r="77">
      <c r="A77">
        <f>HYPERLINK("https://www.youtube.com/watch?v=AOljR_tKlBk", "Video")</f>
        <v/>
      </c>
      <c r="B77" t="inlineStr">
        <is>
          <t>7:19</t>
        </is>
      </c>
      <c r="C77" t="inlineStr">
        <is>
          <t>The economic equivalent of an asteroid.</t>
        </is>
      </c>
      <c r="D77">
        <f>HYPERLINK("https://www.youtube.com/watch?v=AOljR_tKlBk&amp;t=439s", "Go to time")</f>
        <v/>
      </c>
    </row>
    <row r="78">
      <c r="A78">
        <f>HYPERLINK("https://www.youtube.com/watch?v=HLvWGfP5aVk", "Video")</f>
        <v/>
      </c>
      <c r="B78" t="inlineStr">
        <is>
          <t>6:58</t>
        </is>
      </c>
      <c r="C78" t="inlineStr">
        <is>
          <t>that it's equivalent to smoking</t>
        </is>
      </c>
      <c r="D78">
        <f>HYPERLINK("https://www.youtube.com/watch?v=HLvWGfP5aVk&amp;t=418s", "Go to time")</f>
        <v/>
      </c>
    </row>
    <row r="79">
      <c r="A79">
        <f>HYPERLINK("https://www.youtube.com/watch?v=xYBzY-Nup3c", "Video")</f>
        <v/>
      </c>
      <c r="B79" t="inlineStr">
        <is>
          <t>2:47</t>
        </is>
      </c>
      <c r="C79" t="inlineStr">
        <is>
          <t>equivalent in Sweden and</t>
        </is>
      </c>
      <c r="D79">
        <f>HYPERLINK("https://www.youtube.com/watch?v=xYBzY-Nup3c&amp;t=167s", "Go to time")</f>
        <v/>
      </c>
    </row>
    <row r="80">
      <c r="A80">
        <f>HYPERLINK("https://www.youtube.com/watch?v=Y9ABsREkc_0", "Video")</f>
        <v/>
      </c>
      <c r="B80" t="inlineStr">
        <is>
          <t>0:53</t>
        </is>
      </c>
      <c r="C80" t="inlineStr">
        <is>
          <t>that comprehending something
is equivalent to believing it.</t>
        </is>
      </c>
      <c r="D80">
        <f>HYPERLINK("https://www.youtube.com/watch?v=Y9ABsREkc_0&amp;t=53s", "Go to time")</f>
        <v/>
      </c>
    </row>
    <row r="81">
      <c r="A81">
        <f>HYPERLINK("https://www.youtube.com/watch?v=GnLkgX0jwyU", "Video")</f>
        <v/>
      </c>
      <c r="B81" t="inlineStr">
        <is>
          <t>1:10</t>
        </is>
      </c>
      <c r="C81" t="inlineStr">
        <is>
          <t>it's the equivalent of being set up on a</t>
        </is>
      </c>
      <c r="D81">
        <f>HYPERLINK("https://www.youtube.com/watch?v=GnLkgX0jwyU&amp;t=70s", "Go to time")</f>
        <v/>
      </c>
    </row>
    <row r="82">
      <c r="A82">
        <f>HYPERLINK("https://www.youtube.com/watch?v=tHezC0vBtds", "Video")</f>
        <v/>
      </c>
      <c r="B82" t="inlineStr">
        <is>
          <t>1:28</t>
        </is>
      </c>
      <c r="C82" t="inlineStr">
        <is>
          <t>equivalent of a Barack Obama today</t>
        </is>
      </c>
      <c r="D82">
        <f>HYPERLINK("https://www.youtube.com/watch?v=tHezC0vBtds&amp;t=88s", "Go to time")</f>
        <v/>
      </c>
    </row>
    <row r="83">
      <c r="A83">
        <f>HYPERLINK("https://www.youtube.com/watch?v=N_d5EHfvR-k", "Video")</f>
        <v/>
      </c>
      <c r="B83" t="inlineStr">
        <is>
          <t>1:05</t>
        </is>
      </c>
      <c r="C83" t="inlineStr">
        <is>
          <t>equivalent in after all in Europe of the</t>
        </is>
      </c>
      <c r="D83">
        <f>HYPERLINK("https://www.youtube.com/watch?v=N_d5EHfvR-k&amp;t=65s", "Go to time")</f>
        <v/>
      </c>
    </row>
    <row r="84">
      <c r="A84">
        <f>HYPERLINK("https://www.youtube.com/watch?v=_6Nf6Ijgals", "Video")</f>
        <v/>
      </c>
      <c r="B84" t="inlineStr">
        <is>
          <t>2:29</t>
        </is>
      </c>
      <c r="C84" t="inlineStr">
        <is>
          <t>Now, of course, we're thinking
of Taobao as China's equivalent</t>
        </is>
      </c>
      <c r="D84">
        <f>HYPERLINK("https://www.youtube.com/watch?v=_6Nf6Ijgals&amp;t=149s", "Go to time")</f>
        <v/>
      </c>
    </row>
    <row r="85">
      <c r="A85">
        <f>HYPERLINK("https://www.youtube.com/watch?v=YUwN9dI8MIc", "Video")</f>
        <v/>
      </c>
      <c r="B85" t="inlineStr">
        <is>
          <t>19:55</t>
        </is>
      </c>
      <c r="C85" t="inlineStr">
        <is>
          <t>If you liken the human body
to the hardware equivalent</t>
        </is>
      </c>
      <c r="D85">
        <f>HYPERLINK("https://www.youtube.com/watch?v=YUwN9dI8MIc&amp;t=1195s", "Go to time")</f>
        <v/>
      </c>
    </row>
    <row r="86">
      <c r="A86">
        <f>HYPERLINK("https://www.youtube.com/watch?v=n_-S8paMO2I", "Video")</f>
        <v/>
      </c>
      <c r="B86" t="inlineStr">
        <is>
          <t>20:24</t>
        </is>
      </c>
      <c r="C86" t="inlineStr">
        <is>
          <t>what does that equivalent
look like for are you now?</t>
        </is>
      </c>
      <c r="D86">
        <f>HYPERLINK("https://www.youtube.com/watch?v=n_-S8paMO2I&amp;t=1224s", "Go to time")</f>
        <v/>
      </c>
    </row>
    <row r="87">
      <c r="A87">
        <f>HYPERLINK("https://www.youtube.com/watch?v=n_-S8paMO2I", "Video")</f>
        <v/>
      </c>
      <c r="B87" t="inlineStr">
        <is>
          <t>20:29</t>
        </is>
      </c>
      <c r="C87" t="inlineStr">
        <is>
          <t>Is there an equivalent?</t>
        </is>
      </c>
      <c r="D87">
        <f>HYPERLINK("https://www.youtube.com/watch?v=n_-S8paMO2I&amp;t=1229s", "Go to time")</f>
        <v/>
      </c>
    </row>
    <row r="88">
      <c r="A88">
        <f>HYPERLINK("https://www.youtube.com/watch?v=s5yXr1YRQHU", "Video")</f>
        <v/>
      </c>
      <c r="B88" t="inlineStr">
        <is>
          <t>0:55</t>
        </is>
      </c>
      <c r="C88" t="inlineStr">
        <is>
          <t>that's the happiness equivalent of making thirty  six hundred dollars more per year.</t>
        </is>
      </c>
      <c r="D88">
        <f>HYPERLINK("https://www.youtube.com/watch?v=s5yXr1YRQHU&amp;t=55s", "Go to time")</f>
        <v/>
      </c>
    </row>
    <row r="89">
      <c r="A89">
        <f>HYPERLINK("https://www.youtube.com/watch?v=gRTpYWUmizE", "Video")</f>
        <v/>
      </c>
      <c r="B89" t="inlineStr">
        <is>
          <t>8:04</t>
        </is>
      </c>
      <c r="C89" t="inlineStr">
        <is>
          <t>that somebody says, oh, this
will be the equivalent of X</t>
        </is>
      </c>
      <c r="D89">
        <f>HYPERLINK("https://www.youtube.com/watch?v=gRTpYWUmizE&amp;t=484s", "Go to time")</f>
        <v/>
      </c>
    </row>
    <row r="90">
      <c r="A90">
        <f>HYPERLINK("https://www.youtube.com/watch?v=XXshUEDo0Iw", "Video")</f>
        <v/>
      </c>
      <c r="B90" t="inlineStr">
        <is>
          <t>4:09</t>
        </is>
      </c>
      <c r="C90" t="inlineStr">
        <is>
          <t>That's the equivalent
of about $160,000 today.</t>
        </is>
      </c>
      <c r="D90">
        <f>HYPERLINK("https://www.youtube.com/watch?v=XXshUEDo0Iw&amp;t=249s", "Go to time")</f>
        <v/>
      </c>
    </row>
    <row r="91">
      <c r="A91">
        <f>HYPERLINK("https://www.youtube.com/watch?v=ST8h_qR29qo", "Video")</f>
        <v/>
      </c>
      <c r="B91" t="inlineStr">
        <is>
          <t>11:45</t>
        </is>
      </c>
      <c r="C91" t="inlineStr">
        <is>
          <t>to deliver the equivalent of
20 hours of work in a week,</t>
        </is>
      </c>
      <c r="D91">
        <f>HYPERLINK("https://www.youtube.com/watch?v=ST8h_qR29qo&amp;t=705s", "Go to time")</f>
        <v/>
      </c>
    </row>
    <row r="92">
      <c r="A92">
        <f>HYPERLINK("https://www.youtube.com/watch?v=ST8h_qR29qo", "Video")</f>
        <v/>
      </c>
      <c r="B92" t="inlineStr">
        <is>
          <t>44:42</t>
        </is>
      </c>
      <c r="C92" t="inlineStr">
        <is>
          <t>It's the equivalent of
having your head stuck</t>
        </is>
      </c>
      <c r="D92">
        <f>HYPERLINK("https://www.youtube.com/watch?v=ST8h_qR29qo&amp;t=2682s", "Go to time")</f>
        <v/>
      </c>
    </row>
    <row r="93">
      <c r="A93">
        <f>HYPERLINK("https://www.youtube.com/watch?v=AXI9Ni5uy4w", "Video")</f>
        <v/>
      </c>
      <c r="B93" t="inlineStr">
        <is>
          <t>52:16</t>
        </is>
      </c>
      <c r="C93" t="inlineStr">
        <is>
          <t>know what's the equivalent</t>
        </is>
      </c>
      <c r="D93">
        <f>HYPERLINK("https://www.youtube.com/watch?v=AXI9Ni5uy4w&amp;t=3136s", "Go to time")</f>
        <v/>
      </c>
    </row>
    <row r="94">
      <c r="A94">
        <f>HYPERLINK("https://www.youtube.com/watch?v=AXI9Ni5uy4w", "Video")</f>
        <v/>
      </c>
      <c r="B94" t="inlineStr">
        <is>
          <t>52:26</t>
        </is>
      </c>
      <c r="C94" t="inlineStr">
        <is>
          <t>what would be the equivalent of that</t>
        </is>
      </c>
      <c r="D94">
        <f>HYPERLINK("https://www.youtube.com/watch?v=AXI9Ni5uy4w&amp;t=3146s", "Go to time")</f>
        <v/>
      </c>
    </row>
    <row r="95">
      <c r="A95">
        <f>HYPERLINK("https://www.youtube.com/watch?v=oAgMKap9Cv8", "Video")</f>
        <v/>
      </c>
      <c r="B95" t="inlineStr">
        <is>
          <t>5:43</t>
        </is>
      </c>
      <c r="C95" t="inlineStr">
        <is>
          <t>That then allows us to say,
this is the equivalent of this.</t>
        </is>
      </c>
      <c r="D95">
        <f>HYPERLINK("https://www.youtube.com/watch?v=oAgMKap9Cv8&amp;t=343s", "Go to time")</f>
        <v/>
      </c>
    </row>
    <row r="96">
      <c r="A96">
        <f>HYPERLINK("https://www.youtube.com/watch?v=dbiNhAZlXZk", "Video")</f>
        <v/>
      </c>
      <c r="B96" t="inlineStr">
        <is>
          <t>4:36</t>
        </is>
      </c>
      <c r="C96" t="inlineStr">
        <is>
          <t>Now, what is the equivalent
of a business unit in life?</t>
        </is>
      </c>
      <c r="D96">
        <f>HYPERLINK("https://www.youtube.com/watch?v=dbiNhAZlXZk&amp;t=276s", "Go to time")</f>
        <v/>
      </c>
    </row>
    <row r="97">
      <c r="A97">
        <f>HYPERLINK("https://www.youtube.com/watch?v=gziUmTOFyr8", "Video")</f>
        <v/>
      </c>
      <c r="B97" t="inlineStr">
        <is>
          <t>22:03</t>
        </is>
      </c>
      <c r="C97" t="inlineStr">
        <is>
          <t>equivalent utilizing
the waste stream</t>
        </is>
      </c>
      <c r="D97">
        <f>HYPERLINK("https://www.youtube.com/watch?v=gziUmTOFyr8&amp;t=1323s", "Go to time")</f>
        <v/>
      </c>
    </row>
    <row r="98">
      <c r="A98">
        <f>HYPERLINK("https://www.youtube.com/watch?v=gziUmTOFyr8", "Video")</f>
        <v/>
      </c>
      <c r="B98" t="inlineStr">
        <is>
          <t>26:37</t>
        </is>
      </c>
      <c r="C98" t="inlineStr">
        <is>
          <t>or at least, equivalent
with some product attributes</t>
        </is>
      </c>
      <c r="D98">
        <f>HYPERLINK("https://www.youtube.com/watch?v=gziUmTOFyr8&amp;t=1597s", "Go to time")</f>
        <v/>
      </c>
    </row>
    <row r="99">
      <c r="A99">
        <f>HYPERLINK("https://www.youtube.com/watch?v=BjjjrNAM_Qk", "Video")</f>
        <v/>
      </c>
      <c r="B99" t="inlineStr">
        <is>
          <t>4:12</t>
        </is>
      </c>
      <c r="C99" t="inlineStr">
        <is>
          <t>in their minds being compliant
with requirements as equivalent</t>
        </is>
      </c>
      <c r="D99">
        <f>HYPERLINK("https://www.youtube.com/watch?v=BjjjrNAM_Qk&amp;t=252s", "Go to time")</f>
        <v/>
      </c>
    </row>
    <row r="100">
      <c r="A100">
        <f>HYPERLINK("https://www.youtube.com/watch?v=z9BuPIXiwq0", "Video")</f>
        <v/>
      </c>
      <c r="B100" t="inlineStr">
        <is>
          <t>27:14</t>
        </is>
      </c>
      <c r="C100" t="inlineStr">
        <is>
          <t>And so that's the equivalent.</t>
        </is>
      </c>
      <c r="D100">
        <f>HYPERLINK("https://www.youtube.com/watch?v=z9BuPIXiwq0&amp;t=1634s", "Go to time")</f>
        <v/>
      </c>
    </row>
    <row r="101">
      <c r="A101">
        <f>HYPERLINK("https://www.youtube.com/watch?v=_Kt47AR5VYM", "Video")</f>
        <v/>
      </c>
      <c r="B101" t="inlineStr">
        <is>
          <t>6:31</t>
        </is>
      </c>
      <c r="C101" t="inlineStr">
        <is>
          <t>Because listening and reading
is not equivalent to speaking.</t>
        </is>
      </c>
      <c r="D101">
        <f>HYPERLINK("https://www.youtube.com/watch?v=_Kt47AR5VYM&amp;t=391s", "Go to time")</f>
        <v/>
      </c>
    </row>
    <row r="102">
      <c r="A102">
        <f>HYPERLINK("https://www.youtube.com/watch?v=q7xCHfDRdug", "Video")</f>
        <v/>
      </c>
      <c r="B102" t="inlineStr">
        <is>
          <t>104:11</t>
        </is>
      </c>
      <c r="C102" t="inlineStr">
        <is>
          <t>quite a bit it's the equivalent of 60</t>
        </is>
      </c>
      <c r="D102">
        <f>HYPERLINK("https://www.youtube.com/watch?v=q7xCHfDRdug&amp;t=6251s", "Go to time")</f>
        <v/>
      </c>
    </row>
    <row r="103">
      <c r="A103">
        <f>HYPERLINK("https://www.youtube.com/watch?v=q7xCHfDRdug", "Video")</f>
        <v/>
      </c>
      <c r="B103" t="inlineStr">
        <is>
          <t>107:12</t>
        </is>
      </c>
      <c r="C103" t="inlineStr">
        <is>
          <t>released it was the equivalent of</t>
        </is>
      </c>
      <c r="D103">
        <f>HYPERLINK("https://www.youtube.com/watch?v=q7xCHfDRdug&amp;t=6432s", "Go to time")</f>
        <v/>
      </c>
    </row>
    <row r="104">
      <c r="A104">
        <f>HYPERLINK("https://www.youtube.com/watch?v=q7xCHfDRdug", "Video")</f>
        <v/>
      </c>
      <c r="B104" t="inlineStr">
        <is>
          <t>115:56</t>
        </is>
      </c>
      <c r="C104" t="inlineStr">
        <is>
          <t>up that's the equivalent of a third of a</t>
        </is>
      </c>
      <c r="D104">
        <f>HYPERLINK("https://www.youtube.com/watch?v=q7xCHfDRdug&amp;t=6956s", "Go to time")</f>
        <v/>
      </c>
    </row>
    <row r="105">
      <c r="A105">
        <f>HYPERLINK("https://www.youtube.com/watch?v=_Bfh5HVh0js", "Video")</f>
        <v/>
      </c>
      <c r="B105" t="inlineStr">
        <is>
          <t>13:09</t>
        </is>
      </c>
      <c r="C105" t="inlineStr">
        <is>
          <t>are equivalent to different levels in I</t>
        </is>
      </c>
      <c r="D105">
        <f>HYPERLINK("https://www.youtube.com/watch?v=_Bfh5HVh0js&amp;t=789s", "Go to time")</f>
        <v/>
      </c>
    </row>
    <row r="106">
      <c r="A106">
        <f>HYPERLINK("https://www.youtube.com/watch?v=zS26E5Xv24M", "Video")</f>
        <v/>
      </c>
      <c r="B106" t="inlineStr">
        <is>
          <t>6:23</t>
        </is>
      </c>
      <c r="C106" t="inlineStr">
        <is>
          <t>money its equivalent to running a
restaurant on a street with no</t>
        </is>
      </c>
      <c r="D106">
        <f>HYPERLINK("https://www.youtube.com/watch?v=zS26E5Xv24M&amp;t=383s", "Go to time")</f>
        <v/>
      </c>
    </row>
    <row r="107">
      <c r="A107">
        <f>HYPERLINK("https://www.youtube.com/watch?v=YrSABXS0c6U", "Video")</f>
        <v/>
      </c>
      <c r="B107" t="inlineStr">
        <is>
          <t>2:43</t>
        </is>
      </c>
      <c r="C107" t="inlineStr">
        <is>
          <t>tips online all you want but at the end of the day 
it will always be difficult it'd be equivalent to</t>
        </is>
      </c>
      <c r="D107">
        <f>HYPERLINK("https://www.youtube.com/watch?v=YrSABXS0c6U&amp;t=163s", "Go to time")</f>
        <v/>
      </c>
    </row>
    <row r="108">
      <c r="A108">
        <f>HYPERLINK("https://www.youtube.com/watch?v=KWRSoa4s64Q", "Video")</f>
        <v/>
      </c>
      <c r="B108" t="inlineStr">
        <is>
          <t>1:33</t>
        </is>
      </c>
      <c r="C108" t="inlineStr">
        <is>
          <t>equivalent to 80 days of non-stop plain
the thing about gaming is that unlike</t>
        </is>
      </c>
      <c r="D108">
        <f>HYPERLINK("https://www.youtube.com/watch?v=KWRSoa4s64Q&amp;t=93s", "Go to time")</f>
        <v/>
      </c>
    </row>
    <row r="109">
      <c r="A109">
        <f>HYPERLINK("https://www.youtube.com/watch?v=O-ETErmpVxI", "Video")</f>
        <v/>
      </c>
      <c r="B109" t="inlineStr">
        <is>
          <t>6:02</t>
        </is>
      </c>
      <c r="C109" t="inlineStr">
        <is>
          <t>Because checking social media on your phone
while watching a Ted-Talk is equivalent to</t>
        </is>
      </c>
      <c r="D109">
        <f>HYPERLINK("https://www.youtube.com/watch?v=O-ETErmpVxI&amp;t=362s", "Go to time")</f>
        <v/>
      </c>
    </row>
    <row r="110">
      <c r="A110">
        <f>HYPERLINK("https://www.youtube.com/watch?v=lvAaSIrAu30", "Video")</f>
        <v/>
      </c>
      <c r="B110" t="inlineStr">
        <is>
          <t>0:55</t>
        </is>
      </c>
      <c r="C110" t="inlineStr">
        <is>
          <t>overall happiness so having more money
was equivalent to having less problems</t>
        </is>
      </c>
      <c r="D110">
        <f>HYPERLINK("https://www.youtube.com/watch?v=lvAaSIrAu30&amp;t=55s", "Go to time")</f>
        <v/>
      </c>
    </row>
    <row r="111">
      <c r="A111">
        <f>HYPERLINK("https://www.youtube.com/watch?v=UmvsJXVF_-I", "Video")</f>
        <v/>
      </c>
      <c r="B111" t="inlineStr">
        <is>
          <t>6:23</t>
        </is>
      </c>
      <c r="C111" t="inlineStr">
        <is>
          <t>174 thousand dollars which is equivalent to about 
1.7 million dollars in today's money the reason</t>
        </is>
      </c>
      <c r="D111">
        <f>HYPERLINK("https://www.youtube.com/watch?v=UmvsJXVF_-I&amp;t=383s", "Go to time")</f>
        <v/>
      </c>
    </row>
    <row r="112">
      <c r="A112">
        <f>HYPERLINK("https://www.youtube.com/watch?v=GShvGXwaijg", "Video")</f>
        <v/>
      </c>
      <c r="B112" t="inlineStr">
        <is>
          <t>2:14</t>
        </is>
      </c>
      <c r="C112" t="inlineStr">
        <is>
          <t>This is equivalent to the same fear that you feel when you're approached by the idea</t>
        </is>
      </c>
      <c r="D112">
        <f>HYPERLINK("https://www.youtube.com/watch?v=GShvGXwaijg&amp;t=134s", "Go to time")</f>
        <v/>
      </c>
    </row>
    <row r="113">
      <c r="A113">
        <f>HYPERLINK("https://www.youtube.com/watch?v=NZtZBtqXmdE", "Video")</f>
        <v/>
      </c>
      <c r="B113" t="inlineStr">
        <is>
          <t>0:06</t>
        </is>
      </c>
      <c r="C113" t="inlineStr">
        <is>
          <t>are lined up back to back a game where
each move you make is equivalent to a</t>
        </is>
      </c>
      <c r="D113">
        <f>HYPERLINK("https://www.youtube.com/watch?v=NZtZBtqXmdE&amp;t=6s", "Go to time")</f>
        <v/>
      </c>
    </row>
    <row r="114">
      <c r="A114">
        <f>HYPERLINK("https://www.youtube.com/watch?v=9ou2MUSF0v8", "Video")</f>
        <v/>
      </c>
      <c r="B114" t="inlineStr">
        <is>
          <t>5:24</t>
        </is>
      </c>
      <c r="C114" t="inlineStr">
        <is>
          <t>This is equivalent to turning your phone off
and allowing it to charge.</t>
        </is>
      </c>
      <c r="D114">
        <f>HYPERLINK("https://www.youtube.com/watch?v=9ou2MUSF0v8&amp;t=324s", "Go to time")</f>
        <v/>
      </c>
    </row>
    <row r="115">
      <c r="A115">
        <f>HYPERLINK("https://www.youtube.com/watch?v=vl-44jDYDJQ", "Video")</f>
        <v/>
      </c>
      <c r="B115" t="inlineStr">
        <is>
          <t>4:14</t>
        </is>
      </c>
      <c r="C115" t="inlineStr">
        <is>
          <t>this is equivalent to letting your
donkey eat and a buffet of carrots and</t>
        </is>
      </c>
      <c r="D115">
        <f>HYPERLINK("https://www.youtube.com/watch?v=vl-44jDYDJQ&amp;t=254s", "Go to time")</f>
        <v/>
      </c>
    </row>
    <row r="116">
      <c r="A116">
        <f>HYPERLINK("https://www.youtube.com/watch?v=RlSYOmy9XGs", "Video")</f>
        <v/>
      </c>
      <c r="B116" t="inlineStr">
        <is>
          <t>0:45</t>
        </is>
      </c>
      <c r="C116" t="inlineStr">
        <is>
          <t>equivalent I fully understand it's the</t>
        </is>
      </c>
      <c r="D116">
        <f>HYPERLINK("https://www.youtube.com/watch?v=RlSYOmy9XGs&amp;t=45s", "Go to time")</f>
        <v/>
      </c>
    </row>
    <row r="117">
      <c r="A117">
        <f>HYPERLINK("https://www.youtube.com/watch?v=6V3vY7TW4S8", "Video")</f>
        <v/>
      </c>
      <c r="B117" t="inlineStr">
        <is>
          <t>6:48</t>
        </is>
      </c>
      <c r="C117" t="inlineStr">
        <is>
          <t>in this as the equivalent of exie like</t>
        </is>
      </c>
      <c r="D117">
        <f>HYPERLINK("https://www.youtube.com/watch?v=6V3vY7TW4S8&amp;t=408s", "Go to time")</f>
        <v/>
      </c>
    </row>
    <row r="118">
      <c r="A118">
        <f>HYPERLINK("https://www.youtube.com/watch?v=UlTAPDBxLoY", "Video")</f>
        <v/>
      </c>
      <c r="B118" t="inlineStr">
        <is>
          <t>10:37</t>
        </is>
      </c>
      <c r="C118" t="inlineStr">
        <is>
          <t>are the catholic church equivalent of</t>
        </is>
      </c>
      <c r="D118">
        <f>HYPERLINK("https://www.youtube.com/watch?v=UlTAPDBxLoY&amp;t=637s", "Go to time")</f>
        <v/>
      </c>
    </row>
    <row r="119">
      <c r="A119">
        <f>HYPERLINK("https://www.youtube.com/watch?v=pxBsFVWQQVw", "Video")</f>
        <v/>
      </c>
      <c r="B119" t="inlineStr">
        <is>
          <t>42:44</t>
        </is>
      </c>
      <c r="C119" t="inlineStr">
        <is>
          <t>dude equivalent of The Craft and it</t>
        </is>
      </c>
      <c r="D119">
        <f>HYPERLINK("https://www.youtube.com/watch?v=pxBsFVWQQVw&amp;t=2564s", "Go to time")</f>
        <v/>
      </c>
    </row>
    <row r="120">
      <c r="A120">
        <f>HYPERLINK("https://www.youtube.com/watch?v=_voqLsiGeCM", "Video")</f>
        <v/>
      </c>
      <c r="B120" t="inlineStr">
        <is>
          <t>0:28</t>
        </is>
      </c>
      <c r="C120" t="inlineStr">
        <is>
          <t>hard hit it's the equivalent of</t>
        </is>
      </c>
      <c r="D120">
        <f>HYPERLINK("https://www.youtube.com/watch?v=_voqLsiGeCM&amp;t=28s", "Go to time")</f>
        <v/>
      </c>
    </row>
    <row r="121">
      <c r="A121">
        <f>HYPERLINK("https://www.youtube.com/watch?v=OHZIHsXD5q8", "Video")</f>
        <v/>
      </c>
      <c r="B121" t="inlineStr">
        <is>
          <t>10:55</t>
        </is>
      </c>
      <c r="C121" t="inlineStr">
        <is>
          <t>basically the speech equivalent to just</t>
        </is>
      </c>
      <c r="D121">
        <f>HYPERLINK("https://www.youtube.com/watch?v=OHZIHsXD5q8&amp;t=655s", "Go to time")</f>
        <v/>
      </c>
    </row>
    <row r="122">
      <c r="A122">
        <f>HYPERLINK("https://www.youtube.com/watch?v=RKAzfE0wTQA", "Video")</f>
        <v/>
      </c>
      <c r="B122" t="inlineStr">
        <is>
          <t>0:07</t>
        </is>
      </c>
      <c r="C122" t="inlineStr">
        <is>
          <t>that we had the medical equivalent of a</t>
        </is>
      </c>
      <c r="D122">
        <f>HYPERLINK("https://www.youtube.com/watch?v=RKAzfE0wTQA&amp;t=7s", "Go to time")</f>
        <v/>
      </c>
    </row>
    <row r="123">
      <c r="A123">
        <f>HYPERLINK("https://www.youtube.com/watch?v=zMSEUdM4sxg", "Video")</f>
        <v/>
      </c>
      <c r="B123" t="inlineStr">
        <is>
          <t>4:32</t>
        </is>
      </c>
      <c r="C123" t="inlineStr">
        <is>
          <t>person who is roughly your equivalent in</t>
        </is>
      </c>
      <c r="D123">
        <f>HYPERLINK("https://www.youtube.com/watch?v=zMSEUdM4sxg&amp;t=272s", "Go to time")</f>
        <v/>
      </c>
    </row>
    <row r="124">
      <c r="A124">
        <f>HYPERLINK("https://www.youtube.com/watch?v=ukd7VRP978k", "Video")</f>
        <v/>
      </c>
      <c r="B124" t="inlineStr">
        <is>
          <t>0:54</t>
        </is>
      </c>
      <c r="C124" t="inlineStr">
        <is>
          <t>equivalent to our nsa at the same time</t>
        </is>
      </c>
      <c r="D124">
        <f>HYPERLINK("https://www.youtube.com/watch?v=ukd7VRP978k&amp;t=54s", "Go to time")</f>
        <v/>
      </c>
    </row>
    <row r="125">
      <c r="A125">
        <f>HYPERLINK("https://www.youtube.com/watch?v=YP9ioPU4v8Y", "Video")</f>
        <v/>
      </c>
      <c r="B125" t="inlineStr">
        <is>
          <t>4:53</t>
        </is>
      </c>
      <c r="C125" t="inlineStr">
        <is>
          <t>is basically the speech equivalent</t>
        </is>
      </c>
      <c r="D125">
        <f>HYPERLINK("https://www.youtube.com/watch?v=YP9ioPU4v8Y&amp;t=293s", "Go to time")</f>
        <v/>
      </c>
    </row>
    <row r="126">
      <c r="A126">
        <f>HYPERLINK("https://www.youtube.com/watch?v=gML051iBoRM", "Video")</f>
        <v/>
      </c>
      <c r="B126" t="inlineStr">
        <is>
          <t>1:50</t>
        </is>
      </c>
      <c r="C126" t="inlineStr">
        <is>
          <t>Okay. What you did is the culinary
equivalent of unprotected sex.</t>
        </is>
      </c>
      <c r="D126">
        <f>HYPERLINK("https://www.youtube.com/watch?v=gML051iBoRM&amp;t=110s", "Go to time")</f>
        <v/>
      </c>
    </row>
    <row r="127">
      <c r="A127">
        <f>HYPERLINK("https://www.youtube.com/watch?v=tJOu2l-_940", "Video")</f>
        <v/>
      </c>
      <c r="B127" t="inlineStr">
        <is>
          <t>2:48</t>
        </is>
      </c>
      <c r="C127" t="inlineStr">
        <is>
          <t>equivalent of storming out of the room</t>
        </is>
      </c>
      <c r="D127">
        <f>HYPERLINK("https://www.youtube.com/watch?v=tJOu2l-_940&amp;t=168s", "Go to time")</f>
        <v/>
      </c>
    </row>
    <row r="128">
      <c r="A128">
        <f>HYPERLINK("https://www.youtube.com/watch?v=xvgzm60vygE", "Video")</f>
        <v/>
      </c>
      <c r="B128" t="inlineStr">
        <is>
          <t>3:53</t>
        </is>
      </c>
      <c r="C128" t="inlineStr">
        <is>
          <t>have enrolled and it's
the online equivalent</t>
        </is>
      </c>
      <c r="D128">
        <f>HYPERLINK("https://www.youtube.com/watch?v=xvgzm60vygE&amp;t=233s", "Go to time")</f>
        <v/>
      </c>
    </row>
    <row r="129">
      <c r="A129">
        <f>HYPERLINK("https://www.youtube.com/watch?v=iCCnsSII18k", "Video")</f>
        <v/>
      </c>
      <c r="B129" t="inlineStr">
        <is>
          <t>6:34</t>
        </is>
      </c>
      <c r="C129" t="inlineStr">
        <is>
          <t>kindness is not equivalent to being a</t>
        </is>
      </c>
      <c r="D129">
        <f>HYPERLINK("https://www.youtube.com/watch?v=iCCnsSII18k&amp;t=394s", "Go to time")</f>
        <v/>
      </c>
    </row>
    <row r="130">
      <c r="A130">
        <f>HYPERLINK("https://www.youtube.com/watch?v=gFmj8bBnA-Q", "Video")</f>
        <v/>
      </c>
      <c r="B130" t="inlineStr">
        <is>
          <t>8:26</t>
        </is>
      </c>
      <c r="C130" t="inlineStr">
        <is>
          <t>We are running a 24/7 equivalent</t>
        </is>
      </c>
      <c r="D130">
        <f>HYPERLINK("https://www.youtube.com/watch?v=gFmj8bBnA-Q&amp;t=506s", "Go to time")</f>
        <v/>
      </c>
    </row>
    <row r="131">
      <c r="A131">
        <f>HYPERLINK("https://www.youtube.com/watch?v=GSUz4mK2Dqc", "Video")</f>
        <v/>
      </c>
      <c r="B131" t="inlineStr">
        <is>
          <t>6:29</t>
        </is>
      </c>
      <c r="C131" t="inlineStr">
        <is>
          <t>equivalent to being a doormat erasing</t>
        </is>
      </c>
      <c r="D131">
        <f>HYPERLINK("https://www.youtube.com/watch?v=GSUz4mK2Dqc&amp;t=389s", "Go to time")</f>
        <v/>
      </c>
    </row>
    <row r="132">
      <c r="A132">
        <f>HYPERLINK("https://www.youtube.com/watch?v=OP-i8L5UvQI", "Video")</f>
        <v/>
      </c>
      <c r="B132" t="inlineStr">
        <is>
          <t>3:08</t>
        </is>
      </c>
      <c r="C132" t="inlineStr">
        <is>
          <t>cells could be equivalent to a new you</t>
        </is>
      </c>
      <c r="D132">
        <f>HYPERLINK("https://www.youtube.com/watch?v=OP-i8L5UvQI&amp;t=188s", "Go to time")</f>
        <v/>
      </c>
    </row>
    <row r="133">
      <c r="A133">
        <f>HYPERLINK("https://www.youtube.com/watch?v=MQUO2AVCUKM", "Video")</f>
        <v/>
      </c>
      <c r="B133" t="inlineStr">
        <is>
          <t>1:35</t>
        </is>
      </c>
      <c r="C133" t="inlineStr">
        <is>
          <t>how important and equivalent
ASL is to English.</t>
        </is>
      </c>
      <c r="D133">
        <f>HYPERLINK("https://www.youtube.com/watch?v=MQUO2AVCUKM&amp;t=95s", "Go to time")</f>
        <v/>
      </c>
    </row>
    <row r="134">
      <c r="A134">
        <f>HYPERLINK("https://www.youtube.com/watch?v=sHO5Z5jGM14", "Video")</f>
        <v/>
      </c>
      <c r="B134" t="inlineStr">
        <is>
          <t>6:16</t>
        </is>
      </c>
      <c r="C134" t="inlineStr">
        <is>
          <t>to equivalent funerary
rituals and texts.</t>
        </is>
      </c>
      <c r="D134">
        <f>HYPERLINK("https://www.youtube.com/watch?v=sHO5Z5jGM14&amp;t=376s", "Go to time")</f>
        <v/>
      </c>
    </row>
    <row r="135">
      <c r="A135">
        <f>HYPERLINK("https://www.youtube.com/watch?v=yGM3VP4KXXY", "Video")</f>
        <v/>
      </c>
      <c r="B135" t="inlineStr">
        <is>
          <t>5:55</t>
        </is>
      </c>
      <c r="C135" t="inlineStr">
        <is>
          <t>We don't have an IRL equivalent</t>
        </is>
      </c>
      <c r="D135">
        <f>HYPERLINK("https://www.youtube.com/watch?v=yGM3VP4KXXY&amp;t=355s", "Go to time")</f>
        <v/>
      </c>
    </row>
    <row r="136">
      <c r="A136">
        <f>HYPERLINK("https://www.youtube.com/watch?v=6sYIhSaPi2w", "Video")</f>
        <v/>
      </c>
      <c r="B136" t="inlineStr">
        <is>
          <t>6:38</t>
        </is>
      </c>
      <c r="C136" t="inlineStr">
        <is>
          <t>the equivalent of one year's rent</t>
        </is>
      </c>
      <c r="D136">
        <f>HYPERLINK("https://www.youtube.com/watch?v=6sYIhSaPi2w&amp;t=398s", "Go to time")</f>
        <v/>
      </c>
    </row>
    <row r="137">
      <c r="A137">
        <f>HYPERLINK("https://www.youtube.com/watch?v=OGDarifhNvE", "Video")</f>
        <v/>
      </c>
      <c r="B137" t="inlineStr">
        <is>
          <t>4:49</t>
        </is>
      </c>
      <c r="C137" t="inlineStr">
        <is>
          <t>in 1950 they were worth the equivalent</t>
        </is>
      </c>
      <c r="D137">
        <f>HYPERLINK("https://www.youtube.com/watch?v=OGDarifhNvE&amp;t=289s", "Go to time")</f>
        <v/>
      </c>
    </row>
    <row r="138">
      <c r="A138">
        <f>HYPERLINK("https://www.youtube.com/watch?v=OhpwY9hHds4", "Video")</f>
        <v/>
      </c>
      <c r="B138" t="inlineStr">
        <is>
          <t>6:38</t>
        </is>
      </c>
      <c r="C138" t="inlineStr">
        <is>
          <t>the equivalent of one year's rent</t>
        </is>
      </c>
      <c r="D138">
        <f>HYPERLINK("https://www.youtube.com/watch?v=OhpwY9hHds4&amp;t=398s", "Go to time")</f>
        <v/>
      </c>
    </row>
    <row r="139">
      <c r="A139">
        <f>HYPERLINK("https://www.youtube.com/watch?v=wN-sD6QesLs", "Video")</f>
        <v/>
      </c>
      <c r="B139" t="inlineStr">
        <is>
          <t>14:56</t>
        </is>
      </c>
      <c r="C139" t="inlineStr">
        <is>
          <t>precipice of the equivalent of someone</t>
        </is>
      </c>
      <c r="D139">
        <f>HYPERLINK("https://www.youtube.com/watch?v=wN-sD6QesLs&amp;t=896s", "Go to time")</f>
        <v/>
      </c>
    </row>
    <row r="140">
      <c r="A140">
        <f>HYPERLINK("https://www.youtube.com/watch?v=Jm0W1jPSgis", "Video")</f>
        <v/>
      </c>
      <c r="B140" t="inlineStr">
        <is>
          <t>11:13</t>
        </is>
      </c>
      <c r="C140" t="inlineStr">
        <is>
          <t>in 1950 they were worth the equivalent</t>
        </is>
      </c>
      <c r="D140">
        <f>HYPERLINK("https://www.youtube.com/watch?v=Jm0W1jPSgis&amp;t=673s", "Go to time")</f>
        <v/>
      </c>
    </row>
    <row r="141">
      <c r="A141">
        <f>HYPERLINK("https://www.youtube.com/watch?v=WX9-x0dE5gw", "Video")</f>
        <v/>
      </c>
      <c r="B141" t="inlineStr">
        <is>
          <t>4:46</t>
        </is>
      </c>
      <c r="C141" t="inlineStr">
        <is>
          <t>grandmother the equivalent of one year's</t>
        </is>
      </c>
      <c r="D141">
        <f>HYPERLINK("https://www.youtube.com/watch?v=WX9-x0dE5gw&amp;t=286s", "Go to time")</f>
        <v/>
      </c>
    </row>
    <row r="142">
      <c r="A142">
        <f>HYPERLINK("https://www.youtube.com/watch?v=RH8Kkb1KEpc", "Video")</f>
        <v/>
      </c>
      <c r="B142" t="inlineStr">
        <is>
          <t>0:10</t>
        </is>
      </c>
      <c r="C142" t="inlineStr">
        <is>
          <t>engineer at Nasa it's the equivalent of</t>
        </is>
      </c>
      <c r="D142">
        <f>HYPERLINK("https://www.youtube.com/watch?v=RH8Kkb1KEpc&amp;t=10s", "Go to time")</f>
        <v/>
      </c>
    </row>
    <row r="143">
      <c r="A143">
        <f>HYPERLINK("https://www.youtube.com/watch?v=SyKMrygpV_s", "Video")</f>
        <v/>
      </c>
      <c r="B143" t="inlineStr">
        <is>
          <t>1:44</t>
        </is>
      </c>
      <c r="C143" t="inlineStr">
        <is>
          <t>Canadian equivalent of Soul Train with</t>
        </is>
      </c>
      <c r="D143">
        <f>HYPERLINK("https://www.youtube.com/watch?v=SyKMrygpV_s&amp;t=104s", "Go to time")</f>
        <v/>
      </c>
    </row>
    <row r="144">
      <c r="A144">
        <f>HYPERLINK("https://www.youtube.com/watch?v=Yd0yQ9yxSYY", "Video")</f>
        <v/>
      </c>
      <c r="B144" t="inlineStr">
        <is>
          <t>7:31</t>
        </is>
      </c>
      <c r="C144" t="inlineStr">
        <is>
          <t>to covalently bonded
equivalents of biology,</t>
        </is>
      </c>
      <c r="D144">
        <f>HYPERLINK("https://www.youtube.com/watch?v=Yd0yQ9yxSYY&amp;t=451s", "Go to time")</f>
        <v/>
      </c>
    </row>
    <row r="145">
      <c r="A145">
        <f>HYPERLINK("https://www.youtube.com/watch?v=ogCIqaCe2zI", "Video")</f>
        <v/>
      </c>
      <c r="B145" t="inlineStr">
        <is>
          <t>0:29</t>
        </is>
      </c>
      <c r="C145" t="inlineStr">
        <is>
          <t>one that has the equivalent
of small satellite brains</t>
        </is>
      </c>
      <c r="D145">
        <f>HYPERLINK("https://www.youtube.com/watch?v=ogCIqaCe2zI&amp;t=29s", "Go to time")</f>
        <v/>
      </c>
    </row>
    <row r="146">
      <c r="A146">
        <f>HYPERLINK("https://www.youtube.com/watch?v=ogCIqaCe2zI", "Video")</f>
        <v/>
      </c>
      <c r="B146" t="inlineStr">
        <is>
          <t>3:16</t>
        </is>
      </c>
      <c r="C146" t="inlineStr">
        <is>
          <t>and the equivalent of the spinal cord
for each of the eight arms.</t>
        </is>
      </c>
      <c r="D146">
        <f>HYPERLINK("https://www.youtube.com/watch?v=ogCIqaCe2zI&amp;t=196s", "Go to time")</f>
        <v/>
      </c>
    </row>
    <row r="147">
      <c r="A147">
        <f>HYPERLINK("https://www.youtube.com/watch?v=OIpgrZ8yS-Q", "Video")</f>
        <v/>
      </c>
      <c r="B147" t="inlineStr">
        <is>
          <t>2:23</t>
        </is>
      </c>
      <c r="C147" t="inlineStr">
        <is>
          <t>The idea that nonviolent struggle
is equivalent to street protests</t>
        </is>
      </c>
      <c r="D147">
        <f>HYPERLINK("https://www.youtube.com/watch?v=OIpgrZ8yS-Q&amp;t=143s", "Go to time")</f>
        <v/>
      </c>
    </row>
    <row r="148">
      <c r="A148">
        <f>HYPERLINK("https://www.youtube.com/watch?v=XTlDS7ju_28", "Video")</f>
        <v/>
      </c>
      <c r="B148" t="inlineStr">
        <is>
          <t>7:36</t>
        </is>
      </c>
      <c r="C148" t="inlineStr">
        <is>
          <t>The mental fitness equivalent
is to talk more.</t>
        </is>
      </c>
      <c r="D148">
        <f>HYPERLINK("https://www.youtube.com/watch?v=XTlDS7ju_28&amp;t=456s", "Go to time")</f>
        <v/>
      </c>
    </row>
    <row r="149">
      <c r="A149">
        <f>HYPERLINK("https://www.youtube.com/watch?v=B8kyrIQCFXQ", "Video")</f>
        <v/>
      </c>
      <c r="B149" t="inlineStr">
        <is>
          <t>0:55</t>
        </is>
      </c>
      <c r="C149" t="inlineStr">
        <is>
          <t>that is the equivalent of adding
to the planet a New York City,</t>
        </is>
      </c>
      <c r="D149">
        <f>HYPERLINK("https://www.youtube.com/watch?v=B8kyrIQCFXQ&amp;t=55s", "Go to time")</f>
        <v/>
      </c>
    </row>
    <row r="150">
      <c r="A150">
        <f>HYPERLINK("https://www.youtube.com/watch?v=B8kyrIQCFXQ", "Video")</f>
        <v/>
      </c>
      <c r="B150" t="inlineStr">
        <is>
          <t>9:17</t>
        </is>
      </c>
      <c r="C150" t="inlineStr">
        <is>
          <t>a landmass equivalent
to the size of France.</t>
        </is>
      </c>
      <c r="D150">
        <f>HYPERLINK("https://www.youtube.com/watch?v=B8kyrIQCFXQ&amp;t=557s", "Go to time")</f>
        <v/>
      </c>
    </row>
    <row r="151">
      <c r="A151">
        <f>HYPERLINK("https://www.youtube.com/watch?v=xRL2vVAa47I", "Video")</f>
        <v/>
      </c>
      <c r="B151" t="inlineStr">
        <is>
          <t>5:42</t>
        </is>
      </c>
      <c r="C151" t="inlineStr">
        <is>
          <t>the market capitalization
of these companies was equivalent</t>
        </is>
      </c>
      <c r="D151">
        <f>HYPERLINK("https://www.youtube.com/watch?v=xRL2vVAa47I&amp;t=342s", "Go to time")</f>
        <v/>
      </c>
    </row>
    <row r="152">
      <c r="A152">
        <f>HYPERLINK("https://www.youtube.com/watch?v=xRL2vVAa47I", "Video")</f>
        <v/>
      </c>
      <c r="B152" t="inlineStr">
        <is>
          <t>5:46</t>
        </is>
      </c>
      <c r="C152" t="inlineStr">
        <is>
          <t>Now it is equivalent to the GDP of India,</t>
        </is>
      </c>
      <c r="D152">
        <f>HYPERLINK("https://www.youtube.com/watch?v=xRL2vVAa47I&amp;t=346s", "Go to time")</f>
        <v/>
      </c>
    </row>
    <row r="153">
      <c r="A153">
        <f>HYPERLINK("https://www.youtube.com/watch?v=iazvFYCU4YU", "Video")</f>
        <v/>
      </c>
      <c r="B153" t="inlineStr">
        <is>
          <t>12:43</t>
        </is>
      </c>
      <c r="C153" t="inlineStr">
        <is>
          <t>into the equivalent of the assembly line</t>
        </is>
      </c>
      <c r="D153">
        <f>HYPERLINK("https://www.youtube.com/watch?v=iazvFYCU4YU&amp;t=763s", "Go to time")</f>
        <v/>
      </c>
    </row>
    <row r="154">
      <c r="A154">
        <f>HYPERLINK("https://www.youtube.com/watch?v=LsAN-TEJfN0", "Video")</f>
        <v/>
      </c>
      <c r="B154" t="inlineStr">
        <is>
          <t>6:02</t>
        </is>
      </c>
      <c r="C154" t="inlineStr">
        <is>
          <t>are basically the highest paid
for equivalent jobs.</t>
        </is>
      </c>
      <c r="D154">
        <f>HYPERLINK("https://www.youtube.com/watch?v=LsAN-TEJfN0&amp;t=362s", "Go to time")</f>
        <v/>
      </c>
    </row>
    <row r="155">
      <c r="A155">
        <f>HYPERLINK("https://www.youtube.com/watch?v=-hRUwrRSSWE", "Video")</f>
        <v/>
      </c>
      <c r="B155" t="inlineStr">
        <is>
          <t>1:31</t>
        </is>
      </c>
      <c r="C155" t="inlineStr">
        <is>
          <t>making it the equivalent of flying
at about 200,000 feet of altitude.</t>
        </is>
      </c>
      <c r="D155">
        <f>HYPERLINK("https://www.youtube.com/watch?v=-hRUwrRSSWE&amp;t=91s", "Go to time")</f>
        <v/>
      </c>
    </row>
    <row r="156">
      <c r="A156">
        <f>HYPERLINK("https://www.youtube.com/watch?v=-hRUwrRSSWE", "Video")</f>
        <v/>
      </c>
      <c r="B156" t="inlineStr">
        <is>
          <t>8:03</t>
        </is>
      </c>
      <c r="C156" t="inlineStr">
        <is>
          <t>the equivalent distance
of Philadelphia to New York,</t>
        </is>
      </c>
      <c r="D156">
        <f>HYPERLINK("https://www.youtube.com/watch?v=-hRUwrRSSWE&amp;t=483s", "Go to time")</f>
        <v/>
      </c>
    </row>
    <row r="157">
      <c r="A157">
        <f>HYPERLINK("https://www.youtube.com/watch?v=D8S_LLnV3W8", "Video")</f>
        <v/>
      </c>
      <c r="B157" t="inlineStr">
        <is>
          <t>3:49</t>
        </is>
      </c>
      <c r="C157" t="inlineStr">
        <is>
          <t>That is the equivalent</t>
        </is>
      </c>
      <c r="D157">
        <f>HYPERLINK("https://www.youtube.com/watch?v=D8S_LLnV3W8&amp;t=229s", "Go to time")</f>
        <v/>
      </c>
    </row>
    <row r="158">
      <c r="A158">
        <f>HYPERLINK("https://www.youtube.com/watch?v=XY_lzonfE3I", "Video")</f>
        <v/>
      </c>
      <c r="B158" t="inlineStr">
        <is>
          <t>7:24</t>
        </is>
      </c>
      <c r="C158" t="inlineStr">
        <is>
          <t>This is the equivalent
of roughly 25 percent</t>
        </is>
      </c>
      <c r="D158">
        <f>HYPERLINK("https://www.youtube.com/watch?v=XY_lzonfE3I&amp;t=444s", "Go to time")</f>
        <v/>
      </c>
    </row>
    <row r="159">
      <c r="A159">
        <f>HYPERLINK("https://www.youtube.com/watch?v=ZrdgSp-OVpM", "Video")</f>
        <v/>
      </c>
      <c r="B159" t="inlineStr">
        <is>
          <t>3:25</t>
        </is>
      </c>
      <c r="C159" t="inlineStr">
        <is>
          <t>than the fossil-fuel equivalent by 2024.</t>
        </is>
      </c>
      <c r="D159">
        <f>HYPERLINK("https://www.youtube.com/watch?v=ZrdgSp-OVpM&amp;t=205s", "Go to time")</f>
        <v/>
      </c>
    </row>
    <row r="160">
      <c r="A160">
        <f>HYPERLINK("https://www.youtube.com/watch?v=b0Z9IpTVfUg", "Video")</f>
        <v/>
      </c>
      <c r="B160" t="inlineStr">
        <is>
          <t>15:29</t>
        </is>
      </c>
      <c r="C160" t="inlineStr">
        <is>
          <t>with the equivalent of the ice pack
looming on the horizon,</t>
        </is>
      </c>
      <c r="D160">
        <f>HYPERLINK("https://www.youtube.com/watch?v=b0Z9IpTVfUg&amp;t=929s", "Go to time")</f>
        <v/>
      </c>
    </row>
    <row r="161">
      <c r="A161">
        <f>HYPERLINK("https://www.youtube.com/watch?v=K_RSZC0s8a4", "Video")</f>
        <v/>
      </c>
      <c r="B161" t="inlineStr">
        <is>
          <t>8:43</t>
        </is>
      </c>
      <c r="C161" t="inlineStr">
        <is>
          <t>But he did the verbal equivalent.</t>
        </is>
      </c>
      <c r="D161">
        <f>HYPERLINK("https://www.youtube.com/watch?v=K_RSZC0s8a4&amp;t=523s", "Go to time")</f>
        <v/>
      </c>
    </row>
    <row r="162">
      <c r="A162">
        <f>HYPERLINK("https://www.youtube.com/watch?v=tlWuP7wESZw", "Video")</f>
        <v/>
      </c>
      <c r="B162" t="inlineStr">
        <is>
          <t>0:23</t>
        </is>
      </c>
      <c r="C162" t="inlineStr">
        <is>
          <t>That is the weight equivalent
of 170,000 of me</t>
        </is>
      </c>
      <c r="D162">
        <f>HYPERLINK("https://www.youtube.com/watch?v=tlWuP7wESZw&amp;t=23s", "Go to time")</f>
        <v/>
      </c>
    </row>
    <row r="163">
      <c r="A163">
        <f>HYPERLINK("https://www.youtube.com/watch?v=YIgv0KMzjvk", "Video")</f>
        <v/>
      </c>
      <c r="B163" t="inlineStr">
        <is>
          <t>1:47</t>
        </is>
      </c>
      <c r="C163" t="inlineStr">
        <is>
          <t>This is equivalent to pollution
from two million Boeing 737 airplanes,</t>
        </is>
      </c>
      <c r="D163">
        <f>HYPERLINK("https://www.youtube.com/watch?v=YIgv0KMzjvk&amp;t=107s", "Go to time")</f>
        <v/>
      </c>
    </row>
    <row r="164">
      <c r="A164">
        <f>HYPERLINK("https://www.youtube.com/watch?v=EBQO5GegfPA", "Video")</f>
        <v/>
      </c>
      <c r="B164" t="inlineStr">
        <is>
          <t>3:45</t>
        </is>
      </c>
      <c r="C164" t="inlineStr">
        <is>
          <t>which is the Chinese equivalent
of Google Street View.</t>
        </is>
      </c>
      <c r="D164">
        <f>HYPERLINK("https://www.youtube.com/watch?v=EBQO5GegfPA&amp;t=225s", "Go to time")</f>
        <v/>
      </c>
    </row>
    <row r="165">
      <c r="A165">
        <f>HYPERLINK("https://www.youtube.com/watch?v=NUFEBioLPf8", "Video")</f>
        <v/>
      </c>
      <c r="B165" t="inlineStr">
        <is>
          <t>7:47</t>
        </is>
      </c>
      <c r="C165" t="inlineStr">
        <is>
          <t>of carbon dioxide equivalent</t>
        </is>
      </c>
      <c r="D165">
        <f>HYPERLINK("https://www.youtube.com/watch?v=NUFEBioLPf8&amp;t=467s", "Go to time")</f>
        <v/>
      </c>
    </row>
    <row r="166">
      <c r="A166">
        <f>HYPERLINK("https://www.youtube.com/watch?v=22O6a87-GcQ", "Video")</f>
        <v/>
      </c>
      <c r="B166" t="inlineStr">
        <is>
          <t>5:47</t>
        </is>
      </c>
      <c r="C166" t="inlineStr">
        <is>
          <t>it sold for 300 ETH,
or the equivalent of over 600,000 dollars.</t>
        </is>
      </c>
      <c r="D166">
        <f>HYPERLINK("https://www.youtube.com/watch?v=22O6a87-GcQ&amp;t=347s", "Go to time")</f>
        <v/>
      </c>
    </row>
    <row r="167">
      <c r="A167">
        <f>HYPERLINK("https://www.youtube.com/watch?v=22O6a87-GcQ", "Video")</f>
        <v/>
      </c>
      <c r="B167" t="inlineStr">
        <is>
          <t>7:31</t>
        </is>
      </c>
      <c r="C167" t="inlineStr">
        <is>
          <t>and in one weekend, they made 13 ETH,
or the equivalent of over 40,000 dollars.</t>
        </is>
      </c>
      <c r="D167">
        <f>HYPERLINK("https://www.youtube.com/watch?v=22O6a87-GcQ&amp;t=451s", "Go to time")</f>
        <v/>
      </c>
    </row>
    <row r="168">
      <c r="A168">
        <f>HYPERLINK("https://www.youtube.com/watch?v=cYW8ntaw_v8", "Video")</f>
        <v/>
      </c>
      <c r="B168" t="inlineStr">
        <is>
          <t>14:02</t>
        </is>
      </c>
      <c r="C168" t="inlineStr">
        <is>
          <t>the equivalent of this meeting that</t>
        </is>
      </c>
      <c r="D168">
        <f>HYPERLINK("https://www.youtube.com/watch?v=cYW8ntaw_v8&amp;t=842s", "Go to time")</f>
        <v/>
      </c>
    </row>
    <row r="169">
      <c r="A169">
        <f>HYPERLINK("https://www.youtube.com/watch?v=Tf49RWv4vBY", "Video")</f>
        <v/>
      </c>
      <c r="B169" t="inlineStr">
        <is>
          <t>1:41</t>
        </is>
      </c>
      <c r="C169" t="inlineStr">
        <is>
          <t>And that is equivalent
to its cumulative emissions</t>
        </is>
      </c>
      <c r="D169">
        <f>HYPERLINK("https://www.youtube.com/watch?v=Tf49RWv4vBY&amp;t=101s", "Go to time")</f>
        <v/>
      </c>
    </row>
    <row r="170">
      <c r="A170">
        <f>HYPERLINK("https://www.youtube.com/watch?v=d-8n24ZwZcQ", "Video")</f>
        <v/>
      </c>
      <c r="B170" t="inlineStr">
        <is>
          <t>11:12</t>
        </is>
      </c>
      <c r="C170" t="inlineStr">
        <is>
          <t>and on an energy-equivalent basis,
adjusting for intermittency,</t>
        </is>
      </c>
      <c r="D170">
        <f>HYPERLINK("https://www.youtube.com/watch?v=d-8n24ZwZcQ&amp;t=672s", "Go to time")</f>
        <v/>
      </c>
    </row>
    <row r="171">
      <c r="A171">
        <f>HYPERLINK("https://www.youtube.com/watch?v=I-B_Oa6_eNU", "Video")</f>
        <v/>
      </c>
      <c r="B171" t="inlineStr">
        <is>
          <t>39:04</t>
        </is>
      </c>
      <c r="C171" t="inlineStr">
        <is>
          <t>equivalent of money right it's it's like</t>
        </is>
      </c>
      <c r="D171">
        <f>HYPERLINK("https://www.youtube.com/watch?v=I-B_Oa6_eNU&amp;t=2344s", "Go to time")</f>
        <v/>
      </c>
    </row>
    <row r="172">
      <c r="A172">
        <f>HYPERLINK("https://www.youtube.com/watch?v=Q9XD8yRPxc8", "Video")</f>
        <v/>
      </c>
      <c r="B172" t="inlineStr">
        <is>
          <t>4:28</t>
        </is>
      </c>
      <c r="C172" t="inlineStr">
        <is>
          <t>It's our equivalent to the ego,</t>
        </is>
      </c>
      <c r="D172">
        <f>HYPERLINK("https://www.youtube.com/watch?v=Q9XD8yRPxc8&amp;t=268s", "Go to time")</f>
        <v/>
      </c>
    </row>
    <row r="173">
      <c r="A173">
        <f>HYPERLINK("https://www.youtube.com/watch?v=0-F3ufYQgNk", "Video")</f>
        <v/>
      </c>
      <c r="B173" t="inlineStr">
        <is>
          <t>12:56</t>
        </is>
      </c>
      <c r="C173" t="inlineStr">
        <is>
          <t>which is the equivalent
to the far right grouping</t>
        </is>
      </c>
      <c r="D173">
        <f>HYPERLINK("https://www.youtube.com/watch?v=0-F3ufYQgNk&amp;t=776s", "Go to time")</f>
        <v/>
      </c>
    </row>
    <row r="174">
      <c r="A174">
        <f>HYPERLINK("https://www.youtube.com/watch?v=ABmRCdnVq3E", "Video")</f>
        <v/>
      </c>
      <c r="B174" t="inlineStr">
        <is>
          <t>5:55</t>
        </is>
      </c>
      <c r="C174" t="inlineStr">
        <is>
          <t>At nine to 10 months,
which is the equivalent of birth,</t>
        </is>
      </c>
      <c r="D174">
        <f>HYPERLINK("https://www.youtube.com/watch?v=ABmRCdnVq3E&amp;t=355s", "Go to time")</f>
        <v/>
      </c>
    </row>
    <row r="175">
      <c r="A175">
        <f>HYPERLINK("https://www.youtube.com/watch?v=TS6lFDVR-3g", "Video")</f>
        <v/>
      </c>
      <c r="B175" t="inlineStr">
        <is>
          <t>3:27</t>
        </is>
      </c>
      <c r="C175" t="inlineStr">
        <is>
          <t>This means that waking a teenager up
at 6am is the biological equivalent</t>
        </is>
      </c>
      <c r="D175">
        <f>HYPERLINK("https://www.youtube.com/watch?v=TS6lFDVR-3g&amp;t=207s", "Go to time")</f>
        <v/>
      </c>
    </row>
    <row r="176">
      <c r="A176">
        <f>HYPERLINK("https://www.youtube.com/watch?v=TS6lFDVR-3g", "Video")</f>
        <v/>
      </c>
      <c r="B176" t="inlineStr">
        <is>
          <t>6:36</t>
        </is>
      </c>
      <c r="C176" t="inlineStr">
        <is>
          <t>is the equivalent of driving with a blood
alcohol content above the legal limit.</t>
        </is>
      </c>
      <c r="D176">
        <f>HYPERLINK("https://www.youtube.com/watch?v=TS6lFDVR-3g&amp;t=396s", "Go to time")</f>
        <v/>
      </c>
    </row>
    <row r="177">
      <c r="A177">
        <f>HYPERLINK("https://www.youtube.com/watch?v=sCjfVrmkdDQ", "Video")</f>
        <v/>
      </c>
      <c r="B177" t="inlineStr">
        <is>
          <t>6:36</t>
        </is>
      </c>
      <c r="C177" t="inlineStr">
        <is>
          <t>160 gigatons of CO2 equivalent.</t>
        </is>
      </c>
      <c r="D177">
        <f>HYPERLINK("https://www.youtube.com/watch?v=sCjfVrmkdDQ&amp;t=396s", "Go to time")</f>
        <v/>
      </c>
    </row>
    <row r="178">
      <c r="A178">
        <f>HYPERLINK("https://www.youtube.com/watch?v=WyprXhvGVYk", "Video")</f>
        <v/>
      </c>
      <c r="B178" t="inlineStr">
        <is>
          <t>0:29</t>
        </is>
      </c>
      <c r="C178" t="inlineStr">
        <is>
          <t>pretty much everyone lived
on the equivalent of one dollar per day,</t>
        </is>
      </c>
      <c r="D178">
        <f>HYPERLINK("https://www.youtube.com/watch?v=WyprXhvGVYk&amp;t=29s", "Go to time")</f>
        <v/>
      </c>
    </row>
    <row r="179">
      <c r="A179">
        <f>HYPERLINK("https://www.youtube.com/watch?v=FaLBcSMVVuU", "Video")</f>
        <v/>
      </c>
      <c r="B179" t="inlineStr">
        <is>
          <t>12:55</t>
        </is>
      </c>
      <c r="C179" t="inlineStr">
        <is>
          <t>Newcastle's fifth place is the equivalent</t>
        </is>
      </c>
      <c r="D179">
        <f>HYPERLINK("https://www.youtube.com/watch?v=FaLBcSMVVuU&amp;t=775s", "Go to time")</f>
        <v/>
      </c>
    </row>
    <row r="180">
      <c r="A180">
        <f>HYPERLINK("https://www.youtube.com/watch?v=lrUQn26zp_c", "Video")</f>
        <v/>
      </c>
      <c r="B180" t="inlineStr">
        <is>
          <t>10:09</t>
        </is>
      </c>
      <c r="C180" t="inlineStr">
        <is>
          <t>their modern equivalents
in today's ecological movements</t>
        </is>
      </c>
      <c r="D180">
        <f>HYPERLINK("https://www.youtube.com/watch?v=lrUQn26zp_c&amp;t=609s", "Go to time")</f>
        <v/>
      </c>
    </row>
    <row r="181">
      <c r="A181">
        <f>HYPERLINK("https://www.youtube.com/watch?v=kZP8Kqr_bcw", "Video")</f>
        <v/>
      </c>
      <c r="B181" t="inlineStr">
        <is>
          <t>5:27</t>
        </is>
      </c>
      <c r="C181" t="inlineStr">
        <is>
          <t>which is equivalent to basically powering
250,000, or quarter of a million, cars</t>
        </is>
      </c>
      <c r="D181">
        <f>HYPERLINK("https://www.youtube.com/watch?v=kZP8Kqr_bcw&amp;t=327s", "Go to time")</f>
        <v/>
      </c>
    </row>
    <row r="182">
      <c r="A182">
        <f>HYPERLINK("https://www.youtube.com/watch?v=xgZC6da4mco", "Video")</f>
        <v/>
      </c>
      <c r="B182" t="inlineStr">
        <is>
          <t>8:46</t>
        </is>
      </c>
      <c r="C182" t="inlineStr">
        <is>
          <t>One of the secretary of state
equivalent in Saudi Arabia</t>
        </is>
      </c>
      <c r="D182">
        <f>HYPERLINK("https://www.youtube.com/watch?v=xgZC6da4mco&amp;t=526s", "Go to time")</f>
        <v/>
      </c>
    </row>
    <row r="183">
      <c r="A183">
        <f>HYPERLINK("https://www.youtube.com/watch?v=SNHUu7YkNjA", "Video")</f>
        <v/>
      </c>
      <c r="B183" t="inlineStr">
        <is>
          <t>26:09</t>
        </is>
      </c>
      <c r="C183" t="inlineStr">
        <is>
          <t>equivalent to create an indoor farming</t>
        </is>
      </c>
      <c r="D183">
        <f>HYPERLINK("https://www.youtube.com/watch?v=SNHUu7YkNjA&amp;t=1569s", "Go to time")</f>
        <v/>
      </c>
    </row>
    <row r="184">
      <c r="A184">
        <f>HYPERLINK("https://www.youtube.com/watch?v=IqcuV11xp0U", "Video")</f>
        <v/>
      </c>
      <c r="B184" t="inlineStr">
        <is>
          <t>9:12</t>
        </is>
      </c>
      <c r="C184" t="inlineStr">
        <is>
          <t>made the Westphalian equivalent
of a deal with the devil.</t>
        </is>
      </c>
      <c r="D184">
        <f>HYPERLINK("https://www.youtube.com/watch?v=IqcuV11xp0U&amp;t=552s", "Go to time")</f>
        <v/>
      </c>
    </row>
    <row r="185">
      <c r="A185">
        <f>HYPERLINK("https://www.youtube.com/watch?v=4fOWQfzWHbc", "Video")</f>
        <v/>
      </c>
      <c r="B185" t="inlineStr">
        <is>
          <t>5:48</t>
        </is>
      </c>
      <c r="C185" t="inlineStr">
        <is>
          <t>by the equivalent of one whole new mine.</t>
        </is>
      </c>
      <c r="D185">
        <f>HYPERLINK("https://www.youtube.com/watch?v=4fOWQfzWHbc&amp;t=348s", "Go to time")</f>
        <v/>
      </c>
    </row>
    <row r="186">
      <c r="A186">
        <f>HYPERLINK("https://www.youtube.com/watch?v=i_1_J-T-XYQ", "Video")</f>
        <v/>
      </c>
      <c r="B186" t="inlineStr">
        <is>
          <t>16:08</t>
        </is>
      </c>
      <c r="C186" t="inlineStr">
        <is>
          <t>together the equivalent of going to</t>
        </is>
      </c>
      <c r="D186">
        <f>HYPERLINK("https://www.youtube.com/watch?v=i_1_J-T-XYQ&amp;t=968s", "Go to time")</f>
        <v/>
      </c>
    </row>
    <row r="187">
      <c r="A187">
        <f>HYPERLINK("https://www.youtube.com/watch?v=HWj54Wt7uY4", "Video")</f>
        <v/>
      </c>
      <c r="B187" t="inlineStr">
        <is>
          <t>0:43</t>
        </is>
      </c>
      <c r="C187" t="inlineStr">
        <is>
          <t>causes the pollution
equivalent to roughly 1.4 million cars,</t>
        </is>
      </c>
      <c r="D187">
        <f>HYPERLINK("https://www.youtube.com/watch?v=HWj54Wt7uY4&amp;t=43s", "Go to time")</f>
        <v/>
      </c>
    </row>
    <row r="188">
      <c r="A188">
        <f>HYPERLINK("https://www.youtube.com/watch?v=lAzQWtkPzbI", "Video")</f>
        <v/>
      </c>
      <c r="B188" t="inlineStr">
        <is>
          <t>2:44</t>
        </is>
      </c>
      <c r="C188" t="inlineStr">
        <is>
          <t>It's the equivalent of a mountain
three kilometers high,</t>
        </is>
      </c>
      <c r="D188">
        <f>HYPERLINK("https://www.youtube.com/watch?v=lAzQWtkPzbI&amp;t=164s", "Go to time")</f>
        <v/>
      </c>
    </row>
    <row r="189">
      <c r="A189">
        <f>HYPERLINK("https://www.youtube.com/watch?v=lAzQWtkPzbI", "Video")</f>
        <v/>
      </c>
      <c r="B189" t="inlineStr">
        <is>
          <t>4:04</t>
        </is>
      </c>
      <c r="C189" t="inlineStr">
        <is>
          <t>It's the equivalent of a person</t>
        </is>
      </c>
      <c r="D189">
        <f>HYPERLINK("https://www.youtube.com/watch?v=lAzQWtkPzbI&amp;t=244s", "Go to time")</f>
        <v/>
      </c>
    </row>
    <row r="190">
      <c r="A190">
        <f>HYPERLINK("https://www.youtube.com/watch?v=rcBu29r6nJM", "Video")</f>
        <v/>
      </c>
      <c r="B190" t="inlineStr">
        <is>
          <t>4:50</t>
        </is>
      </c>
      <c r="C190" t="inlineStr">
        <is>
          <t>which represents the average kilos
of CO2 equivalent for one ton of glass --</t>
        </is>
      </c>
      <c r="D190">
        <f>HYPERLINK("https://www.youtube.com/watch?v=rcBu29r6nJM&amp;t=290s", "Go to time")</f>
        <v/>
      </c>
    </row>
    <row r="191">
      <c r="A191">
        <f>HYPERLINK("https://www.youtube.com/watch?v=BrnZMrjsf6w", "Video")</f>
        <v/>
      </c>
      <c r="B191" t="inlineStr">
        <is>
          <t>11:21</t>
        </is>
      </c>
      <c r="C191" t="inlineStr">
        <is>
          <t>that all of that unpaid work
is the equivalent of all manufacturing</t>
        </is>
      </c>
      <c r="D191">
        <f>HYPERLINK("https://www.youtube.com/watch?v=BrnZMrjsf6w&amp;t=681s", "Go to time")</f>
        <v/>
      </c>
    </row>
    <row r="192">
      <c r="A192">
        <f>HYPERLINK("https://www.youtube.com/watch?v=647itg-A_aw", "Video")</f>
        <v/>
      </c>
      <c r="B192" t="inlineStr">
        <is>
          <t>7:28</t>
        </is>
      </c>
      <c r="C192" t="inlineStr">
        <is>
          <t>and China's equivalent of Starbucks,
Luckin Coffee, to name a few.</t>
        </is>
      </c>
      <c r="D192">
        <f>HYPERLINK("https://www.youtube.com/watch?v=647itg-A_aw&amp;t=448s", "Go to time")</f>
        <v/>
      </c>
    </row>
    <row r="193">
      <c r="A193">
        <f>HYPERLINK("https://www.youtube.com/watch?v=wQmBsbt9blg", "Video")</f>
        <v/>
      </c>
      <c r="B193" t="inlineStr">
        <is>
          <t>34:09</t>
        </is>
      </c>
      <c r="C193" t="inlineStr">
        <is>
          <t>that view the Palestinians
as equivalent to Hamas,</t>
        </is>
      </c>
      <c r="D193">
        <f>HYPERLINK("https://www.youtube.com/watch?v=wQmBsbt9blg&amp;t=2049s", "Go to time")</f>
        <v/>
      </c>
    </row>
    <row r="194">
      <c r="A194">
        <f>HYPERLINK("https://www.youtube.com/watch?v=RB0zvhRZu-0", "Video")</f>
        <v/>
      </c>
      <c r="B194" t="inlineStr">
        <is>
          <t>3:18</t>
        </is>
      </c>
      <c r="C194" t="inlineStr">
        <is>
          <t>at a cost of less than 100 dollars
per metric ton of CO2 equivalent,</t>
        </is>
      </c>
      <c r="D194">
        <f>HYPERLINK("https://www.youtube.com/watch?v=RB0zvhRZu-0&amp;t=198s", "Go to time")</f>
        <v/>
      </c>
    </row>
    <row r="195">
      <c r="A195">
        <f>HYPERLINK("https://www.youtube.com/watch?v=7INMrxpc7nw", "Video")</f>
        <v/>
      </c>
      <c r="B195" t="inlineStr">
        <is>
          <t>0:57</t>
        </is>
      </c>
      <c r="C195" t="inlineStr">
        <is>
          <t>of an equivalent car trip.</t>
        </is>
      </c>
      <c r="D195">
        <f>HYPERLINK("https://www.youtube.com/watch?v=7INMrxpc7nw&amp;t=57s", "Go to time")</f>
        <v/>
      </c>
    </row>
    <row r="196">
      <c r="A196">
        <f>HYPERLINK("https://www.youtube.com/watch?v=k0Fx6igxRv8", "Video")</f>
        <v/>
      </c>
      <c r="B196" t="inlineStr">
        <is>
          <t>14:54</t>
        </is>
      </c>
      <c r="C196" t="inlineStr">
        <is>
          <t>is the equivalent of Nixon going to China.</t>
        </is>
      </c>
      <c r="D196">
        <f>HYPERLINK("https://www.youtube.com/watch?v=k0Fx6igxRv8&amp;t=894s", "Go to time")</f>
        <v/>
      </c>
    </row>
    <row r="197">
      <c r="A197">
        <f>HYPERLINK("https://www.youtube.com/watch?v=Dn1nYrnsmr4", "Video")</f>
        <v/>
      </c>
      <c r="B197" t="inlineStr">
        <is>
          <t>27:59</t>
        </is>
      </c>
      <c r="C197" t="inlineStr">
        <is>
          <t>powers but the modern equivalent of that</t>
        </is>
      </c>
      <c r="D197">
        <f>HYPERLINK("https://www.youtube.com/watch?v=Dn1nYrnsmr4&amp;t=1679s", "Go to time")</f>
        <v/>
      </c>
    </row>
    <row r="198">
      <c r="A198">
        <f>HYPERLINK("https://www.youtube.com/watch?v=AMVgX8cXsHA", "Video")</f>
        <v/>
      </c>
      <c r="B198" t="inlineStr">
        <is>
          <t>6:51</t>
        </is>
      </c>
      <c r="C198" t="inlineStr">
        <is>
          <t>Now go to the equivalent
in London in Parliament Square</t>
        </is>
      </c>
      <c r="D198">
        <f>HYPERLINK("https://www.youtube.com/watch?v=AMVgX8cXsHA&amp;t=411s", "Go to time")</f>
        <v/>
      </c>
    </row>
    <row r="199">
      <c r="A199">
        <f>HYPERLINK("https://www.youtube.com/watch?v=oupHYHv_me0", "Video")</f>
        <v/>
      </c>
      <c r="B199" t="inlineStr">
        <is>
          <t>3:43</t>
        </is>
      </c>
      <c r="C199" t="inlineStr">
        <is>
          <t>There is no painting, pet or person
that is exactly equivalent to another.</t>
        </is>
      </c>
      <c r="D199">
        <f>HYPERLINK("https://www.youtube.com/watch?v=oupHYHv_me0&amp;t=223s", "Go to time")</f>
        <v/>
      </c>
    </row>
    <row r="200">
      <c r="A200">
        <f>HYPERLINK("https://www.youtube.com/watch?v=oupHYHv_me0", "Video")</f>
        <v/>
      </c>
      <c r="B200" t="inlineStr">
        <is>
          <t>3:55</t>
        </is>
      </c>
      <c r="C200" t="inlineStr">
        <is>
          <t>meaning one dollar is equivalent
to another dollar</t>
        </is>
      </c>
      <c r="D200">
        <f>HYPERLINK("https://www.youtube.com/watch?v=oupHYHv_me0&amp;t=235s", "Go to time")</f>
        <v/>
      </c>
    </row>
    <row r="201">
      <c r="A201">
        <f>HYPERLINK("https://www.youtube.com/watch?v=oupHYHv_me0", "Video")</f>
        <v/>
      </c>
      <c r="B201" t="inlineStr">
        <is>
          <t>3:58</t>
        </is>
      </c>
      <c r="C201" t="inlineStr">
        <is>
          <t>and one Bitcoin is equivalent
to another Bitcoin.</t>
        </is>
      </c>
      <c r="D201">
        <f>HYPERLINK("https://www.youtube.com/watch?v=oupHYHv_me0&amp;t=238s", "Go to time")</f>
        <v/>
      </c>
    </row>
    <row r="202">
      <c r="A202">
        <f>HYPERLINK("https://www.youtube.com/watch?v=oyjIqtEVVB0", "Video")</f>
        <v/>
      </c>
      <c r="B202" t="inlineStr">
        <is>
          <t>27:51</t>
        </is>
      </c>
      <c r="C202" t="inlineStr">
        <is>
          <t>equivalent of</t>
        </is>
      </c>
      <c r="D202">
        <f>HYPERLINK("https://www.youtube.com/watch?v=oyjIqtEVVB0&amp;t=1671s", "Go to time")</f>
        <v/>
      </c>
    </row>
    <row r="203">
      <c r="A203">
        <f>HYPERLINK("https://www.youtube.com/watch?v=zIwLWfaAg-8", "Video")</f>
        <v/>
      </c>
      <c r="B203" t="inlineStr">
        <is>
          <t>33:19</t>
        </is>
      </c>
      <c r="C203" t="inlineStr">
        <is>
          <t>So this would be the thrust equivalent
of 120 747s, with all engines blazing.</t>
        </is>
      </c>
      <c r="D203">
        <f>HYPERLINK("https://www.youtube.com/watch?v=zIwLWfaAg-8&amp;t=1999s", "Go to time")</f>
        <v/>
      </c>
    </row>
    <row r="204">
      <c r="A204">
        <f>HYPERLINK("https://www.youtube.com/watch?v=cJg_tPB0Nu0", "Video")</f>
        <v/>
      </c>
      <c r="B204" t="inlineStr">
        <is>
          <t>6:10</t>
        </is>
      </c>
      <c r="C204" t="inlineStr">
        <is>
          <t>We are the equivalent
of year one of cinema.</t>
        </is>
      </c>
      <c r="D204">
        <f>HYPERLINK("https://www.youtube.com/watch?v=cJg_tPB0Nu0&amp;t=370s", "Go to time")</f>
        <v/>
      </c>
    </row>
    <row r="205">
      <c r="A205">
        <f>HYPERLINK("https://www.youtube.com/watch?v=48x_00Iy0ac", "Video")</f>
        <v/>
      </c>
      <c r="B205" t="inlineStr">
        <is>
          <t>4:40</t>
        </is>
      </c>
      <c r="C205" t="inlineStr">
        <is>
          <t>So one contemporary equivalent
of the Plaza Mayor in Salamanca</t>
        </is>
      </c>
      <c r="D205">
        <f>HYPERLINK("https://www.youtube.com/watch?v=48x_00Iy0ac&amp;t=280s", "Go to time")</f>
        <v/>
      </c>
    </row>
    <row r="206">
      <c r="A206">
        <f>HYPERLINK("https://www.youtube.com/watch?v=ros3INVOQEU", "Video")</f>
        <v/>
      </c>
      <c r="B206" t="inlineStr">
        <is>
          <t>4:00</t>
        </is>
      </c>
      <c r="C206" t="inlineStr">
        <is>
          <t>is not equivalent
to American Sign Language.</t>
        </is>
      </c>
      <c r="D206">
        <f>HYPERLINK("https://www.youtube.com/watch?v=ros3INVOQEU&amp;t=240s", "Go to time")</f>
        <v/>
      </c>
    </row>
    <row r="207">
      <c r="A207">
        <f>HYPERLINK("https://www.youtube.com/watch?v=YRvf00NooN8", "Video")</f>
        <v/>
      </c>
      <c r="B207" t="inlineStr">
        <is>
          <t>26:05</t>
        </is>
      </c>
      <c r="C207" t="inlineStr">
        <is>
          <t>or at least equivalent to a cheap car.</t>
        </is>
      </c>
      <c r="D207">
        <f>HYPERLINK("https://www.youtube.com/watch?v=YRvf00NooN8&amp;t=1565s", "Go to time")</f>
        <v/>
      </c>
    </row>
    <row r="208">
      <c r="A208">
        <f>HYPERLINK("https://www.youtube.com/watch?v=Vl6VhCAeEfQ", "Video")</f>
        <v/>
      </c>
      <c r="B208" t="inlineStr">
        <is>
          <t>3:41</t>
        </is>
      </c>
      <c r="C208" t="inlineStr">
        <is>
          <t>This is equivalent to 38 trillion
US dollars of loss</t>
        </is>
      </c>
      <c r="D208">
        <f>HYPERLINK("https://www.youtube.com/watch?v=Vl6VhCAeEfQ&amp;t=221s", "Go to time")</f>
        <v/>
      </c>
    </row>
    <row r="209">
      <c r="A209">
        <f>HYPERLINK("https://www.youtube.com/watch?v=Vl6VhCAeEfQ", "Video")</f>
        <v/>
      </c>
      <c r="B209" t="inlineStr">
        <is>
          <t>7:31</t>
        </is>
      </c>
      <c r="C209" t="inlineStr">
        <is>
          <t>the heat equivalent to 300 times
global electricity use</t>
        </is>
      </c>
      <c r="D209">
        <f>HYPERLINK("https://www.youtube.com/watch?v=Vl6VhCAeEfQ&amp;t=451s", "Go to time")</f>
        <v/>
      </c>
    </row>
    <row r="210">
      <c r="A210">
        <f>HYPERLINK("https://www.youtube.com/watch?v=WyOSqjIABe0", "Video")</f>
        <v/>
      </c>
      <c r="B210" t="inlineStr">
        <is>
          <t>5:59</t>
        </is>
      </c>
      <c r="C210" t="inlineStr">
        <is>
          <t>this is just kind of the equivalent
of doodling while you're talking,</t>
        </is>
      </c>
      <c r="D210">
        <f>HYPERLINK("https://www.youtube.com/watch?v=WyOSqjIABe0&amp;t=359s", "Go to time")</f>
        <v/>
      </c>
    </row>
    <row r="211">
      <c r="A211">
        <f>HYPERLINK("https://www.youtube.com/watch?v=l0hVIH3EnlQ", "Video")</f>
        <v/>
      </c>
      <c r="B211" t="inlineStr">
        <is>
          <t>3:06</t>
        </is>
      </c>
      <c r="C211" t="inlineStr">
        <is>
          <t>and can create about six kilograms
of CO2 equivalent or more in the process.</t>
        </is>
      </c>
      <c r="D211">
        <f>HYPERLINK("https://www.youtube.com/watch?v=l0hVIH3EnlQ&amp;t=186s", "Go to time")</f>
        <v/>
      </c>
    </row>
    <row r="212">
      <c r="A212">
        <f>HYPERLINK("https://www.youtube.com/watch?v=th3nnEpITz0", "Video")</f>
        <v/>
      </c>
      <c r="B212" t="inlineStr">
        <is>
          <t>5:47</t>
        </is>
      </c>
      <c r="C212" t="inlineStr">
        <is>
          <t>If the Challenger were
kind of the space era equivalent</t>
        </is>
      </c>
      <c r="D212">
        <f>HYPERLINK("https://www.youtube.com/watch?v=th3nnEpITz0&amp;t=347s", "Go to time")</f>
        <v/>
      </c>
    </row>
    <row r="213">
      <c r="A213">
        <f>HYPERLINK("https://www.youtube.com/watch?v=tuvxXnQrRv8", "Video")</f>
        <v/>
      </c>
      <c r="B213" t="inlineStr">
        <is>
          <t>7:17</t>
        </is>
      </c>
      <c r="C213" t="inlineStr">
        <is>
          <t>we could draw down the equivalent
of all of the greenhouse gases</t>
        </is>
      </c>
      <c r="D213">
        <f>HYPERLINK("https://www.youtube.com/watch?v=tuvxXnQrRv8&amp;t=437s", "Go to time")</f>
        <v/>
      </c>
    </row>
    <row r="214">
      <c r="A214">
        <f>HYPERLINK("https://www.youtube.com/watch?v=ulYR5bpu68E", "Video")</f>
        <v/>
      </c>
      <c r="B214" t="inlineStr">
        <is>
          <t>2:41</t>
        </is>
      </c>
      <c r="C214" t="inlineStr">
        <is>
          <t>Now, that's equivalent to about 18
Olympic-sized swimming pools.</t>
        </is>
      </c>
      <c r="D214">
        <f>HYPERLINK("https://www.youtube.com/watch?v=ulYR5bpu68E&amp;t=161s", "Go to time")</f>
        <v/>
      </c>
    </row>
    <row r="215">
      <c r="A215">
        <f>HYPERLINK("https://www.youtube.com/watch?v=rsL4vztsChc", "Video")</f>
        <v/>
      </c>
      <c r="B215" t="inlineStr">
        <is>
          <t>13:21</t>
        </is>
      </c>
      <c r="C215" t="inlineStr">
        <is>
          <t>equivalent to the amount of food that is</t>
        </is>
      </c>
      <c r="D215">
        <f>HYPERLINK("https://www.youtube.com/watch?v=rsL4vztsChc&amp;t=801s", "Go to time")</f>
        <v/>
      </c>
    </row>
    <row r="216">
      <c r="A216">
        <f>HYPERLINK("https://www.youtube.com/watch?v=rsL4vztsChc", "Video")</f>
        <v/>
      </c>
      <c r="B216" t="inlineStr">
        <is>
          <t>13:39</t>
        </is>
      </c>
      <c r="C216" t="inlineStr">
        <is>
          <t>equivalent basically 1 kgam of organic</t>
        </is>
      </c>
      <c r="D216">
        <f>HYPERLINK("https://www.youtube.com/watch?v=rsL4vztsChc&amp;t=819s", "Go to time")</f>
        <v/>
      </c>
    </row>
    <row r="217">
      <c r="A217">
        <f>HYPERLINK("https://www.youtube.com/watch?v=DhnBn_c9f8Q", "Video")</f>
        <v/>
      </c>
      <c r="B217" t="inlineStr">
        <is>
          <t>2:53</t>
        </is>
      </c>
      <c r="C217" t="inlineStr">
        <is>
          <t>And each one of these three things
has kind of the equivalent amount of work.</t>
        </is>
      </c>
      <c r="D217">
        <f>HYPERLINK("https://www.youtube.com/watch?v=DhnBn_c9f8Q&amp;t=173s", "Go to time")</f>
        <v/>
      </c>
    </row>
    <row r="218">
      <c r="A218">
        <f>HYPERLINK("https://www.youtube.com/watch?v=Tob_DDLXImM", "Video")</f>
        <v/>
      </c>
      <c r="B218" t="inlineStr">
        <is>
          <t>46:05</t>
        </is>
      </c>
      <c r="C218" t="inlineStr">
        <is>
          <t>is the equivalent medically,</t>
        </is>
      </c>
      <c r="D218">
        <f>HYPERLINK("https://www.youtube.com/watch?v=Tob_DDLXImM&amp;t=2765s", "Go to time")</f>
        <v/>
      </c>
    </row>
    <row r="219">
      <c r="A219">
        <f>HYPERLINK("https://www.youtube.com/watch?v=Tob_DDLXImM", "Video")</f>
        <v/>
      </c>
      <c r="B219" t="inlineStr">
        <is>
          <t>46:07</t>
        </is>
      </c>
      <c r="C219" t="inlineStr">
        <is>
          <t>physiologically, it's the equivalent of</t>
        </is>
      </c>
      <c r="D219">
        <f>HYPERLINK("https://www.youtube.com/watch?v=Tob_DDLXImM&amp;t=2767s", "Go to time")</f>
        <v/>
      </c>
    </row>
    <row r="220">
      <c r="A220">
        <f>HYPERLINK("https://www.youtube.com/watch?v=BTB_HPL2r88", "Video")</f>
        <v/>
      </c>
      <c r="B220" t="inlineStr">
        <is>
          <t>5:17</t>
        </is>
      </c>
      <c r="C220" t="inlineStr">
        <is>
          <t>that's about the equivalent</t>
        </is>
      </c>
      <c r="D220">
        <f>HYPERLINK("https://www.youtube.com/watch?v=BTB_HPL2r88&amp;t=317s", "Go to time")</f>
        <v/>
      </c>
    </row>
    <row r="221">
      <c r="A221">
        <f>HYPERLINK("https://www.youtube.com/watch?v=IZ2N3tF4W_k", "Video")</f>
        <v/>
      </c>
      <c r="B221" t="inlineStr">
        <is>
          <t>1:20</t>
        </is>
      </c>
      <c r="C221" t="inlineStr">
        <is>
          <t>the Taiwan equivalent
of Reddit, the Ptt board,</t>
        </is>
      </c>
      <c r="D221">
        <f>HYPERLINK("https://www.youtube.com/watch?v=IZ2N3tF4W_k&amp;t=80s", "Go to time")</f>
        <v/>
      </c>
    </row>
    <row r="222">
      <c r="A222">
        <f>HYPERLINK("https://www.youtube.com/watch?v=tz9-N_mRI04", "Video")</f>
        <v/>
      </c>
      <c r="B222" t="inlineStr">
        <is>
          <t>3:55</t>
        </is>
      </c>
      <c r="C222" t="inlineStr">
        <is>
          <t>and that's the equivalent
of reading a very long sentence</t>
        </is>
      </c>
      <c r="D222">
        <f>HYPERLINK("https://www.youtube.com/watch?v=tz9-N_mRI04&amp;t=235s", "Go to time")</f>
        <v/>
      </c>
    </row>
    <row r="223">
      <c r="A223">
        <f>HYPERLINK("https://www.youtube.com/watch?v=MG9oqntiJKg", "Video")</f>
        <v/>
      </c>
      <c r="B223" t="inlineStr">
        <is>
          <t>8:12</t>
        </is>
      </c>
      <c r="C223" t="inlineStr">
        <is>
          <t>was roughly the equivalent of scaling up
the model size and training by 10x.</t>
        </is>
      </c>
      <c r="D223">
        <f>HYPERLINK("https://www.youtube.com/watch?v=MG9oqntiJKg&amp;t=492s", "Go to time")</f>
        <v/>
      </c>
    </row>
    <row r="224">
      <c r="A224">
        <f>HYPERLINK("https://www.youtube.com/watch?v=41fjuqBaUt4", "Video")</f>
        <v/>
      </c>
      <c r="B224" t="inlineStr">
        <is>
          <t>18:12</t>
        </is>
      </c>
      <c r="C224" t="inlineStr">
        <is>
          <t>OK? Which is the equivalent
of “beating around the bush”</t>
        </is>
      </c>
      <c r="D224">
        <f>HYPERLINK("https://www.youtube.com/watch?v=41fjuqBaUt4&amp;t=1092s", "Go to time")</f>
        <v/>
      </c>
    </row>
    <row r="225">
      <c r="A225">
        <f>HYPERLINK("https://www.youtube.com/watch?v=SiCvGQnweAg", "Video")</f>
        <v/>
      </c>
      <c r="B225" t="inlineStr">
        <is>
          <t>8:18</t>
        </is>
      </c>
      <c r="C225" t="inlineStr">
        <is>
          <t>for an amount equivalent to two percent
of annual global GDP</t>
        </is>
      </c>
      <c r="D225">
        <f>HYPERLINK("https://www.youtube.com/watch?v=SiCvGQnweAg&amp;t=498s", "Go to time")</f>
        <v/>
      </c>
    </row>
    <row r="226">
      <c r="A226">
        <f>HYPERLINK("https://www.youtube.com/watch?v=9Y9ppMqXwkQ", "Video")</f>
        <v/>
      </c>
      <c r="B226" t="inlineStr">
        <is>
          <t>3:58</t>
        </is>
      </c>
      <c r="C226" t="inlineStr">
        <is>
          <t>It's like the optical equivalent
of a pirate with a peg leg.</t>
        </is>
      </c>
      <c r="D226">
        <f>HYPERLINK("https://www.youtube.com/watch?v=9Y9ppMqXwkQ&amp;t=238s", "Go to time")</f>
        <v/>
      </c>
    </row>
    <row r="227">
      <c r="A227">
        <f>HYPERLINK("https://www.youtube.com/watch?v=9Y9ppMqXwkQ", "Video")</f>
        <v/>
      </c>
      <c r="B227" t="inlineStr">
        <is>
          <t>4:01</t>
        </is>
      </c>
      <c r="C227" t="inlineStr">
        <is>
          <t>What is the optical equivalent
of a modern prosthetic leg?</t>
        </is>
      </c>
      <c r="D227">
        <f>HYPERLINK("https://www.youtube.com/watch?v=9Y9ppMqXwkQ&amp;t=241s", "Go to time")</f>
        <v/>
      </c>
    </row>
    <row r="228">
      <c r="A228">
        <f>HYPERLINK("https://www.youtube.com/watch?v=OQSMr-3GGvQ", "Video")</f>
        <v/>
      </c>
      <c r="B228" t="inlineStr">
        <is>
          <t>7:34</t>
        </is>
      </c>
      <c r="C228" t="inlineStr">
        <is>
          <t>our equivalent of the FBI,</t>
        </is>
      </c>
      <c r="D228">
        <f>HYPERLINK("https://www.youtube.com/watch?v=OQSMr-3GGvQ&amp;t=454s", "Go to time")</f>
        <v/>
      </c>
    </row>
    <row r="229">
      <c r="A229">
        <f>HYPERLINK("https://www.youtube.com/watch?v=n3kNlFMXslo", "Video")</f>
        <v/>
      </c>
      <c r="B229" t="inlineStr">
        <is>
          <t>3:47</t>
        </is>
      </c>
      <c r="C229" t="inlineStr">
        <is>
          <t>as the equivalent
of that broken water heater.</t>
        </is>
      </c>
      <c r="D229">
        <f>HYPERLINK("https://www.youtube.com/watch?v=n3kNlFMXslo&amp;t=227s", "Go to time")</f>
        <v/>
      </c>
    </row>
    <row r="230">
      <c r="A230">
        <f>HYPERLINK("https://www.youtube.com/watch?v=n3kNlFMXslo", "Video")</f>
        <v/>
      </c>
      <c r="B230" t="inlineStr">
        <is>
          <t>5:28</t>
        </is>
      </c>
      <c r="C230" t="inlineStr">
        <is>
          <t>as the equivalent
of that broken water heater?</t>
        </is>
      </c>
      <c r="D230">
        <f>HYPERLINK("https://www.youtube.com/watch?v=n3kNlFMXslo&amp;t=328s", "Go to time")</f>
        <v/>
      </c>
    </row>
    <row r="231">
      <c r="A231">
        <f>HYPERLINK("https://www.youtube.com/watch?v=n3kNlFMXslo", "Video")</f>
        <v/>
      </c>
      <c r="B231" t="inlineStr">
        <is>
          <t>7:44</t>
        </is>
      </c>
      <c r="C231" t="inlineStr">
        <is>
          <t>we treat our priorities as the equivalent
of that broken water heater,</t>
        </is>
      </c>
      <c r="D231">
        <f>HYPERLINK("https://www.youtube.com/watch?v=n3kNlFMXslo&amp;t=464s", "Go to time")</f>
        <v/>
      </c>
    </row>
    <row r="232">
      <c r="A232">
        <f>HYPERLINK("https://www.youtube.com/watch?v=Doqr0HdMXOI", "Video")</f>
        <v/>
      </c>
      <c r="B232" t="inlineStr">
        <is>
          <t>7:19</t>
        </is>
      </c>
      <c r="C232" t="inlineStr">
        <is>
          <t>The equivalent of finding spinach
in your teeth, for adults.</t>
        </is>
      </c>
      <c r="D232">
        <f>HYPERLINK("https://www.youtube.com/watch?v=Doqr0HdMXOI&amp;t=439s", "Go to time")</f>
        <v/>
      </c>
    </row>
    <row r="233">
      <c r="A233">
        <f>HYPERLINK("https://www.youtube.com/watch?v=Sv5QitqbxJw", "Video")</f>
        <v/>
      </c>
      <c r="B233" t="inlineStr">
        <is>
          <t>5:52</t>
        </is>
      </c>
      <c r="C233" t="inlineStr">
        <is>
          <t>but lacking the equivalent international
protection and assistance.</t>
        </is>
      </c>
      <c r="D233">
        <f>HYPERLINK("https://www.youtube.com/watch?v=Sv5QitqbxJw&amp;t=352s", "Go to time")</f>
        <v/>
      </c>
    </row>
    <row r="234">
      <c r="A234">
        <f>HYPERLINK("https://www.youtube.com/watch?v=Sv5QitqbxJw", "Video")</f>
        <v/>
      </c>
      <c r="B234" t="inlineStr">
        <is>
          <t>6:19</t>
        </is>
      </c>
      <c r="C234" t="inlineStr">
        <is>
          <t>you also had equivalent levels
of social unrest.</t>
        </is>
      </c>
      <c r="D234">
        <f>HYPERLINK("https://www.youtube.com/watch?v=Sv5QitqbxJw&amp;t=379s", "Go to time")</f>
        <v/>
      </c>
    </row>
    <row r="235">
      <c r="A235">
        <f>HYPERLINK("https://www.youtube.com/watch?v=p3uBMqCPSDk", "Video")</f>
        <v/>
      </c>
      <c r="B235" t="inlineStr">
        <is>
          <t>8:16</t>
        </is>
      </c>
      <c r="C235" t="inlineStr">
        <is>
          <t>What is the equivalent of the internet?</t>
        </is>
      </c>
      <c r="D235">
        <f>HYPERLINK("https://www.youtube.com/watch?v=p3uBMqCPSDk&amp;t=496s", "Go to time")</f>
        <v/>
      </c>
    </row>
    <row r="236">
      <c r="A236">
        <f>HYPERLINK("https://www.youtube.com/watch?v=EgFJ1lu2kR8", "Video")</f>
        <v/>
      </c>
      <c r="B236" t="inlineStr">
        <is>
          <t>0:49</t>
        </is>
      </c>
      <c r="C236" t="inlineStr">
        <is>
          <t>It may result in a total reduction
of CO2-equivalent gases</t>
        </is>
      </c>
      <c r="D236">
        <f>HYPERLINK("https://www.youtube.com/watch?v=EgFJ1lu2kR8&amp;t=49s", "Go to time")</f>
        <v/>
      </c>
    </row>
    <row r="237">
      <c r="A237">
        <f>HYPERLINK("https://www.youtube.com/watch?v=NkYk36wpk-4", "Video")</f>
        <v/>
      </c>
      <c r="B237" t="inlineStr">
        <is>
          <t>9:20</t>
        </is>
      </c>
      <c r="C237" t="inlineStr">
        <is>
          <t>and made the equivalent
of a giant bowl of cereal.</t>
        </is>
      </c>
      <c r="D237">
        <f>HYPERLINK("https://www.youtube.com/watch?v=NkYk36wpk-4&amp;t=560s", "Go to time")</f>
        <v/>
      </c>
    </row>
    <row r="238">
      <c r="A238">
        <f>HYPERLINK("https://www.youtube.com/watch?v=6R3HaHOhZks", "Video")</f>
        <v/>
      </c>
      <c r="B238" t="inlineStr">
        <is>
          <t>5:00</t>
        </is>
      </c>
      <c r="C238" t="inlineStr">
        <is>
          <t>roughly equivalent to all of North
and South America combined,</t>
        </is>
      </c>
      <c r="D238">
        <f>HYPERLINK("https://www.youtube.com/watch?v=6R3HaHOhZks&amp;t=300s", "Go to time")</f>
        <v/>
      </c>
    </row>
    <row r="239">
      <c r="A239">
        <f>HYPERLINK("https://www.youtube.com/watch?v=-akXMtIhPIo", "Video")</f>
        <v/>
      </c>
      <c r="B239" t="inlineStr">
        <is>
          <t>12:09</t>
        </is>
      </c>
      <c r="C239" t="inlineStr">
        <is>
          <t>a language doesn't have an equivalent
for the word "the" -- it's totally absent.</t>
        </is>
      </c>
      <c r="D239">
        <f>HYPERLINK("https://www.youtube.com/watch?v=-akXMtIhPIo&amp;t=729s", "Go to time")</f>
        <v/>
      </c>
    </row>
    <row r="240">
      <c r="A240">
        <f>HYPERLINK("https://www.youtube.com/watch?v=lO2A4g9tMJU", "Video")</f>
        <v/>
      </c>
      <c r="B240" t="inlineStr">
        <is>
          <t>9:25</t>
        </is>
      </c>
      <c r="C240" t="inlineStr">
        <is>
          <t>That's equivalent to 400 chicken burgers.</t>
        </is>
      </c>
      <c r="D240">
        <f>HYPERLINK("https://www.youtube.com/watch?v=lO2A4g9tMJU&amp;t=565s", "Go to time")</f>
        <v/>
      </c>
    </row>
    <row r="241">
      <c r="A241">
        <f>HYPERLINK("https://www.youtube.com/watch?v=yVq8r9w29DI", "Video")</f>
        <v/>
      </c>
      <c r="B241" t="inlineStr">
        <is>
          <t>3:08</t>
        </is>
      </c>
      <c r="C241" t="inlineStr">
        <is>
          <t>we burn a volume of coal equivalent
to that pyramid every five hours.</t>
        </is>
      </c>
      <c r="D241">
        <f>HYPERLINK("https://www.youtube.com/watch?v=yVq8r9w29DI&amp;t=188s", "Go to time")</f>
        <v/>
      </c>
    </row>
    <row r="242">
      <c r="A242">
        <f>HYPERLINK("https://www.youtube.com/watch?v=SDLbFowy3A0", "Video")</f>
        <v/>
      </c>
      <c r="B242" t="inlineStr">
        <is>
          <t>7:55</t>
        </is>
      </c>
      <c r="C242" t="inlineStr">
        <is>
          <t>equivalent of one raindrop of venom so</t>
        </is>
      </c>
      <c r="D242">
        <f>HYPERLINK("https://www.youtube.com/watch?v=SDLbFowy3A0&amp;t=475s", "Go to time")</f>
        <v/>
      </c>
    </row>
    <row r="243">
      <c r="A243">
        <f>HYPERLINK("https://www.youtube.com/watch?v=u3BZDx2dnSE", "Video")</f>
        <v/>
      </c>
      <c r="B243" t="inlineStr">
        <is>
          <t>34:56</t>
        </is>
      </c>
      <c r="C243" t="inlineStr">
        <is>
          <t>arpa-e so the equivalent organization</t>
        </is>
      </c>
      <c r="D243">
        <f>HYPERLINK("https://www.youtube.com/watch?v=u3BZDx2dnSE&amp;t=2096s", "Go to time")</f>
        <v/>
      </c>
    </row>
    <row r="244">
      <c r="A244">
        <f>HYPERLINK("https://www.youtube.com/watch?v=PI5V1-IFvlI", "Video")</f>
        <v/>
      </c>
      <c r="B244" t="inlineStr">
        <is>
          <t>2:38</t>
        </is>
      </c>
      <c r="C244" t="inlineStr">
        <is>
          <t>We need to look for the equivalent
behavioral reflexes</t>
        </is>
      </c>
      <c r="D244">
        <f>HYPERLINK("https://www.youtube.com/watch?v=PI5V1-IFvlI&amp;t=158s", "Go to time")</f>
        <v/>
      </c>
    </row>
    <row r="245">
      <c r="A245">
        <f>HYPERLINK("https://www.youtube.com/watch?v=LZXUR4z2P9w", "Video")</f>
        <v/>
      </c>
      <c r="B245" t="inlineStr">
        <is>
          <t>1:47</t>
        </is>
      </c>
      <c r="C245" t="inlineStr">
        <is>
          <t>It's the equivalent of 60 nuclear plants</t>
        </is>
      </c>
      <c r="D245">
        <f>HYPERLINK("https://www.youtube.com/watch?v=LZXUR4z2P9w&amp;t=107s", "Go to time")</f>
        <v/>
      </c>
    </row>
    <row r="246">
      <c r="A246">
        <f>HYPERLINK("https://www.youtube.com/watch?v=LZXUR4z2P9w", "Video")</f>
        <v/>
      </c>
      <c r="B246" t="inlineStr">
        <is>
          <t>4:45</t>
        </is>
      </c>
      <c r="C246" t="inlineStr">
        <is>
          <t>it was the equivalent of putting
half a million cars on the road.</t>
        </is>
      </c>
      <c r="D246">
        <f>HYPERLINK("https://www.youtube.com/watch?v=LZXUR4z2P9w&amp;t=285s", "Go to time")</f>
        <v/>
      </c>
    </row>
    <row r="247">
      <c r="A247">
        <f>HYPERLINK("https://www.youtube.com/watch?v=CPVjktgYKo4", "Video")</f>
        <v/>
      </c>
      <c r="B247" t="inlineStr">
        <is>
          <t>8:57</t>
        </is>
      </c>
      <c r="C247" t="inlineStr">
        <is>
          <t>in Sub-Saharan Africa
is equivalent to Spain.</t>
        </is>
      </c>
      <c r="D247">
        <f>HYPERLINK("https://www.youtube.com/watch?v=CPVjktgYKo4&amp;t=537s", "Go to time")</f>
        <v/>
      </c>
    </row>
    <row r="248">
      <c r="A248">
        <f>HYPERLINK("https://www.youtube.com/watch?v=CPVjktgYKo4", "Video")</f>
        <v/>
      </c>
      <c r="B248" t="inlineStr">
        <is>
          <t>9:01</t>
        </is>
      </c>
      <c r="C248" t="inlineStr">
        <is>
          <t>The total consumption
is equivalent to that of Spain.</t>
        </is>
      </c>
      <c r="D248">
        <f>HYPERLINK("https://www.youtube.com/watch?v=CPVjktgYKo4&amp;t=541s", "Go to time")</f>
        <v/>
      </c>
    </row>
    <row r="249">
      <c r="A249">
        <f>HYPERLINK("https://www.youtube.com/watch?v=G83MDe_-QNc", "Video")</f>
        <v/>
      </c>
      <c r="B249" t="inlineStr">
        <is>
          <t>2:25</t>
        </is>
      </c>
      <c r="C249" t="inlineStr">
        <is>
          <t>capturing about 14 million
tons of CO2 equivalent per year.</t>
        </is>
      </c>
      <c r="D249">
        <f>HYPERLINK("https://www.youtube.com/watch?v=G83MDe_-QNc&amp;t=145s", "Go to time")</f>
        <v/>
      </c>
    </row>
    <row r="250">
      <c r="A250">
        <f>HYPERLINK("https://www.youtube.com/watch?v=Ew2z_sYABE0", "Video")</f>
        <v/>
      </c>
      <c r="B250" t="inlineStr">
        <is>
          <t>6:38</t>
        </is>
      </c>
      <c r="C250" t="inlineStr">
        <is>
          <t>or whatever the equivalent
of looking really happy --</t>
        </is>
      </c>
      <c r="D250">
        <f>HYPERLINK("https://www.youtube.com/watch?v=Ew2z_sYABE0&amp;t=398s", "Go to time")</f>
        <v/>
      </c>
    </row>
    <row r="251">
      <c r="A251">
        <f>HYPERLINK("https://www.youtube.com/watch?v=mnRlB3G9fDU", "Video")</f>
        <v/>
      </c>
      <c r="B251" t="inlineStr">
        <is>
          <t>9:51</t>
        </is>
      </c>
      <c r="C251" t="inlineStr">
        <is>
          <t>should go on the equivalent
of a job rotation program,</t>
        </is>
      </c>
      <c r="D251">
        <f>HYPERLINK("https://www.youtube.com/watch?v=mnRlB3G9fDU&amp;t=591s", "Go to time")</f>
        <v/>
      </c>
    </row>
    <row r="252">
      <c r="A252">
        <f>HYPERLINK("https://www.youtube.com/watch?v=BJtmffAQdlo", "Video")</f>
        <v/>
      </c>
      <c r="B252" t="inlineStr">
        <is>
          <t>9:32</t>
        </is>
      </c>
      <c r="C252" t="inlineStr">
        <is>
          <t>That's equivalent to CO2 saved</t>
        </is>
      </c>
      <c r="D252">
        <f>HYPERLINK("https://www.youtube.com/watch?v=BJtmffAQdlo&amp;t=572s", "Go to time")</f>
        <v/>
      </c>
    </row>
    <row r="253">
      <c r="A253">
        <f>HYPERLINK("https://www.youtube.com/watch?v=1Rr-pZoftho", "Video")</f>
        <v/>
      </c>
      <c r="B253" t="inlineStr">
        <is>
          <t>6:08</t>
        </is>
      </c>
      <c r="C253" t="inlineStr">
        <is>
          <t>we send every robot produced
to an equivalent of a kindergarten,</t>
        </is>
      </c>
      <c r="D253">
        <f>HYPERLINK("https://www.youtube.com/watch?v=1Rr-pZoftho&amp;t=368s", "Go to time")</f>
        <v/>
      </c>
    </row>
    <row r="254">
      <c r="A254">
        <f>HYPERLINK("https://www.youtube.com/watch?v=S-3qnZrVy9o", "Video")</f>
        <v/>
      </c>
      <c r="B254" t="inlineStr">
        <is>
          <t>2:17</t>
        </is>
      </c>
      <c r="C254" t="inlineStr">
        <is>
          <t>for which there's no obvious
English equivalent.</t>
        </is>
      </c>
      <c r="D254">
        <f>HYPERLINK("https://www.youtube.com/watch?v=S-3qnZrVy9o&amp;t=137s", "Go to time")</f>
        <v/>
      </c>
    </row>
    <row r="255">
      <c r="A255">
        <f>HYPERLINK("https://www.youtube.com/watch?v=bjhvoNlTn60", "Video")</f>
        <v/>
      </c>
      <c r="B255" t="inlineStr">
        <is>
          <t>7:30</t>
        </is>
      </c>
      <c r="C255" t="inlineStr">
        <is>
          <t>These tiny cells are the equivalent</t>
        </is>
      </c>
      <c r="D255">
        <f>HYPERLINK("https://www.youtube.com/watch?v=bjhvoNlTn60&amp;t=450s", "Go to time")</f>
        <v/>
      </c>
    </row>
    <row r="256">
      <c r="A256">
        <f>HYPERLINK("https://www.youtube.com/watch?v=yjYrxcGSWX4", "Video")</f>
        <v/>
      </c>
      <c r="B256" t="inlineStr">
        <is>
          <t>11:43</t>
        </is>
      </c>
      <c r="C256" t="inlineStr">
        <is>
          <t>either in physical boxes
or in their digital equivalents.</t>
        </is>
      </c>
      <c r="D256">
        <f>HYPERLINK("https://www.youtube.com/watch?v=yjYrxcGSWX4&amp;t=703s", "Go to time")</f>
        <v/>
      </c>
    </row>
    <row r="257">
      <c r="A257">
        <f>HYPERLINK("https://www.youtube.com/watch?v=Zhtl4Ava1fQ", "Video")</f>
        <v/>
      </c>
      <c r="B257" t="inlineStr">
        <is>
          <t>1:43</t>
        </is>
      </c>
      <c r="C257" t="inlineStr">
        <is>
          <t>In Peru, that is equivalent
to work full time</t>
        </is>
      </c>
      <c r="D257">
        <f>HYPERLINK("https://www.youtube.com/watch?v=Zhtl4Ava1fQ&amp;t=103s", "Go to time")</f>
        <v/>
      </c>
    </row>
    <row r="258">
      <c r="A258">
        <f>HYPERLINK("https://www.youtube.com/watch?v=rwigf0C6zxM", "Video")</f>
        <v/>
      </c>
      <c r="B258" t="inlineStr">
        <is>
          <t>2:08</t>
        </is>
      </c>
      <c r="C258" t="inlineStr">
        <is>
          <t>that's the equivalent of the carbon</t>
        </is>
      </c>
      <c r="D258">
        <f>HYPERLINK("https://www.youtube.com/watch?v=rwigf0C6zxM&amp;t=128s", "Go to time")</f>
        <v/>
      </c>
    </row>
    <row r="259">
      <c r="A259">
        <f>HYPERLINK("https://www.youtube.com/watch?v=Dar8P3r7GYA", "Video")</f>
        <v/>
      </c>
      <c r="B259" t="inlineStr">
        <is>
          <t>14:34</t>
        </is>
      </c>
      <c r="C259" t="inlineStr">
        <is>
          <t>CA: And the BFR is the equivalent
of how much bigger than that,</t>
        </is>
      </c>
      <c r="D259">
        <f>HYPERLINK("https://www.youtube.com/watch?v=Dar8P3r7GYA&amp;t=874s", "Go to time")</f>
        <v/>
      </c>
    </row>
    <row r="260">
      <c r="A260">
        <f>HYPERLINK("https://www.youtube.com/watch?v=xb0nLpdWttA", "Video")</f>
        <v/>
      </c>
      <c r="B260" t="inlineStr">
        <is>
          <t>12:38</t>
        </is>
      </c>
      <c r="C260" t="inlineStr">
        <is>
          <t>What we need to do is devote
an equivalent amount of resources</t>
        </is>
      </c>
      <c r="D260">
        <f>HYPERLINK("https://www.youtube.com/watch?v=xb0nLpdWttA&amp;t=758s", "Go to time")</f>
        <v/>
      </c>
    </row>
    <row r="261">
      <c r="A261">
        <f>HYPERLINK("https://www.youtube.com/watch?v=7YoLMG2qja4", "Video")</f>
        <v/>
      </c>
      <c r="B261" t="inlineStr">
        <is>
          <t>1:58</t>
        </is>
      </c>
      <c r="C261" t="inlineStr">
        <is>
          <t>A single barrel of oil
contains the energy equivalent</t>
        </is>
      </c>
      <c r="D261">
        <f>HYPERLINK("https://www.youtube.com/watch?v=7YoLMG2qja4&amp;t=118s", "Go to time")</f>
        <v/>
      </c>
    </row>
    <row r="262">
      <c r="A262">
        <f>HYPERLINK("https://www.youtube.com/watch?v=7YoLMG2qja4", "Video")</f>
        <v/>
      </c>
      <c r="B262" t="inlineStr">
        <is>
          <t>2:07</t>
        </is>
      </c>
      <c r="C262" t="inlineStr">
        <is>
          <t>and suddenly you've got
millions of people's equivalent labor</t>
        </is>
      </c>
      <c r="D262">
        <f>HYPERLINK("https://www.youtube.com/watch?v=7YoLMG2qja4&amp;t=127s", "Go to time")</f>
        <v/>
      </c>
    </row>
    <row r="263">
      <c r="A263">
        <f>HYPERLINK("https://www.youtube.com/watch?v=oYsDNpi_qPQ", "Video")</f>
        <v/>
      </c>
      <c r="B263" t="inlineStr">
        <is>
          <t>2:27</t>
        </is>
      </c>
      <c r="C263" t="inlineStr">
        <is>
          <t>This is equivalent to adding
an area the size of Paris every week</t>
        </is>
      </c>
      <c r="D263">
        <f>HYPERLINK("https://www.youtube.com/watch?v=oYsDNpi_qPQ&amp;t=147s", "Go to time")</f>
        <v/>
      </c>
    </row>
    <row r="264">
      <c r="A264">
        <f>HYPERLINK("https://www.youtube.com/watch?v=E_fB_s_TC5k", "Video")</f>
        <v/>
      </c>
      <c r="B264" t="inlineStr">
        <is>
          <t>4:01</t>
        </is>
      </c>
      <c r="C264" t="inlineStr">
        <is>
          <t>So making the walls is equivalent
to taking cars right off the road.</t>
        </is>
      </c>
      <c r="D264">
        <f>HYPERLINK("https://www.youtube.com/watch?v=E_fB_s_TC5k&amp;t=241s", "Go to time")</f>
        <v/>
      </c>
    </row>
    <row r="265">
      <c r="A265">
        <f>HYPERLINK("https://www.youtube.com/watch?v=5MuIMqhT8DM", "Video")</f>
        <v/>
      </c>
      <c r="B265" t="inlineStr">
        <is>
          <t>0:41</t>
        </is>
      </c>
      <c r="C265" t="inlineStr">
        <is>
          <t>And we see equivalent impairments
in female reproductive health</t>
        </is>
      </c>
      <c r="D265">
        <f>HYPERLINK("https://www.youtube.com/watch?v=5MuIMqhT8DM&amp;t=41s", "Go to time")</f>
        <v/>
      </c>
    </row>
    <row r="266">
      <c r="A266">
        <f>HYPERLINK("https://www.youtube.com/watch?v=id4YRO7G0wE", "Video")</f>
        <v/>
      </c>
      <c r="B266" t="inlineStr">
        <is>
          <t>14:41</t>
        </is>
      </c>
      <c r="C266" t="inlineStr">
        <is>
          <t>and the equivalent
of mutually-assured destruction,</t>
        </is>
      </c>
      <c r="D266">
        <f>HYPERLINK("https://www.youtube.com/watch?v=id4YRO7G0wE&amp;t=881s", "Go to time")</f>
        <v/>
      </c>
    </row>
    <row r="267">
      <c r="A267">
        <f>HYPERLINK("https://www.youtube.com/watch?v=id4YRO7G0wE", "Video")</f>
        <v/>
      </c>
      <c r="B267" t="inlineStr">
        <is>
          <t>20:15</t>
        </is>
      </c>
      <c r="C267" t="inlineStr">
        <is>
          <t>or delivered by the equivalent
of nurse practitioners</t>
        </is>
      </c>
      <c r="D267">
        <f>HYPERLINK("https://www.youtube.com/watch?v=id4YRO7G0wE&amp;t=1215s", "Go to time")</f>
        <v/>
      </c>
    </row>
    <row r="268">
      <c r="A268">
        <f>HYPERLINK("https://www.youtube.com/watch?v=ERSZb2wHFDw", "Video")</f>
        <v/>
      </c>
      <c r="B268" t="inlineStr">
        <is>
          <t>3:59</t>
        </is>
      </c>
      <c r="C268" t="inlineStr">
        <is>
          <t>that are the equivalent
of telling bar jokes in a church.</t>
        </is>
      </c>
      <c r="D268">
        <f>HYPERLINK("https://www.youtube.com/watch?v=ERSZb2wHFDw&amp;t=239s", "Go to time")</f>
        <v/>
      </c>
    </row>
    <row r="269">
      <c r="A269">
        <f>HYPERLINK("https://www.youtube.com/watch?v=nLjchFPvcQo", "Video")</f>
        <v/>
      </c>
      <c r="B269" t="inlineStr">
        <is>
          <t>5:39</t>
        </is>
      </c>
      <c r="C269" t="inlineStr">
        <is>
          <t>because you each have your own equivalent
black tasks in your life.</t>
        </is>
      </c>
      <c r="D269">
        <f>HYPERLINK("https://www.youtube.com/watch?v=nLjchFPvcQo&amp;t=339s", "Go to time")</f>
        <v/>
      </c>
    </row>
    <row r="270">
      <c r="A270">
        <f>HYPERLINK("https://www.youtube.com/watch?v=uAU-1lSDTW8", "Video")</f>
        <v/>
      </c>
      <c r="B270" t="inlineStr">
        <is>
          <t>6:13</t>
        </is>
      </c>
      <c r="C270" t="inlineStr">
        <is>
          <t>which is about the equivalent of taking
150 cars off the road per year,</t>
        </is>
      </c>
      <c r="D270">
        <f>HYPERLINK("https://www.youtube.com/watch?v=uAU-1lSDTW8&amp;t=373s", "Go to time")</f>
        <v/>
      </c>
    </row>
    <row r="271">
      <c r="A271">
        <f>HYPERLINK("https://www.youtube.com/watch?v=yrxYhv2O3wU", "Video")</f>
        <v/>
      </c>
      <c r="B271" t="inlineStr">
        <is>
          <t>19:18</t>
        </is>
      </c>
      <c r="C271" t="inlineStr">
        <is>
          <t>you know, the Campbell soup equivalent,</t>
        </is>
      </c>
      <c r="D271">
        <f>HYPERLINK("https://www.youtube.com/watch?v=yrxYhv2O3wU&amp;t=1158s", "Go to time")</f>
        <v/>
      </c>
    </row>
    <row r="272">
      <c r="A272">
        <f>HYPERLINK("https://www.youtube.com/watch?v=6DRMrFMNXCc", "Video")</f>
        <v/>
      </c>
      <c r="B272" t="inlineStr">
        <is>
          <t>2:46</t>
        </is>
      </c>
      <c r="C272" t="inlineStr">
        <is>
          <t>is equivalent to the carbon emissions</t>
        </is>
      </c>
      <c r="D272">
        <f>HYPERLINK("https://www.youtube.com/watch?v=6DRMrFMNXCc&amp;t=166s", "Go to time")</f>
        <v/>
      </c>
    </row>
    <row r="273">
      <c r="A273">
        <f>HYPERLINK("https://www.youtube.com/watch?v=6DRMrFMNXCc", "Video")</f>
        <v/>
      </c>
      <c r="B273" t="inlineStr">
        <is>
          <t>6:28</t>
        </is>
      </c>
      <c r="C273" t="inlineStr">
        <is>
          <t>equivalent to taking
200 million car miles off the road</t>
        </is>
      </c>
      <c r="D273">
        <f>HYPERLINK("https://www.youtube.com/watch?v=6DRMrFMNXCc&amp;t=388s", "Go to time")</f>
        <v/>
      </c>
    </row>
    <row r="274">
      <c r="A274">
        <f>HYPERLINK("https://www.youtube.com/watch?v=CzGu9bP07i0", "Video")</f>
        <v/>
      </c>
      <c r="B274" t="inlineStr">
        <is>
          <t>5:49</t>
        </is>
      </c>
      <c r="C274" t="inlineStr">
        <is>
          <t>It takes the equivalent of between two
and three megawatt hours of energy</t>
        </is>
      </c>
      <c r="D274">
        <f>HYPERLINK("https://www.youtube.com/watch?v=CzGu9bP07i0&amp;t=349s", "Go to time")</f>
        <v/>
      </c>
    </row>
    <row r="275">
      <c r="A275">
        <f>HYPERLINK("https://www.youtube.com/watch?v=xAXUq-Qc8DI", "Video")</f>
        <v/>
      </c>
      <c r="B275" t="inlineStr">
        <is>
          <t>1:55</t>
        </is>
      </c>
      <c r="C275" t="inlineStr">
        <is>
          <t>That's like the equivalent
of four commercial airliners</t>
        </is>
      </c>
      <c r="D275">
        <f>HYPERLINK("https://www.youtube.com/watch?v=xAXUq-Qc8DI&amp;t=115s", "Go to time")</f>
        <v/>
      </c>
    </row>
    <row r="276">
      <c r="A276">
        <f>HYPERLINK("https://www.youtube.com/watch?v=hnygd-8rriU", "Video")</f>
        <v/>
      </c>
      <c r="B276" t="inlineStr">
        <is>
          <t>2:33</t>
        </is>
      </c>
      <c r="C276" t="inlineStr">
        <is>
          <t>that US is going to put
equivalent tariffs on those countries,</t>
        </is>
      </c>
      <c r="D276">
        <f>HYPERLINK("https://www.youtube.com/watch?v=hnygd-8rriU&amp;t=153s", "Go to time")</f>
        <v/>
      </c>
    </row>
    <row r="277">
      <c r="A277">
        <f>HYPERLINK("https://www.youtube.com/watch?v=ajGgd9Ld-Wc", "Video")</f>
        <v/>
      </c>
      <c r="B277" t="inlineStr">
        <is>
          <t>5:26</t>
        </is>
      </c>
      <c r="C277" t="inlineStr">
        <is>
          <t>than the equivalent American products
from Facebook and Twitter.</t>
        </is>
      </c>
      <c r="D277">
        <f>HYPERLINK("https://www.youtube.com/watch?v=ajGgd9Ld-Wc&amp;t=326s", "Go to time")</f>
        <v/>
      </c>
    </row>
    <row r="278">
      <c r="A278">
        <f>HYPERLINK("https://www.youtube.com/watch?v=4R7mX6pChSA", "Video")</f>
        <v/>
      </c>
      <c r="B278" t="inlineStr">
        <is>
          <t>3:24</t>
        </is>
      </c>
      <c r="C278" t="inlineStr">
        <is>
          <t>sheet of paper is the equivalent of one</t>
        </is>
      </c>
      <c r="D278">
        <f>HYPERLINK("https://www.youtube.com/watch?v=4R7mX6pChSA&amp;t=204s", "Go to time")</f>
        <v/>
      </c>
    </row>
    <row r="279">
      <c r="A279">
        <f>HYPERLINK("https://www.youtube.com/watch?v=4R7mX6pChSA", "Video")</f>
        <v/>
      </c>
      <c r="B279" t="inlineStr">
        <is>
          <t>11:30</t>
        </is>
      </c>
      <c r="C279" t="inlineStr">
        <is>
          <t>astounding 396 tons of CO2 equivalent</t>
        </is>
      </c>
      <c r="D279">
        <f>HYPERLINK("https://www.youtube.com/watch?v=4R7mX6pChSA&amp;t=690s", "Go to time")</f>
        <v/>
      </c>
    </row>
    <row r="280">
      <c r="A280">
        <f>HYPERLINK("https://www.youtube.com/watch?v=Xe8fIjxicoo", "Video")</f>
        <v/>
      </c>
      <c r="B280" t="inlineStr">
        <is>
          <t>7:45</t>
        </is>
      </c>
      <c r="C280" t="inlineStr">
        <is>
          <t>China did their equivalent
of the shutdown.</t>
        </is>
      </c>
      <c r="D280">
        <f>HYPERLINK("https://www.youtube.com/watch?v=Xe8fIjxicoo&amp;t=465s", "Go to time")</f>
        <v/>
      </c>
    </row>
    <row r="281">
      <c r="A281">
        <f>HYPERLINK("https://www.youtube.com/watch?v=Xe8fIjxicoo", "Video")</f>
        <v/>
      </c>
      <c r="B281" t="inlineStr">
        <is>
          <t>33:38</t>
        </is>
      </c>
      <c r="C281" t="inlineStr">
        <is>
          <t>and showed FDA that that's equivalent,</t>
        </is>
      </c>
      <c r="D281">
        <f>HYPERLINK("https://www.youtube.com/watch?v=Xe8fIjxicoo&amp;t=2018s", "Go to time")</f>
        <v/>
      </c>
    </row>
    <row r="282">
      <c r="A282">
        <f>HYPERLINK("https://www.youtube.com/watch?v=rOOLAGXdGpI", "Video")</f>
        <v/>
      </c>
      <c r="B282" t="inlineStr">
        <is>
          <t>4:14</t>
        </is>
      </c>
      <c r="C282" t="inlineStr">
        <is>
          <t>worth the modern equivalent
of $322,000.</t>
        </is>
      </c>
      <c r="D282">
        <f>HYPERLINK("https://www.youtube.com/watch?v=rOOLAGXdGpI&amp;t=254s", "Go to time")</f>
        <v/>
      </c>
    </row>
    <row r="283">
      <c r="A283">
        <f>HYPERLINK("https://www.youtube.com/watch?v=hRI0ymx_6aw", "Video")</f>
        <v/>
      </c>
      <c r="B283" t="inlineStr">
        <is>
          <t>0:49</t>
        </is>
      </c>
      <c r="C283" t="inlineStr">
        <is>
          <t>to build the equivalent of New York City 
every single month.</t>
        </is>
      </c>
      <c r="D283">
        <f>HYPERLINK("https://www.youtube.com/watch?v=hRI0ymx_6aw&amp;t=49s", "Go to time")</f>
        <v/>
      </c>
    </row>
    <row r="284">
      <c r="A284">
        <f>HYPERLINK("https://www.youtube.com/watch?v=R0JKCYZ8hng", "Video")</f>
        <v/>
      </c>
      <c r="B284" t="inlineStr">
        <is>
          <t>1:31</t>
        </is>
      </c>
      <c r="C284" t="inlineStr">
        <is>
          <t>playing music is the brain's equivalent
of a full-body workout.</t>
        </is>
      </c>
      <c r="D284">
        <f>HYPERLINK("https://www.youtube.com/watch?v=R0JKCYZ8hng&amp;t=91s", "Go to time")</f>
        <v/>
      </c>
    </row>
    <row r="285">
      <c r="A285">
        <f>HYPERLINK("https://www.youtube.com/watch?v=j2ZdF9qo7IA", "Video")</f>
        <v/>
      </c>
      <c r="B285" t="inlineStr">
        <is>
          <t>0:55</t>
        </is>
      </c>
      <c r="C285" t="inlineStr">
        <is>
          <t>the equivalent of three trips
around the globe.</t>
        </is>
      </c>
      <c r="D285">
        <f>HYPERLINK("https://www.youtube.com/watch?v=j2ZdF9qo7IA&amp;t=55s", "Go to time")</f>
        <v/>
      </c>
    </row>
    <row r="286">
      <c r="A286">
        <f>HYPERLINK("https://www.youtube.com/watch?v=nAljnpoKVLw", "Video")</f>
        <v/>
      </c>
      <c r="B286" t="inlineStr">
        <is>
          <t>2:08</t>
        </is>
      </c>
      <c r="C286" t="inlineStr">
        <is>
          <t>million times that's the equivalent of</t>
        </is>
      </c>
      <c r="D286">
        <f>HYPERLINK("https://www.youtube.com/watch?v=nAljnpoKVLw&amp;t=128s", "Go to time")</f>
        <v/>
      </c>
    </row>
    <row r="287">
      <c r="A287">
        <f>HYPERLINK("https://www.youtube.com/watch?v=GFTKKyYSCKs", "Video")</f>
        <v/>
      </c>
      <c r="B287" t="inlineStr">
        <is>
          <t>3:13</t>
        </is>
      </c>
      <c r="C287" t="inlineStr">
        <is>
          <t>This isn’t equivalent 
to simply printing money,</t>
        </is>
      </c>
      <c r="D287">
        <f>HYPERLINK("https://www.youtube.com/watch?v=GFTKKyYSCKs&amp;t=193s", "Go to time")</f>
        <v/>
      </c>
    </row>
    <row r="288">
      <c r="A288">
        <f>HYPERLINK("https://www.youtube.com/watch?v=OiKQjezOKXc", "Video")</f>
        <v/>
      </c>
      <c r="B288" t="inlineStr">
        <is>
          <t>5:26</t>
        </is>
      </c>
      <c r="C288" t="inlineStr">
        <is>
          <t>or took jobs alongside Americans
with equivalent expertise.</t>
        </is>
      </c>
      <c r="D288">
        <f>HYPERLINK("https://www.youtube.com/watch?v=OiKQjezOKXc&amp;t=326s", "Go to time")</f>
        <v/>
      </c>
    </row>
    <row r="289">
      <c r="A289">
        <f>HYPERLINK("https://www.youtube.com/watch?v=CtR5EkvLNfg", "Video")</f>
        <v/>
      </c>
      <c r="B289" t="inlineStr">
        <is>
          <t>0:51</t>
        </is>
      </c>
      <c r="C289" t="inlineStr">
        <is>
          <t>are equivalent to 1 gram of mass.</t>
        </is>
      </c>
      <c r="D289">
        <f>HYPERLINK("https://www.youtube.com/watch?v=CtR5EkvLNfg&amp;t=51s", "Go to time")</f>
        <v/>
      </c>
    </row>
    <row r="290">
      <c r="A290">
        <f>HYPERLINK("https://www.youtube.com/watch?v=CtR5EkvLNfg", "Video")</f>
        <v/>
      </c>
      <c r="B290" t="inlineStr">
        <is>
          <t>2:26</t>
        </is>
      </c>
      <c r="C290" t="inlineStr">
        <is>
          <t>equivalent to an atomic bomb.</t>
        </is>
      </c>
      <c r="D290">
        <f>HYPERLINK("https://www.youtube.com/watch?v=CtR5EkvLNfg&amp;t=146s", "Go to time")</f>
        <v/>
      </c>
    </row>
    <row r="291">
      <c r="A291">
        <f>HYPERLINK("https://www.youtube.com/watch?v=91XI7M9l3no", "Video")</f>
        <v/>
      </c>
      <c r="B291" t="inlineStr">
        <is>
          <t>4:12</t>
        </is>
      </c>
      <c r="C291" t="inlineStr">
        <is>
          <t>were actually equivalent.</t>
        </is>
      </c>
      <c r="D291">
        <f>HYPERLINK("https://www.youtube.com/watch?v=91XI7M9l3no&amp;t=252s", "Go to time")</f>
        <v/>
      </c>
    </row>
    <row r="292">
      <c r="A292">
        <f>HYPERLINK("https://www.youtube.com/watch?v=P5e7cl19Ha0", "Video")</f>
        <v/>
      </c>
      <c r="B292" t="inlineStr">
        <is>
          <t>1:07</t>
        </is>
      </c>
      <c r="C292" t="inlineStr">
        <is>
          <t>the equivalent of nearly 36 kilometers.</t>
        </is>
      </c>
      <c r="D292">
        <f>HYPERLINK("https://www.youtube.com/watch?v=P5e7cl19Ha0&amp;t=67s", "Go to time")</f>
        <v/>
      </c>
    </row>
    <row r="293">
      <c r="A293">
        <f>HYPERLINK("https://www.youtube.com/watch?v=sz3Yv3On4lE", "Video")</f>
        <v/>
      </c>
      <c r="B293" t="inlineStr">
        <is>
          <t>2:14</t>
        </is>
      </c>
      <c r="C293" t="inlineStr">
        <is>
          <t>the equivalent of about 30 sugar grains.</t>
        </is>
      </c>
      <c r="D293">
        <f>HYPERLINK("https://www.youtube.com/watch?v=sz3Yv3On4lE&amp;t=134s", "Go to time")</f>
        <v/>
      </c>
    </row>
    <row r="294">
      <c r="A294">
        <f>HYPERLINK("https://www.youtube.com/watch?v=Id3TCbpWR2M", "Video")</f>
        <v/>
      </c>
      <c r="B294" t="inlineStr">
        <is>
          <t>1:10</t>
        </is>
      </c>
      <c r="C294" t="inlineStr">
        <is>
          <t>there is no equivalent institution
for women.</t>
        </is>
      </c>
      <c r="D294">
        <f>HYPERLINK("https://www.youtube.com/watch?v=Id3TCbpWR2M&amp;t=70s", "Go to time")</f>
        <v/>
      </c>
    </row>
    <row r="295">
      <c r="A295">
        <f>HYPERLINK("https://www.youtube.com/watch?v=jRvxnpfCDSo", "Video")</f>
        <v/>
      </c>
      <c r="B295" t="inlineStr">
        <is>
          <t>1:27</t>
        </is>
      </c>
      <c r="C295" t="inlineStr">
        <is>
          <t>the equivalent of about 20 minutes 
of jogging for some.</t>
        </is>
      </c>
      <c r="D295">
        <f>HYPERLINK("https://www.youtube.com/watch?v=jRvxnpfCDSo&amp;t=87s", "Go to time")</f>
        <v/>
      </c>
    </row>
    <row r="296">
      <c r="A296">
        <f>HYPERLINK("https://www.youtube.com/watch?v=2S6e11NBwiw", "Video")</f>
        <v/>
      </c>
      <c r="B296" t="inlineStr">
        <is>
          <t>3:28</t>
        </is>
      </c>
      <c r="C296" t="inlineStr">
        <is>
          <t>we know that energy is equivalent to mass.</t>
        </is>
      </c>
      <c r="D296">
        <f>HYPERLINK("https://www.youtube.com/watch?v=2S6e11NBwiw&amp;t=208s", "Go to time")</f>
        <v/>
      </c>
    </row>
    <row r="297">
      <c r="A297">
        <f>HYPERLINK("https://www.youtube.com/watch?v=A_YMOhpyErI", "Video")</f>
        <v/>
      </c>
      <c r="B297" t="inlineStr">
        <is>
          <t>1:15</t>
        </is>
      </c>
      <c r="C297" t="inlineStr">
        <is>
          <t>which is equivalent to the annual 
emissions of 66 million cars.</t>
        </is>
      </c>
      <c r="D297">
        <f>HYPERLINK("https://www.youtube.com/watch?v=A_YMOhpyErI&amp;t=75s", "Go to time")</f>
        <v/>
      </c>
    </row>
    <row r="298">
      <c r="A298">
        <f>HYPERLINK("https://www.youtube.com/watch?v=rEnf_CFoyv0", "Video")</f>
        <v/>
      </c>
      <c r="B298" t="inlineStr">
        <is>
          <t>3:40</t>
        </is>
      </c>
      <c r="C298" t="inlineStr">
        <is>
          <t>jumped from the rough equivalent 
of $1,500 to over $13,000.</t>
        </is>
      </c>
      <c r="D298">
        <f>HYPERLINK("https://www.youtube.com/watch?v=rEnf_CFoyv0&amp;t=220s", "Go to time")</f>
        <v/>
      </c>
    </row>
    <row r="299">
      <c r="A299">
        <f>HYPERLINK("https://www.youtube.com/watch?v=9iMGFqMmUFs", "Video")</f>
        <v/>
      </c>
      <c r="B299" t="inlineStr">
        <is>
          <t>1:00</t>
        </is>
      </c>
      <c r="C299" t="inlineStr">
        <is>
          <t>That's roughly equivalent to the amount
of moisture in a banana.</t>
        </is>
      </c>
      <c r="D299">
        <f>HYPERLINK("https://www.youtube.com/watch?v=9iMGFqMmUFs&amp;t=60s", "Go to time")</f>
        <v/>
      </c>
    </row>
    <row r="300">
      <c r="A300">
        <f>HYPERLINK("https://www.youtube.com/watch?v=IfPYcfEM1Ck", "Video")</f>
        <v/>
      </c>
      <c r="B300" t="inlineStr">
        <is>
          <t>0:55</t>
        </is>
      </c>
      <c r="C300" t="inlineStr">
        <is>
          <t>That’s the modern equivalent
of roughly 500 million US dollars—</t>
        </is>
      </c>
      <c r="D300">
        <f>HYPERLINK("https://www.youtube.com/watch?v=IfPYcfEM1Ck&amp;t=55s", "Go to time")</f>
        <v/>
      </c>
    </row>
    <row r="301">
      <c r="A301">
        <f>HYPERLINK("https://www.youtube.com/watch?v=i0WH4SFpeB8", "Video")</f>
        <v/>
      </c>
      <c r="B301" t="inlineStr">
        <is>
          <t>4:19</t>
        </is>
      </c>
      <c r="C301" t="inlineStr">
        <is>
          <t>can be treated as equivalents.</t>
        </is>
      </c>
      <c r="D301">
        <f>HYPERLINK("https://www.youtube.com/watch?v=i0WH4SFpeB8&amp;t=259s", "Go to time")</f>
        <v/>
      </c>
    </row>
    <row r="302">
      <c r="A302">
        <f>HYPERLINK("https://www.youtube.com/watch?v=70cDSUI4XKE", "Video")</f>
        <v/>
      </c>
      <c r="B302" t="inlineStr">
        <is>
          <t>1:45</t>
        </is>
      </c>
      <c r="C302" t="inlineStr">
        <is>
          <t>to mark off equivalent increments of time.</t>
        </is>
      </c>
      <c r="D302">
        <f>HYPERLINK("https://www.youtube.com/watch?v=70cDSUI4XKE&amp;t=105s", "Go to time")</f>
        <v/>
      </c>
    </row>
    <row r="303">
      <c r="A303">
        <f>HYPERLINK("https://www.youtube.com/watch?v=s_LxZx42sIk", "Video")</f>
        <v/>
      </c>
      <c r="B303" t="inlineStr">
        <is>
          <t>1:57</t>
        </is>
      </c>
      <c r="C303" t="inlineStr">
        <is>
          <t>all it needs are the brain’s equivalents 
of soil, water, and sunlight.</t>
        </is>
      </c>
      <c r="D303">
        <f>HYPERLINK("https://www.youtube.com/watch?v=s_LxZx42sIk&amp;t=117s", "Go to time")</f>
        <v/>
      </c>
    </row>
    <row r="304">
      <c r="A304">
        <f>HYPERLINK("https://www.youtube.com/watch?v=C6kn6nXMWF0", "Video")</f>
        <v/>
      </c>
      <c r="B304" t="inlineStr">
        <is>
          <t>3:33</t>
        </is>
      </c>
      <c r="C304" t="inlineStr">
        <is>
          <t>is the 4D equivalent of a 3D sphere.</t>
        </is>
      </c>
      <c r="D304">
        <f>HYPERLINK("https://www.youtube.com/watch?v=C6kn6nXMWF0&amp;t=213s", "Go to time")</f>
        <v/>
      </c>
    </row>
    <row r="305">
      <c r="A305">
        <f>HYPERLINK("https://www.youtube.com/watch?v=lkdLg0Nq4SQ", "Video")</f>
        <v/>
      </c>
      <c r="B305" t="inlineStr">
        <is>
          <t>1:30</t>
        </is>
      </c>
      <c r="C305" t="inlineStr">
        <is>
          <t>This would be the human equivalent of
running more than 300 kilometers per hour.</t>
        </is>
      </c>
      <c r="D305">
        <f>HYPERLINK("https://www.youtube.com/watch?v=lkdLg0Nq4SQ&amp;t=90s", "Go to time")</f>
        <v/>
      </c>
    </row>
    <row r="306">
      <c r="A306">
        <f>HYPERLINK("https://www.youtube.com/watch?v=dyckL6HuLRU", "Video")</f>
        <v/>
      </c>
      <c r="B306" t="inlineStr">
        <is>
          <t>4:24</t>
        </is>
      </c>
      <c r="C306" t="inlineStr">
        <is>
          <t>It took 14 years, the modern equivalent 
of over 400 million dollars,</t>
        </is>
      </c>
      <c r="D306">
        <f>HYPERLINK("https://www.youtube.com/watch?v=dyckL6HuLRU&amp;t=264s", "Go to time")</f>
        <v/>
      </c>
    </row>
    <row r="307">
      <c r="A307">
        <f>HYPERLINK("https://www.youtube.com/watch?v=4M6lrhuiPv0", "Video")</f>
        <v/>
      </c>
      <c r="B307" t="inlineStr">
        <is>
          <t>0:34</t>
        </is>
      </c>
      <c r="C307" t="inlineStr">
        <is>
          <t>and the equivalent of over $2 trillion
flow through their doors every year.</t>
        </is>
      </c>
      <c r="D307">
        <f>HYPERLINK("https://www.youtube.com/watch?v=4M6lrhuiPv0&amp;t=34s", "Go to time")</f>
        <v/>
      </c>
    </row>
    <row r="308">
      <c r="A308">
        <f>HYPERLINK("https://www.youtube.com/watch?v=p5v7h4wQDPg", "Video")</f>
        <v/>
      </c>
      <c r="B308" t="inlineStr">
        <is>
          <t>5:17</t>
        </is>
      </c>
      <c r="C308" t="inlineStr">
        <is>
          <t>which is the equivalent of about two and</t>
        </is>
      </c>
      <c r="D308">
        <f>HYPERLINK("https://www.youtube.com/watch?v=p5v7h4wQDPg&amp;t=317s", "Go to time")</f>
        <v/>
      </c>
    </row>
    <row r="309">
      <c r="A309">
        <f>HYPERLINK("https://www.youtube.com/watch?v=h8GqaAp3cGs", "Video")</f>
        <v/>
      </c>
      <c r="B309" t="inlineStr">
        <is>
          <t>3:03</t>
        </is>
      </c>
      <c r="C309" t="inlineStr">
        <is>
          <t>and each tick on the line equivalent 
to a year as she perceives it.</t>
        </is>
      </c>
      <c r="D309">
        <f>HYPERLINK("https://www.youtube.com/watch?v=h8GqaAp3cGs&amp;t=183s", "Go to time")</f>
        <v/>
      </c>
    </row>
    <row r="310">
      <c r="A310">
        <f>HYPERLINK("https://www.youtube.com/watch?v=wteUW2sL7bc", "Video")</f>
        <v/>
      </c>
      <c r="B310" t="inlineStr">
        <is>
          <t>0:20</t>
        </is>
      </c>
      <c r="C310" t="inlineStr">
        <is>
          <t>and you'd have something equivalent
to a modern hard drive,</t>
        </is>
      </c>
      <c r="D310">
        <f>HYPERLINK("https://www.youtube.com/watch?v=wteUW2sL7bc&amp;t=20s", "Go to time")</f>
        <v/>
      </c>
    </row>
    <row r="311">
      <c r="A311">
        <f>HYPERLINK("https://www.youtube.com/watch?v=dzX8hvoGtT8", "Video")</f>
        <v/>
      </c>
      <c r="B311" t="inlineStr">
        <is>
          <t>1:24</t>
        </is>
      </c>
      <c r="C311" t="inlineStr">
        <is>
          <t>at speeds equivalent to a car going
from 0 to 96 kilometers per hour</t>
        </is>
      </c>
      <c r="D311">
        <f>HYPERLINK("https://www.youtube.com/watch?v=dzX8hvoGtT8&amp;t=84s", "Go to time")</f>
        <v/>
      </c>
    </row>
    <row r="312">
      <c r="A312">
        <f>HYPERLINK("https://www.youtube.com/watch?v=Rpy9Qp7NAaw", "Video")</f>
        <v/>
      </c>
      <c r="B312" t="inlineStr">
        <is>
          <t>2:14</t>
        </is>
      </c>
      <c r="C312" t="inlineStr">
        <is>
          <t>the equivalent of about 2.5 hours
in an entire year.</t>
        </is>
      </c>
      <c r="D312">
        <f>HYPERLINK("https://www.youtube.com/watch?v=Rpy9Qp7NAaw&amp;t=134s", "Go to time")</f>
        <v/>
      </c>
    </row>
    <row r="313">
      <c r="A313">
        <f>HYPERLINK("https://www.youtube.com/watch?v=UoH2-TlcDrU", "Video")</f>
        <v/>
      </c>
      <c r="B313" t="inlineStr">
        <is>
          <t>2:47</t>
        </is>
      </c>
      <c r="C313" t="inlineStr">
        <is>
          <t>than an energetically equivalent
amount of gasoline—</t>
        </is>
      </c>
      <c r="D313">
        <f>HYPERLINK("https://www.youtube.com/watch?v=UoH2-TlcDrU&amp;t=167s", "Go to time")</f>
        <v/>
      </c>
    </row>
    <row r="314">
      <c r="A314">
        <f>HYPERLINK("https://www.youtube.com/watch?v=4NxN6PmxlBM", "Video")</f>
        <v/>
      </c>
      <c r="B314" t="inlineStr">
        <is>
          <t>8:23</t>
        </is>
      </c>
      <c r="C314" t="inlineStr">
        <is>
          <t>oil equivalent it would be three times</t>
        </is>
      </c>
      <c r="D314">
        <f>HYPERLINK("https://www.youtube.com/watch?v=4NxN6PmxlBM&amp;t=503s", "Go to time")</f>
        <v/>
      </c>
    </row>
    <row r="315">
      <c r="A315">
        <f>HYPERLINK("https://www.youtube.com/watch?v=hd8tYiLSmn0", "Video")</f>
        <v/>
      </c>
      <c r="B315" t="inlineStr">
        <is>
          <t>1:43</t>
        </is>
      </c>
      <c r="C315" t="inlineStr">
        <is>
          <t>A single transatlantic
round-trip could cost the equivalent</t>
        </is>
      </c>
      <c r="D315">
        <f>HYPERLINK("https://www.youtube.com/watch?v=hd8tYiLSmn0&amp;t=103s", "Go to time")</f>
        <v/>
      </c>
    </row>
    <row r="316">
      <c r="A316">
        <f>HYPERLINK("https://www.youtube.com/watch?v=V8Bn0UPpGCw", "Video")</f>
        <v/>
      </c>
      <c r="B316" t="inlineStr">
        <is>
          <t>3:49</t>
        </is>
      </c>
      <c r="C316" t="inlineStr">
        <is>
          <t>is the carbon capture equivalent
of 2 billion fully grown trees</t>
        </is>
      </c>
      <c r="D316">
        <f>HYPERLINK("https://www.youtube.com/watch?v=V8Bn0UPpGCw&amp;t=229s", "Go to time")</f>
        <v/>
      </c>
    </row>
    <row r="317">
      <c r="A317">
        <f>HYPERLINK("https://www.youtube.com/watch?v=Ab9OZsDECZw", "Video")</f>
        <v/>
      </c>
      <c r="B317" t="inlineStr">
        <is>
          <t>0:15</t>
        </is>
      </c>
      <c r="C317" t="inlineStr">
        <is>
          <t>and everyday, they carry the equivalent
of over 7,500 liters of blood,</t>
        </is>
      </c>
      <c r="D317">
        <f>HYPERLINK("https://www.youtube.com/watch?v=Ab9OZsDECZw&amp;t=15s", "Go to time")</f>
        <v/>
      </c>
    </row>
    <row r="318">
      <c r="A318">
        <f>HYPERLINK("https://www.youtube.com/watch?v=Al-30Z-aH8M", "Video")</f>
        <v/>
      </c>
      <c r="B318" t="inlineStr">
        <is>
          <t>2:08</t>
        </is>
      </c>
      <c r="C318" t="inlineStr">
        <is>
          <t>the equivalent of climbing
5,000 to 14,000 feet.</t>
        </is>
      </c>
      <c r="D318">
        <f>HYPERLINK("https://www.youtube.com/watch?v=Al-30Z-aH8M&amp;t=128s", "Go to time")</f>
        <v/>
      </c>
    </row>
    <row r="319">
      <c r="A319">
        <f>HYPERLINK("https://www.youtube.com/watch?v=NCPTbfQyMt8", "Video")</f>
        <v/>
      </c>
      <c r="B319" t="inlineStr">
        <is>
          <t>3:58</t>
        </is>
      </c>
      <c r="C319" t="inlineStr">
        <is>
          <t>but this 1-degree change 
has added the energy equivalent</t>
        </is>
      </c>
      <c r="D319">
        <f>HYPERLINK("https://www.youtube.com/watch?v=NCPTbfQyMt8&amp;t=238s", "Go to time")</f>
        <v/>
      </c>
    </row>
    <row r="320">
      <c r="A320">
        <f>HYPERLINK("https://www.youtube.com/watch?v=GHBb25lzNVM", "Video")</f>
        <v/>
      </c>
      <c r="B320" t="inlineStr">
        <is>
          <t>0:55</t>
        </is>
      </c>
      <c r="C320" t="inlineStr">
        <is>
          <t>but let’s consider an explosion 
equivalent to 10,000 tons of TNT.</t>
        </is>
      </c>
      <c r="D320">
        <f>HYPERLINK("https://www.youtube.com/watch?v=GHBb25lzNVM&amp;t=55s", "Go to time")</f>
        <v/>
      </c>
    </row>
    <row r="321">
      <c r="A321">
        <f>HYPERLINK("https://www.youtube.com/watch?v=Ghbkv0MKV-w", "Video")</f>
        <v/>
      </c>
      <c r="B321" t="inlineStr">
        <is>
          <t>0:27</t>
        </is>
      </c>
      <c r="C321" t="inlineStr">
        <is>
          <t>chose the equivalent 
of the second statement:</t>
        </is>
      </c>
      <c r="D321">
        <f>HYPERLINK("https://www.youtube.com/watch?v=Ghbkv0MKV-w&amp;t=27s", "Go to time")</f>
        <v/>
      </c>
    </row>
    <row r="322">
      <c r="A322">
        <f>HYPERLINK("https://www.youtube.com/watch?v=GVU_zANtroE", "Video")</f>
        <v/>
      </c>
      <c r="B322" t="inlineStr">
        <is>
          <t>2:13</t>
        </is>
      </c>
      <c r="C322" t="inlineStr">
        <is>
          <t>a number equivalent to the entire
population of Paris,</t>
        </is>
      </c>
      <c r="D322">
        <f>HYPERLINK("https://www.youtube.com/watch?v=GVU_zANtroE&amp;t=133s", "Go to time")</f>
        <v/>
      </c>
    </row>
    <row r="323">
      <c r="A323">
        <f>HYPERLINK("https://www.youtube.com/watch?v=qocAoN4jNwc", "Video")</f>
        <v/>
      </c>
      <c r="B323" t="inlineStr">
        <is>
          <t>3:21</t>
        </is>
      </c>
      <c r="C323" t="inlineStr">
        <is>
          <t>functionally equivalent to turning on</t>
        </is>
      </c>
      <c r="D323">
        <f>HYPERLINK("https://www.youtube.com/watch?v=qocAoN4jNwc&amp;t=201s", "Go to time")</f>
        <v/>
      </c>
    </row>
    <row r="324">
      <c r="A324">
        <f>HYPERLINK("https://www.youtube.com/watch?v=OpohbXB_JZU", "Video")</f>
        <v/>
      </c>
      <c r="B324" t="inlineStr">
        <is>
          <t>2:42</t>
        </is>
      </c>
      <c r="C324" t="inlineStr">
        <is>
          <t>Every one universe produced by random
fluctuations has equivalent odds</t>
        </is>
      </c>
      <c r="D324">
        <f>HYPERLINK("https://www.youtube.com/watch?v=OpohbXB_JZU&amp;t=162s", "Go to time")</f>
        <v/>
      </c>
    </row>
    <row r="325">
      <c r="A325">
        <f>HYPERLINK("https://www.youtube.com/watch?v=_cj8AtODiHc", "Video")</f>
        <v/>
      </c>
      <c r="B325" t="inlineStr">
        <is>
          <t>0:43</t>
        </is>
      </c>
      <c r="C325" t="inlineStr">
        <is>
          <t>That's equivalent to the weight of a
polar bear balancing on a quarter.</t>
        </is>
      </c>
      <c r="D325">
        <f>HYPERLINK("https://www.youtube.com/watch?v=_cj8AtODiHc&amp;t=43s", "Go to time")</f>
        <v/>
      </c>
    </row>
    <row r="326">
      <c r="A326">
        <f>HYPERLINK("https://www.youtube.com/watch?v=7K3KdgDcdYc", "Video")</f>
        <v/>
      </c>
      <c r="B326" t="inlineStr">
        <is>
          <t>2:33</t>
        </is>
      </c>
      <c r="C326" t="inlineStr">
        <is>
          <t>George Washington is said to have spent
the equivalent of $6,600</t>
        </is>
      </c>
      <c r="D326">
        <f>HYPERLINK("https://www.youtube.com/watch?v=7K3KdgDcdYc&amp;t=153s", "Go to time")</f>
        <v/>
      </c>
    </row>
    <row r="327">
      <c r="A327">
        <f>HYPERLINK("https://www.youtube.com/watch?v=5Hb_ONJUA9I", "Video")</f>
        <v/>
      </c>
      <c r="B327" t="inlineStr">
        <is>
          <t>2:50</t>
        </is>
      </c>
      <c r="C327" t="inlineStr">
        <is>
          <t>and at least two times more energy
efficient than fossil fuel equivalents.</t>
        </is>
      </c>
      <c r="D327">
        <f>HYPERLINK("https://www.youtube.com/watch?v=5Hb_ONJUA9I&amp;t=170s", "Go to time")</f>
        <v/>
      </c>
    </row>
    <row r="328">
      <c r="A328">
        <f>HYPERLINK("https://www.youtube.com/watch?v=cXNTArhA0Jg", "Video")</f>
        <v/>
      </c>
      <c r="B328" t="inlineStr">
        <is>
          <t>3:11</t>
        </is>
      </c>
      <c r="C328" t="inlineStr">
        <is>
          <t>while they search for the most 
accurate equivalent.</t>
        </is>
      </c>
      <c r="D328">
        <f>HYPERLINK("https://www.youtube.com/watch?v=cXNTArhA0Jg&amp;t=191s", "Go to time")</f>
        <v/>
      </c>
    </row>
    <row r="329">
      <c r="A329">
        <f>HYPERLINK("https://www.youtube.com/watch?v=s0yJwZGxvBA", "Video")</f>
        <v/>
      </c>
      <c r="B329" t="inlineStr">
        <is>
          <t>5:10</t>
        </is>
      </c>
      <c r="C329" t="inlineStr">
        <is>
          <t>at levels that are equivalent 
to some other physical processes</t>
        </is>
      </c>
      <c r="D329">
        <f>HYPERLINK("https://www.youtube.com/watch?v=s0yJwZGxvBA&amp;t=310s", "Go to time")</f>
        <v/>
      </c>
    </row>
    <row r="330">
      <c r="A330">
        <f>HYPERLINK("https://www.youtube.com/watch?v=K5cvHHUnpKo", "Video")</f>
        <v/>
      </c>
      <c r="B330" t="inlineStr">
        <is>
          <t>9:52</t>
        </is>
      </c>
      <c r="C330" t="inlineStr">
        <is>
          <t>equivalent of about 900 cars removed</t>
        </is>
      </c>
      <c r="D330">
        <f>HYPERLINK("https://www.youtube.com/watch?v=K5cvHHUnpKo&amp;t=592s", "Go to time")</f>
        <v/>
      </c>
    </row>
    <row r="331">
      <c r="A331">
        <f>HYPERLINK("https://www.youtube.com/watch?v=KOz-bNhEHhQ", "Video")</f>
        <v/>
      </c>
      <c r="B331" t="inlineStr">
        <is>
          <t>3:02</t>
        </is>
      </c>
      <c r="C331" t="inlineStr">
        <is>
          <t>but for now there’s no equivalent of the 
pap smear for the throat.</t>
        </is>
      </c>
      <c r="D331">
        <f>HYPERLINK("https://www.youtube.com/watch?v=KOz-bNhEHhQ&amp;t=182s", "Go to time")</f>
        <v/>
      </c>
    </row>
    <row r="332">
      <c r="A332">
        <f>HYPERLINK("https://www.youtube.com/watch?v=FW2Hvs5WaRY", "Video")</f>
        <v/>
      </c>
      <c r="B332" t="inlineStr">
        <is>
          <t>3:24</t>
        </is>
      </c>
      <c r="C332" t="inlineStr">
        <is>
          <t>and it's the equivalent 
of addition from earlier.</t>
        </is>
      </c>
      <c r="D332">
        <f>HYPERLINK("https://www.youtube.com/watch?v=FW2Hvs5WaRY&amp;t=204s", "Go to time")</f>
        <v/>
      </c>
    </row>
    <row r="333">
      <c r="A333">
        <f>HYPERLINK("https://www.youtube.com/watch?v=fFeV8WxIZLk", "Video")</f>
        <v/>
      </c>
      <c r="B333" t="inlineStr">
        <is>
          <t>1:25</t>
        </is>
      </c>
      <c r="C333" t="inlineStr">
        <is>
          <t>the equivalent of the mass of a 
fully-loaded container ship</t>
        </is>
      </c>
      <c r="D333">
        <f>HYPERLINK("https://www.youtube.com/watch?v=fFeV8WxIZLk&amp;t=85s", "Go to time")</f>
        <v/>
      </c>
    </row>
    <row r="334">
      <c r="A334">
        <f>HYPERLINK("https://www.youtube.com/watch?v=_K-L9uhsBLM", "Video")</f>
        <v/>
      </c>
      <c r="B334" t="inlineStr">
        <is>
          <t>1:17</t>
        </is>
      </c>
      <c r="C334" t="inlineStr">
        <is>
          <t>Basically the speech equivalent to just wearing underpants</t>
        </is>
      </c>
      <c r="D334">
        <f>HYPERLINK("https://www.youtube.com/watch?v=_K-L9uhsBLM&amp;t=77s", "Go to time")</f>
        <v/>
      </c>
    </row>
    <row r="335">
      <c r="A335">
        <f>HYPERLINK("https://www.youtube.com/watch?v=S9pbXUhh0Ds", "Video")</f>
        <v/>
      </c>
      <c r="B335" t="inlineStr">
        <is>
          <t>5:40</t>
        </is>
      </c>
      <c r="C335" t="inlineStr">
        <is>
          <t>basically the speech equivalent to just</t>
        </is>
      </c>
      <c r="D335">
        <f>HYPERLINK("https://www.youtube.com/watch?v=S9pbXUhh0Ds&amp;t=340s", "Go to time")</f>
        <v/>
      </c>
    </row>
    <row r="336">
      <c r="A336">
        <f>HYPERLINK("https://www.youtube.com/watch?v=jjg4hWDFbmY", "Video")</f>
        <v/>
      </c>
      <c r="B336" t="inlineStr">
        <is>
          <t>11:43</t>
        </is>
      </c>
      <c r="C336" t="inlineStr">
        <is>
          <t>is basically the speech equivalent to</t>
        </is>
      </c>
      <c r="D336">
        <f>HYPERLINK("https://www.youtube.com/watch?v=jjg4hWDFbmY&amp;t=703s", "Go to time")</f>
        <v/>
      </c>
    </row>
    <row r="337">
      <c r="A337">
        <f>HYPERLINK("https://www.youtube.com/watch?v=kPXpLmeOiWo", "Video")</f>
        <v/>
      </c>
      <c r="B337" t="inlineStr">
        <is>
          <t>3:59</t>
        </is>
      </c>
      <c r="C337" t="inlineStr">
        <is>
          <t>equivalent of a Geisha this is a woman</t>
        </is>
      </c>
      <c r="D337">
        <f>HYPERLINK("https://www.youtube.com/watch?v=kPXpLmeOiWo&amp;t=239s", "Go to time")</f>
        <v/>
      </c>
    </row>
    <row r="338">
      <c r="A338">
        <f>HYPERLINK("https://www.youtube.com/watch?v=9Zp8UlxyjQ4", "Video")</f>
        <v/>
      </c>
      <c r="B338" t="inlineStr">
        <is>
          <t>7:33</t>
        </is>
      </c>
      <c r="C338" t="inlineStr">
        <is>
          <t>basically the speech equivalent to just</t>
        </is>
      </c>
      <c r="D338">
        <f>HYPERLINK("https://www.youtube.com/watch?v=9Zp8UlxyjQ4&amp;t=453s", "Go to time")</f>
        <v/>
      </c>
    </row>
    <row r="339">
      <c r="A339">
        <f>HYPERLINK("https://www.youtube.com/watch?v=hB1cIRfpjyU", "Video")</f>
        <v/>
      </c>
      <c r="B339" t="inlineStr">
        <is>
          <t>10:56</t>
        </is>
      </c>
      <c r="C339" t="inlineStr">
        <is>
          <t>basically the speech equivalent</t>
        </is>
      </c>
      <c r="D339">
        <f>HYPERLINK("https://www.youtube.com/watch?v=hB1cIRfpjyU&amp;t=656s", "Go to time")</f>
        <v/>
      </c>
    </row>
    <row r="340">
      <c r="A340">
        <f>HYPERLINK("https://www.youtube.com/watch?v=G0sDekumv7E", "Video")</f>
        <v/>
      </c>
      <c r="B340" t="inlineStr">
        <is>
          <t>14:48</t>
        </is>
      </c>
      <c r="C340" t="inlineStr">
        <is>
          <t>cardiovascular equivalent of running</t>
        </is>
      </c>
      <c r="D340">
        <f>HYPERLINK("https://www.youtube.com/watch?v=G0sDekumv7E&amp;t=888s", "Go to time")</f>
        <v/>
      </c>
    </row>
    <row r="341">
      <c r="A341">
        <f>HYPERLINK("https://www.youtube.com/watch?v=sb3gom-rr_Y", "Video")</f>
        <v/>
      </c>
      <c r="B341" t="inlineStr">
        <is>
          <t>10:01</t>
        </is>
      </c>
      <c r="C341" t="inlineStr">
        <is>
          <t>basically the speech equivalent</t>
        </is>
      </c>
      <c r="D341">
        <f>HYPERLINK("https://www.youtube.com/watch?v=sb3gom-rr_Y&amp;t=601s", "Go to time")</f>
        <v/>
      </c>
    </row>
    <row r="342">
      <c r="A342">
        <f>HYPERLINK("https://www.youtube.com/watch?v=UmsbTXtfXBg", "Video")</f>
        <v/>
      </c>
      <c r="B342" t="inlineStr">
        <is>
          <t>195:33</t>
        </is>
      </c>
      <c r="C342" t="inlineStr">
        <is>
          <t>basically the speech equivalent to just</t>
        </is>
      </c>
      <c r="D342">
        <f>HYPERLINK("https://www.youtube.com/watch?v=UmsbTXtfXBg&amp;t=11733s", "Go to time")</f>
        <v/>
      </c>
    </row>
    <row r="343">
      <c r="A343">
        <f>HYPERLINK("https://www.youtube.com/watch?v=runGmKOqqPk", "Video")</f>
        <v/>
      </c>
      <c r="B343" t="inlineStr">
        <is>
          <t>3:49</t>
        </is>
      </c>
      <c r="C343" t="inlineStr">
        <is>
          <t>A concierge is the Winnipe
equivalent of a geisha.</t>
        </is>
      </c>
      <c r="D343">
        <f>HYPERLINK("https://www.youtube.com/watch?v=runGmKOqqPk&amp;t=229s", "Go to time")</f>
        <v/>
      </c>
    </row>
    <row r="344">
      <c r="A344">
        <f>HYPERLINK("https://www.youtube.com/watch?v=lSJis2K6B8Q", "Video")</f>
        <v/>
      </c>
      <c r="B344" t="inlineStr">
        <is>
          <t>2:29</t>
        </is>
      </c>
      <c r="C344" t="inlineStr">
        <is>
          <t>was the equivalent of about $3.40.</t>
        </is>
      </c>
      <c r="D344">
        <f>HYPERLINK("https://www.youtube.com/watch?v=lSJis2K6B8Q&amp;t=149s", "Go to time")</f>
        <v/>
      </c>
    </row>
    <row r="345">
      <c r="A345">
        <f>HYPERLINK("https://www.youtube.com/watch?v=a9OuF-xeGi4", "Video")</f>
        <v/>
      </c>
      <c r="B345" t="inlineStr">
        <is>
          <t>1:24</t>
        </is>
      </c>
      <c r="C345" t="inlineStr">
        <is>
          <t>Rent and something called
Owner's Equivalent Rent.</t>
        </is>
      </c>
      <c r="D345">
        <f>HYPERLINK("https://www.youtube.com/watch?v=a9OuF-xeGi4&amp;t=84s", "Go to time")</f>
        <v/>
      </c>
    </row>
    <row r="346">
      <c r="A346">
        <f>HYPERLINK("https://www.youtube.com/watch?v=a9OuF-xeGi4", "Video")</f>
        <v/>
      </c>
      <c r="B346" t="inlineStr">
        <is>
          <t>2:48</t>
        </is>
      </c>
      <c r="C346" t="inlineStr">
        <is>
          <t>is called Owner's Equivalent Rent or OER.</t>
        </is>
      </c>
      <c r="D346">
        <f>HYPERLINK("https://www.youtube.com/watch?v=a9OuF-xeGi4&amp;t=168s", "Go to time")</f>
        <v/>
      </c>
    </row>
    <row r="347">
      <c r="A347">
        <f>HYPERLINK("https://www.youtube.com/watch?v=a9OuF-xeGi4", "Video")</f>
        <v/>
      </c>
      <c r="B347" t="inlineStr">
        <is>
          <t>3:08</t>
        </is>
      </c>
      <c r="C347" t="inlineStr">
        <is>
          <t>So instead, the BLS assigns
owned homes and equivalent rent</t>
        </is>
      </c>
      <c r="D347">
        <f>HYPERLINK("https://www.youtube.com/watch?v=a9OuF-xeGi4&amp;t=188s", "Go to time")</f>
        <v/>
      </c>
    </row>
    <row r="348">
      <c r="A348">
        <f>HYPERLINK("https://www.youtube.com/watch?v=-0t67OqyzL4", "Video")</f>
        <v/>
      </c>
      <c r="B348" t="inlineStr">
        <is>
          <t>2:42</t>
        </is>
      </c>
      <c r="C348" t="inlineStr">
        <is>
          <t>a notice the FAA and EASA,
its European equivalent,</t>
        </is>
      </c>
      <c r="D348">
        <f>HYPERLINK("https://www.youtube.com/watch?v=-0t67OqyzL4&amp;t=162s", "Go to time")</f>
        <v/>
      </c>
    </row>
    <row r="349">
      <c r="A349">
        <f>HYPERLINK("https://www.youtube.com/watch?v=Jm2BdGQDNMg", "Video")</f>
        <v/>
      </c>
      <c r="B349" t="inlineStr">
        <is>
          <t>0:54</t>
        </is>
      </c>
      <c r="C349" t="inlineStr">
        <is>
          <t>cents a gallon equivalent with natural</t>
        </is>
      </c>
      <c r="D349">
        <f>HYPERLINK("https://www.youtube.com/watch?v=Jm2BdGQDNMg&amp;t=54s", "Go to time")</f>
        <v/>
      </c>
    </row>
    <row r="350">
      <c r="A350">
        <f>HYPERLINK("https://www.youtube.com/watch?v=1nicf4RjU00", "Video")</f>
        <v/>
      </c>
      <c r="B350" t="inlineStr">
        <is>
          <t>3:12</t>
        </is>
      </c>
      <c r="C350" t="inlineStr">
        <is>
          <t>which is equivalent to one
and a half swing pool size.</t>
        </is>
      </c>
      <c r="D350">
        <f>HYPERLINK("https://www.youtube.com/watch?v=1nicf4RjU00&amp;t=192s", "Go to time")</f>
        <v/>
      </c>
    </row>
    <row r="351">
      <c r="A351">
        <f>HYPERLINK("https://www.youtube.com/watch?v=75AXINUL47g", "Video")</f>
        <v/>
      </c>
      <c r="B351" t="inlineStr">
        <is>
          <t>5:26</t>
        </is>
      </c>
      <c r="C351" t="inlineStr">
        <is>
          <t>the Chinese equivalent of eBay around</t>
        </is>
      </c>
      <c r="D351">
        <f>HYPERLINK("https://www.youtube.com/watch?v=75AXINUL47g&amp;t=326s", "Go to time")</f>
        <v/>
      </c>
    </row>
    <row r="352">
      <c r="A352">
        <f>HYPERLINK("https://www.youtube.com/watch?v=zWQQO081mRs", "Video")</f>
        <v/>
      </c>
      <c r="B352" t="inlineStr">
        <is>
          <t>2:05</t>
        </is>
      </c>
      <c r="C352" t="inlineStr">
        <is>
          <t>equivalent to 11 Boeing 747 engines</t>
        </is>
      </c>
      <c r="D352">
        <f>HYPERLINK("https://www.youtube.com/watch?v=zWQQO081mRs&amp;t=125s", "Go to time")</f>
        <v/>
      </c>
    </row>
    <row r="353">
      <c r="A353">
        <f>HYPERLINK("https://www.youtube.com/watch?v=DEPcHoHLvGI", "Video")</f>
        <v/>
      </c>
      <c r="B353" t="inlineStr">
        <is>
          <t>5:02</t>
        </is>
      </c>
      <c r="C353" t="inlineStr">
        <is>
          <t>So some analysts will say,
it's almost the equivalent</t>
        </is>
      </c>
      <c r="D353">
        <f>HYPERLINK("https://www.youtube.com/watch?v=DEPcHoHLvGI&amp;t=302s", "Go to time")</f>
        <v/>
      </c>
    </row>
    <row r="354">
      <c r="A354">
        <f>HYPERLINK("https://www.youtube.com/watch?v=EOdMyAK41oU", "Video")</f>
        <v/>
      </c>
      <c r="B354" t="inlineStr">
        <is>
          <t>1:05</t>
        </is>
      </c>
      <c r="C354" t="inlineStr">
        <is>
          <t>which provides the electrical equivalent</t>
        </is>
      </c>
      <c r="D354">
        <f>HYPERLINK("https://www.youtube.com/watch?v=EOdMyAK41oU&amp;t=65s", "Go to time")</f>
        <v/>
      </c>
    </row>
    <row r="355">
      <c r="A355">
        <f>HYPERLINK("https://www.youtube.com/watch?v=pGrFVMz5v6k", "Video")</f>
        <v/>
      </c>
      <c r="B355" t="inlineStr">
        <is>
          <t>1:16</t>
        </is>
      </c>
      <c r="C355" t="inlineStr">
        <is>
          <t>cash or collateral of equivalent value</t>
        </is>
      </c>
      <c r="D355">
        <f>HYPERLINK("https://www.youtube.com/watch?v=pGrFVMz5v6k&amp;t=76s", "Go to time")</f>
        <v/>
      </c>
    </row>
    <row r="356">
      <c r="A356">
        <f>HYPERLINK("https://www.youtube.com/watch?v=AiEtrF48vFQ", "Video")</f>
        <v/>
      </c>
      <c r="B356" t="inlineStr">
        <is>
          <t>0:45</t>
        </is>
      </c>
      <c r="C356" t="inlineStr">
        <is>
          <t>it's about the equivalent of
one truckload worth of aid.</t>
        </is>
      </c>
      <c r="D356">
        <f>HYPERLINK("https://www.youtube.com/watch?v=AiEtrF48vFQ&amp;t=45s", "Go to time")</f>
        <v/>
      </c>
    </row>
    <row r="357">
      <c r="A357">
        <f>HYPERLINK("https://www.youtube.com/watch?v=0fQmoFmnw1c", "Video")</f>
        <v/>
      </c>
      <c r="B357" t="inlineStr">
        <is>
          <t>1:32</t>
        </is>
      </c>
      <c r="C357" t="inlineStr">
        <is>
          <t>and equivalent now total $73 billion and</t>
        </is>
      </c>
      <c r="D357">
        <f>HYPERLINK("https://www.youtube.com/watch?v=0fQmoFmnw1c&amp;t=92s", "Go to time")</f>
        <v/>
      </c>
    </row>
    <row r="358">
      <c r="A358">
        <f>HYPERLINK("https://www.youtube.com/watch?v=gWq9P-sB6iM", "Video")</f>
        <v/>
      </c>
      <c r="B358" t="inlineStr">
        <is>
          <t>1:43</t>
        </is>
      </c>
      <c r="C358" t="inlineStr">
        <is>
          <t>to Ukraine, the equivalent
of one Ukrainian battalion.</t>
        </is>
      </c>
      <c r="D358">
        <f>HYPERLINK("https://www.youtube.com/watch?v=gWq9P-sB6iM&amp;t=103s", "Go to time")</f>
        <v/>
      </c>
    </row>
    <row r="359">
      <c r="A359">
        <f>HYPERLINK("https://www.youtube.com/watch?v=gWq9P-sB6iM", "Video")</f>
        <v/>
      </c>
      <c r="B359" t="inlineStr">
        <is>
          <t>3:09</t>
        </is>
      </c>
      <c r="C359" t="inlineStr">
        <is>
          <t>to be more resistant than
the Russian equivalents.</t>
        </is>
      </c>
      <c r="D359">
        <f>HYPERLINK("https://www.youtube.com/watch?v=gWq9P-sB6iM&amp;t=189s", "Go to time")</f>
        <v/>
      </c>
    </row>
    <row r="360">
      <c r="A360">
        <f>HYPERLINK("https://www.youtube.com/watch?v=HKYAXF4ww3E", "Video")</f>
        <v/>
      </c>
      <c r="B360" t="inlineStr">
        <is>
          <t>2:40</t>
        </is>
      </c>
      <c r="C360" t="inlineStr">
        <is>
          <t>equivalent of a 400 pounds safe moving</t>
        </is>
      </c>
      <c r="D360">
        <f>HYPERLINK("https://www.youtube.com/watch?v=HKYAXF4ww3E&amp;t=160s", "Go to time")</f>
        <v/>
      </c>
    </row>
    <row r="361">
      <c r="A361">
        <f>HYPERLINK("https://www.youtube.com/watch?v=tOd-sOkxKPE", "Video")</f>
        <v/>
      </c>
      <c r="B361" t="inlineStr">
        <is>
          <t>1:03</t>
        </is>
      </c>
      <c r="C361" t="inlineStr">
        <is>
          <t>Runs a video channel about basketball shoes on the Chinese equivalent of YouTube and he spoke to</t>
        </is>
      </c>
      <c r="D361">
        <f>HYPERLINK("https://www.youtube.com/watch?v=tOd-sOkxKPE&amp;t=63s", "Go to time")</f>
        <v/>
      </c>
    </row>
    <row r="362">
      <c r="A362">
        <f>HYPERLINK("https://www.youtube.com/watch?v=4pApgj2nq_M", "Video")</f>
        <v/>
      </c>
      <c r="B362" t="inlineStr">
        <is>
          <t>0:31</t>
        </is>
      </c>
      <c r="C362" t="inlineStr">
        <is>
          <t>equivalent to about 1 and 1/2 football</t>
        </is>
      </c>
      <c r="D362">
        <f>HYPERLINK("https://www.youtube.com/watch?v=4pApgj2nq_M&amp;t=31s", "Go to time")</f>
        <v/>
      </c>
    </row>
    <row r="363">
      <c r="A363">
        <f>HYPERLINK("https://www.youtube.com/watch?v=eGLdfIfLLWc", "Video")</f>
        <v/>
      </c>
      <c r="B363" t="inlineStr">
        <is>
          <t>2:44</t>
        </is>
      </c>
      <c r="C363" t="inlineStr">
        <is>
          <t>of dollars cheaper than
buying a new EV equivalent.</t>
        </is>
      </c>
      <c r="D363">
        <f>HYPERLINK("https://www.youtube.com/watch?v=eGLdfIfLLWc&amp;t=164s", "Go to time")</f>
        <v/>
      </c>
    </row>
    <row r="364">
      <c r="A364">
        <f>HYPERLINK("https://www.youtube.com/watch?v=TxeXLKoP8iI", "Video")</f>
        <v/>
      </c>
      <c r="B364" t="inlineStr">
        <is>
          <t>1:18</t>
        </is>
      </c>
      <c r="C364" t="inlineStr">
        <is>
          <t>experts say they have greater precision and higher mobility than Russia's equivalent.</t>
        </is>
      </c>
      <c r="D364">
        <f>HYPERLINK("https://www.youtube.com/watch?v=TxeXLKoP8iI&amp;t=78s", "Go to time")</f>
        <v/>
      </c>
    </row>
    <row r="365">
      <c r="A365">
        <f>HYPERLINK("https://www.youtube.com/watch?v=AL4-tzHSgdM", "Video")</f>
        <v/>
      </c>
      <c r="B365" t="inlineStr">
        <is>
          <t>1:00</t>
        </is>
      </c>
      <c r="C365" t="inlineStr">
        <is>
          <t>lot of snow water equivalent sitting on</t>
        </is>
      </c>
      <c r="D365">
        <f>HYPERLINK("https://www.youtube.com/watch?v=AL4-tzHSgdM&amp;t=60s", "Go to time")</f>
        <v/>
      </c>
    </row>
    <row r="366">
      <c r="A366">
        <f>HYPERLINK("https://www.youtube.com/watch?v=AL4-tzHSgdM", "Video")</f>
        <v/>
      </c>
      <c r="B366" t="inlineStr">
        <is>
          <t>1:02</t>
        </is>
      </c>
      <c r="C366" t="inlineStr">
        <is>
          <t>the ground snow water equivalent is the</t>
        </is>
      </c>
      <c r="D366">
        <f>HYPERLINK("https://www.youtube.com/watch?v=AL4-tzHSgdM&amp;t=62s", "Go to time")</f>
        <v/>
      </c>
    </row>
    <row r="367">
      <c r="A367">
        <f>HYPERLINK("https://www.youtube.com/watch?v=lDZ7338qprs", "Video")</f>
        <v/>
      </c>
      <c r="B367" t="inlineStr">
        <is>
          <t>3:26</t>
        </is>
      </c>
      <c r="C367" t="inlineStr">
        <is>
          <t>is equivalent to 40 non-members.</t>
        </is>
      </c>
      <c r="D367">
        <f>HYPERLINK("https://www.youtube.com/watch?v=lDZ7338qprs&amp;t=206s", "Go to time")</f>
        <v/>
      </c>
    </row>
    <row r="368">
      <c r="A368">
        <f>HYPERLINK("https://www.youtube.com/watch?v=ivivO9Fm5OI", "Video")</f>
        <v/>
      </c>
      <c r="B368" t="inlineStr">
        <is>
          <t>1:49</t>
        </is>
      </c>
      <c r="C368" t="inlineStr">
        <is>
          <t>a huge database it's the equivalent of</t>
        </is>
      </c>
      <c r="D368">
        <f>HYPERLINK("https://www.youtube.com/watch?v=ivivO9Fm5OI&amp;t=109s", "Go to time")</f>
        <v/>
      </c>
    </row>
    <row r="369">
      <c r="A369">
        <f>HYPERLINK("https://www.youtube.com/watch?v=zpROwouRo_M", "Video")</f>
        <v/>
      </c>
      <c r="B369" t="inlineStr">
        <is>
          <t>0:20</t>
        </is>
      </c>
      <c r="C369" t="inlineStr">
        <is>
          <t>That was equivalent to
nearly $600,000 at the time.</t>
        </is>
      </c>
      <c r="D369">
        <f>HYPERLINK("https://www.youtube.com/watch?v=zpROwouRo_M&amp;t=20s", "Go to time")</f>
        <v/>
      </c>
    </row>
    <row r="370">
      <c r="A370">
        <f>HYPERLINK("https://www.youtube.com/watch?v=awfoSQ0mVGg", "Video")</f>
        <v/>
      </c>
      <c r="B370" t="inlineStr">
        <is>
          <t>5:39</t>
        </is>
      </c>
      <c r="C370" t="inlineStr">
        <is>
          <t>That's roughly equivalent
to a monthly salary</t>
        </is>
      </c>
      <c r="D370">
        <f>HYPERLINK("https://www.youtube.com/watch?v=awfoSQ0mVGg&amp;t=339s", "Go to time")</f>
        <v/>
      </c>
    </row>
    <row r="371">
      <c r="A371">
        <f>HYPERLINK("https://www.youtube.com/watch?v=fZn_laSbrrI", "Video")</f>
        <v/>
      </c>
      <c r="B371" t="inlineStr">
        <is>
          <t>1:56</t>
        </is>
      </c>
      <c r="C371" t="inlineStr">
        <is>
          <t>that's equivalent to two sessions of</t>
        </is>
      </c>
      <c r="D371">
        <f>HYPERLINK("https://www.youtube.com/watch?v=fZn_laSbrrI&amp;t=116s", "Go to time")</f>
        <v/>
      </c>
    </row>
    <row r="372">
      <c r="A372">
        <f>HYPERLINK("https://www.youtube.com/watch?v=NDo1X-ObJjo", "Video")</f>
        <v/>
      </c>
      <c r="B372" t="inlineStr">
        <is>
          <t>4:33</t>
        </is>
      </c>
      <c r="C372" t="inlineStr">
        <is>
          <t>equivalent rent and now inflation on the</t>
        </is>
      </c>
      <c r="D372">
        <f>HYPERLINK("https://www.youtube.com/watch?v=NDo1X-ObJjo&amp;t=273s", "Go to time")</f>
        <v/>
      </c>
    </row>
    <row r="373">
      <c r="A373">
        <f>HYPERLINK("https://www.youtube.com/watch?v=pBYgE-dDDv4", "Video")</f>
        <v/>
      </c>
      <c r="B373" t="inlineStr">
        <is>
          <t>1:50</t>
        </is>
      </c>
      <c r="C373" t="inlineStr">
        <is>
          <t>retails for roughly the equivalent of uh</t>
        </is>
      </c>
      <c r="D373">
        <f>HYPERLINK("https://www.youtube.com/watch?v=pBYgE-dDDv4&amp;t=110s", "Go to time")</f>
        <v/>
      </c>
    </row>
    <row r="374">
      <c r="A374">
        <f>HYPERLINK("https://www.youtube.com/watch?v=fdmcUKdL5Z0", "Video")</f>
        <v/>
      </c>
      <c r="B374" t="inlineStr">
        <is>
          <t>3:47</t>
        </is>
      </c>
      <c r="C374" t="inlineStr">
        <is>
          <t>is the civilian equivalent of unit</t>
        </is>
      </c>
      <c r="D374">
        <f>HYPERLINK("https://www.youtube.com/watch?v=fdmcUKdL5Z0&amp;t=227s", "Go to time")</f>
        <v/>
      </c>
    </row>
    <row r="375">
      <c r="A375">
        <f>HYPERLINK("https://www.youtube.com/watch?v=hFw-at_TL30", "Video")</f>
        <v/>
      </c>
      <c r="B375" t="inlineStr">
        <is>
          <t>2:56</t>
        </is>
      </c>
      <c r="C375" t="inlineStr">
        <is>
          <t>on Weibo, China's equivalent to Twitter.</t>
        </is>
      </c>
      <c r="D375">
        <f>HYPERLINK("https://www.youtube.com/watch?v=hFw-at_TL30&amp;t=176s", "Go to time")</f>
        <v/>
      </c>
    </row>
    <row r="376">
      <c r="A376">
        <f>HYPERLINK("https://www.youtube.com/watch?v=sVm6yE8YG-Y", "Video")</f>
        <v/>
      </c>
      <c r="B376" t="inlineStr">
        <is>
          <t>2:07</t>
        </is>
      </c>
      <c r="C376" t="inlineStr">
        <is>
          <t>Punishments now include
fines of up to the equivalent</t>
        </is>
      </c>
      <c r="D376">
        <f>HYPERLINK("https://www.youtube.com/watch?v=sVm6yE8YG-Y&amp;t=127s", "Go to time")</f>
        <v/>
      </c>
    </row>
    <row r="377">
      <c r="A377">
        <f>HYPERLINK("https://www.youtube.com/watch?v=sVm6yE8YG-Y", "Video")</f>
        <v/>
      </c>
      <c r="B377" t="inlineStr">
        <is>
          <t>2:18</t>
        </is>
      </c>
      <c r="C377" t="inlineStr">
        <is>
          <t>Dmitry was fined equivalent</t>
        </is>
      </c>
      <c r="D377">
        <f>HYPERLINK("https://www.youtube.com/watch?v=sVm6yE8YG-Y&amp;t=138s", "Go to time")</f>
        <v/>
      </c>
    </row>
    <row r="378">
      <c r="A378">
        <f>HYPERLINK("https://www.youtube.com/watch?v=sVm6yE8YG-Y", "Video")</f>
        <v/>
      </c>
      <c r="B378" t="inlineStr">
        <is>
          <t>2:51</t>
        </is>
      </c>
      <c r="C378" t="inlineStr">
        <is>
          <t>Maxim Selig was fined
the equivalent of $600</t>
        </is>
      </c>
      <c r="D378">
        <f>HYPERLINK("https://www.youtube.com/watch?v=sVm6yE8YG-Y&amp;t=171s", "Go to time")</f>
        <v/>
      </c>
    </row>
    <row r="379">
      <c r="A379">
        <f>HYPERLINK("https://www.youtube.com/watch?v=zTdOdhKdtBU", "Video")</f>
        <v/>
      </c>
      <c r="B379" t="inlineStr">
        <is>
          <t>1:29</t>
        </is>
      </c>
      <c r="C379" t="inlineStr">
        <is>
          <t>a stretch of land mass roughly equivalent</t>
        </is>
      </c>
      <c r="D379">
        <f>HYPERLINK("https://www.youtube.com/watch?v=zTdOdhKdtBU&amp;t=89s", "Go to time")</f>
        <v/>
      </c>
    </row>
    <row r="380">
      <c r="A380">
        <f>HYPERLINK("https://www.youtube.com/watch?v=zTdOdhKdtBU", "Video")</f>
        <v/>
      </c>
      <c r="B380" t="inlineStr">
        <is>
          <t>4:16</t>
        </is>
      </c>
      <c r="C380" t="inlineStr">
        <is>
          <t>That's roughly the equivalent distance</t>
        </is>
      </c>
      <c r="D380">
        <f>HYPERLINK("https://www.youtube.com/watch?v=zTdOdhKdtBU&amp;t=256s", "Go to time")</f>
        <v/>
      </c>
    </row>
    <row r="381">
      <c r="A381">
        <f>HYPERLINK("https://www.youtube.com/watch?v=_9RoFvPW7oo", "Video")</f>
        <v/>
      </c>
      <c r="B381" t="inlineStr">
        <is>
          <t>2:45</t>
        </is>
      </c>
      <c r="C381" t="inlineStr">
        <is>
          <t>see something equivalent happening</t>
        </is>
      </c>
      <c r="D381">
        <f>HYPERLINK("https://www.youtube.com/watch?v=_9RoFvPW7oo&amp;t=165s", "Go to time")</f>
        <v/>
      </c>
    </row>
    <row r="382">
      <c r="A382">
        <f>HYPERLINK("https://www.youtube.com/watch?v=uIllSiXVfmI", "Video")</f>
        <v/>
      </c>
      <c r="B382" t="inlineStr">
        <is>
          <t>4:48</t>
        </is>
      </c>
      <c r="C382" t="inlineStr">
        <is>
          <t>that we're building are
really 3D equivalents</t>
        </is>
      </c>
      <c r="D382">
        <f>HYPERLINK("https://www.youtube.com/watch?v=uIllSiXVfmI&amp;t=288s", "Go to time")</f>
        <v/>
      </c>
    </row>
    <row r="383">
      <c r="A383">
        <f>HYPERLINK("https://www.youtube.com/watch?v=2A4BmiFM2f0", "Video")</f>
        <v/>
      </c>
      <c r="B383" t="inlineStr">
        <is>
          <t>1:24</t>
        </is>
      </c>
      <c r="C383" t="inlineStr">
        <is>
          <t>pandemic's first year the equivalent of</t>
        </is>
      </c>
      <c r="D383">
        <f>HYPERLINK("https://www.youtube.com/watch?v=2A4BmiFM2f0&amp;t=84s", "Go to time")</f>
        <v/>
      </c>
    </row>
    <row r="384">
      <c r="A384">
        <f>HYPERLINK("https://www.youtube.com/watch?v=r2FkTshHo54", "Video")</f>
        <v/>
      </c>
      <c r="B384" t="inlineStr">
        <is>
          <t>1:51</t>
        </is>
      </c>
      <c r="C384" t="inlineStr">
        <is>
          <t>extreme so is Apple the kovat equivalent</t>
        </is>
      </c>
      <c r="D384">
        <f>HYPERLINK("https://www.youtube.com/watch?v=r2FkTshHo54&amp;t=111s", "Go to time")</f>
        <v/>
      </c>
    </row>
    <row r="385">
      <c r="A385">
        <f>HYPERLINK("https://www.youtube.com/watch?v=mAeeMC1W848", "Video")</f>
        <v/>
      </c>
      <c r="B385" t="inlineStr">
        <is>
          <t>3:04</t>
        </is>
      </c>
      <c r="C385" t="inlineStr">
        <is>
          <t>Brazil's equivalent of Air Force one</t>
        </is>
      </c>
      <c r="D385">
        <f>HYPERLINK("https://www.youtube.com/watch?v=mAeeMC1W848&amp;t=184s", "Go to time")</f>
        <v/>
      </c>
    </row>
    <row r="386">
      <c r="A386">
        <f>HYPERLINK("https://www.youtube.com/watch?v=CBFJUqI1Qmk", "Video")</f>
        <v/>
      </c>
      <c r="B386" t="inlineStr">
        <is>
          <t>4:27</t>
        </is>
      </c>
      <c r="C386" t="inlineStr">
        <is>
          <t>are earning the equivalent
of working full-time</t>
        </is>
      </c>
      <c r="D386">
        <f>HYPERLINK("https://www.youtube.com/watch?v=CBFJUqI1Qmk&amp;t=267s", "Go to time")</f>
        <v/>
      </c>
    </row>
    <row r="387">
      <c r="A387">
        <f>HYPERLINK("https://www.youtube.com/watch?v=nPENxXYqpwY", "Video")</f>
        <v/>
      </c>
      <c r="B387" t="inlineStr">
        <is>
          <t>2:51</t>
        </is>
      </c>
      <c r="C387" t="inlineStr">
        <is>
          <t>that's equivalent to a garbage disposal</t>
        </is>
      </c>
      <c r="D387">
        <f>HYPERLINK("https://www.youtube.com/watch?v=nPENxXYqpwY&amp;t=171s", "Go to time")</f>
        <v/>
      </c>
    </row>
    <row r="388">
      <c r="A388">
        <f>HYPERLINK("https://www.youtube.com/watch?v=b1VwoEaAaGk", "Video")</f>
        <v/>
      </c>
      <c r="B388" t="inlineStr">
        <is>
          <t>0:42</t>
        </is>
      </c>
      <c r="C388" t="inlineStr">
        <is>
          <t>party has the equivalent of super</t>
        </is>
      </c>
      <c r="D388">
        <f>HYPERLINK("https://www.youtube.com/watch?v=b1VwoEaAaGk&amp;t=42s", "Go to time")</f>
        <v/>
      </c>
    </row>
    <row r="389">
      <c r="A389">
        <f>HYPERLINK("https://www.youtube.com/watch?v=dCm6QLGnPPw", "Video")</f>
        <v/>
      </c>
      <c r="B389" t="inlineStr">
        <is>
          <t>2:10</t>
        </is>
      </c>
      <c r="C389" t="inlineStr">
        <is>
          <t>described as the rat equivalent of a</t>
        </is>
      </c>
      <c r="D389">
        <f>HYPERLINK("https://www.youtube.com/watch?v=dCm6QLGnPPw&amp;t=130s", "Go to time")</f>
        <v/>
      </c>
    </row>
    <row r="390">
      <c r="A390">
        <f>HYPERLINK("https://www.youtube.com/watch?v=QJyvtDB7NrI", "Video")</f>
        <v/>
      </c>
      <c r="B390" t="inlineStr">
        <is>
          <t>5:11</t>
        </is>
      </c>
      <c r="C390" t="inlineStr">
        <is>
          <t>estimate that's the equivalent of</t>
        </is>
      </c>
      <c r="D390">
        <f>HYPERLINK("https://www.youtube.com/watch?v=QJyvtDB7NrI&amp;t=311s", "Go to time")</f>
        <v/>
      </c>
    </row>
    <row r="391">
      <c r="A391">
        <f>HYPERLINK("https://www.youtube.com/watch?v=WN7suyve6Qc", "Video")</f>
        <v/>
      </c>
      <c r="B391" t="inlineStr">
        <is>
          <t>1:04</t>
        </is>
      </c>
      <c r="C391" t="inlineStr">
        <is>
          <t>that's pretty much the equivalent of a</t>
        </is>
      </c>
      <c r="D391">
        <f>HYPERLINK("https://www.youtube.com/watch?v=WN7suyve6Qc&amp;t=64s", "Go to time")</f>
        <v/>
      </c>
    </row>
    <row r="392">
      <c r="A392">
        <f>HYPERLINK("https://www.youtube.com/watch?v=WN7suyve6Qc", "Video")</f>
        <v/>
      </c>
      <c r="B392" t="inlineStr">
        <is>
          <t>3:51</t>
        </is>
      </c>
      <c r="C392" t="inlineStr">
        <is>
          <t>calories aren't always equivalents I</t>
        </is>
      </c>
      <c r="D392">
        <f>HYPERLINK("https://www.youtube.com/watch?v=WN7suyve6Qc&amp;t=231s", "Go to time")</f>
        <v/>
      </c>
    </row>
    <row r="393">
      <c r="A393">
        <f>HYPERLINK("https://www.youtube.com/watch?v=cYBgE5C4HaY", "Video")</f>
        <v/>
      </c>
      <c r="B393" t="inlineStr">
        <is>
          <t>12:14</t>
        </is>
      </c>
      <c r="C393" t="inlineStr">
        <is>
          <t>Elon Musk superpower is it equivalent to</t>
        </is>
      </c>
      <c r="D393">
        <f>HYPERLINK("https://www.youtube.com/watch?v=cYBgE5C4HaY&amp;t=734s", "Go to time")</f>
        <v/>
      </c>
    </row>
    <row r="394">
      <c r="A394">
        <f>HYPERLINK("https://www.youtube.com/watch?v=metMoxX9eAw", "Video")</f>
        <v/>
      </c>
      <c r="B394" t="inlineStr">
        <is>
          <t>2:27</t>
        </is>
      </c>
      <c r="C394" t="inlineStr">
        <is>
          <t>Great Value is meant to be
a national brand equivalent.</t>
        </is>
      </c>
      <c r="D394">
        <f>HYPERLINK("https://www.youtube.com/watch?v=metMoxX9eAw&amp;t=147s", "Go to time")</f>
        <v/>
      </c>
    </row>
    <row r="395">
      <c r="A395">
        <f>HYPERLINK("https://www.youtube.com/watch?v=metMoxX9eAw", "Video")</f>
        <v/>
      </c>
      <c r="B395" t="inlineStr">
        <is>
          <t>2:29</t>
        </is>
      </c>
      <c r="C395" t="inlineStr">
        <is>
          <t>We want to make sure that we
have an equivalent in quality</t>
        </is>
      </c>
      <c r="D395">
        <f>HYPERLINK("https://www.youtube.com/watch?v=metMoxX9eAw&amp;t=149s", "Go to time")</f>
        <v/>
      </c>
    </row>
    <row r="396">
      <c r="A396">
        <f>HYPERLINK("https://www.youtube.com/watch?v=PMYpa5nRPKY", "Video")</f>
        <v/>
      </c>
      <c r="B396" t="inlineStr">
        <is>
          <t>0:09</t>
        </is>
      </c>
      <c r="C396" t="inlineStr">
        <is>
          <t>which is roughly equivalent to US</t>
        </is>
      </c>
      <c r="D396">
        <f>HYPERLINK("https://www.youtube.com/watch?v=PMYpa5nRPKY&amp;t=9s", "Go to time")</f>
        <v/>
      </c>
    </row>
    <row r="397">
      <c r="A397">
        <f>HYPERLINK("https://www.youtube.com/watch?v=oTBMe8HtVkY", "Video")</f>
        <v/>
      </c>
      <c r="B397" t="inlineStr">
        <is>
          <t>0:54</t>
        </is>
      </c>
      <c r="C397" t="inlineStr">
        <is>
          <t>a rate equivalent to over 3,000 suns</t>
        </is>
      </c>
      <c r="D397">
        <f>HYPERLINK("https://www.youtube.com/watch?v=oTBMe8HtVkY&amp;t=54s", "Go to time")</f>
        <v/>
      </c>
    </row>
    <row r="398">
      <c r="A398">
        <f>HYPERLINK("https://www.youtube.com/watch?v=BQfxNiVBm7g", "Video")</f>
        <v/>
      </c>
      <c r="B398" t="inlineStr">
        <is>
          <t>0:11</t>
        </is>
      </c>
      <c r="C398" t="inlineStr">
        <is>
          <t>today is nearly the equivalent of a size</t>
        </is>
      </c>
      <c r="D398">
        <f>HYPERLINK("https://www.youtube.com/watch?v=BQfxNiVBm7g&amp;t=11s", "Go to time")</f>
        <v/>
      </c>
    </row>
    <row r="399">
      <c r="A399">
        <f>HYPERLINK("https://www.youtube.com/watch?v=U1UfG9k9dY0", "Video")</f>
        <v/>
      </c>
      <c r="B399" t="inlineStr">
        <is>
          <t>1:51</t>
        </is>
      </c>
      <c r="C399" t="inlineStr">
        <is>
          <t>walk the cardiovascular equivalent of</t>
        </is>
      </c>
      <c r="D399">
        <f>HYPERLINK("https://www.youtube.com/watch?v=U1UfG9k9dY0&amp;t=111s", "Go to time")</f>
        <v/>
      </c>
    </row>
    <row r="400">
      <c r="A400">
        <f>HYPERLINK("https://www.youtube.com/watch?v=srbaFd1wND0", "Video")</f>
        <v/>
      </c>
      <c r="B400" t="inlineStr">
        <is>
          <t>3:48</t>
        </is>
      </c>
      <c r="C400" t="inlineStr">
        <is>
          <t>equivalent of unit cohesion. And so I</t>
        </is>
      </c>
      <c r="D400">
        <f>HYPERLINK("https://www.youtube.com/watch?v=srbaFd1wND0&amp;t=228s", "Go to time")</f>
        <v/>
      </c>
    </row>
    <row r="401">
      <c r="A401">
        <f>HYPERLINK("https://www.youtube.com/watch?v=usga_TymN7s", "Video")</f>
        <v/>
      </c>
      <c r="B401" t="inlineStr">
        <is>
          <t>2:46</t>
        </is>
      </c>
      <c r="C401" t="inlineStr">
        <is>
          <t>China's equivalent of Twitter,</t>
        </is>
      </c>
      <c r="D401">
        <f>HYPERLINK("https://www.youtube.com/watch?v=usga_TymN7s&amp;t=166s", "Go to time")</f>
        <v/>
      </c>
    </row>
    <row r="402">
      <c r="A402">
        <f>HYPERLINK("https://www.youtube.com/watch?v=SYYgjBCGeL0", "Video")</f>
        <v/>
      </c>
      <c r="B402" t="inlineStr">
        <is>
          <t>3:22</t>
        </is>
      </c>
      <c r="C402" t="inlineStr">
        <is>
          <t>closed at the equivalent of $580 million,</t>
        </is>
      </c>
      <c r="D402">
        <f>HYPERLINK("https://www.youtube.com/watch?v=SYYgjBCGeL0&amp;t=202s", "Go to time")</f>
        <v/>
      </c>
    </row>
    <row r="403">
      <c r="A403">
        <f>HYPERLINK("https://www.youtube.com/watch?v=BKEP8sM0R3E", "Video")</f>
        <v/>
      </c>
      <c r="B403" t="inlineStr">
        <is>
          <t>4:54</t>
        </is>
      </c>
      <c r="C403" t="inlineStr">
        <is>
          <t>into the financial
equivalent of the Stone Age.</t>
        </is>
      </c>
      <c r="D403">
        <f>HYPERLINK("https://www.youtube.com/watch?v=BKEP8sM0R3E&amp;t=294s", "Go to time")</f>
        <v/>
      </c>
    </row>
    <row r="404">
      <c r="A404">
        <f>HYPERLINK("https://www.youtube.com/watch?v=rJYLSrjFUxk", "Video")</f>
        <v/>
      </c>
      <c r="B404" t="inlineStr">
        <is>
          <t>12:23</t>
        </is>
      </c>
      <c r="C404" t="inlineStr">
        <is>
          <t>that's equivalent to about half a</t>
        </is>
      </c>
      <c r="D404">
        <f>HYPERLINK("https://www.youtube.com/watch?v=rJYLSrjFUxk&amp;t=743s", "Go to time")</f>
        <v/>
      </c>
    </row>
    <row r="405">
      <c r="A405">
        <f>HYPERLINK("https://www.youtube.com/watch?v=oa4V1riEfUs", "Video")</f>
        <v/>
      </c>
      <c r="B405" t="inlineStr">
        <is>
          <t>1:04</t>
        </is>
      </c>
      <c r="C405" t="inlineStr">
        <is>
          <t>and invest the equivalent
of $113 billion in weaponry.</t>
        </is>
      </c>
      <c r="D405">
        <f>HYPERLINK("https://www.youtube.com/watch?v=oa4V1riEfUs&amp;t=64s", "Go to time")</f>
        <v/>
      </c>
    </row>
    <row r="406">
      <c r="A406">
        <f>HYPERLINK("https://www.youtube.com/watch?v=ams1htupjL4", "Video")</f>
        <v/>
      </c>
      <c r="B406" t="inlineStr">
        <is>
          <t>4:05</t>
        </is>
      </c>
      <c r="C406" t="inlineStr">
        <is>
          <t>if federal banking reform or
something equivalent to it</t>
        </is>
      </c>
      <c r="D406">
        <f>HYPERLINK("https://www.youtube.com/watch?v=ams1htupjL4&amp;t=245s", "Go to time")</f>
        <v/>
      </c>
    </row>
    <row r="407">
      <c r="A407">
        <f>HYPERLINK("https://www.youtube.com/watch?v=mxm62RIzKi4", "Video")</f>
        <v/>
      </c>
      <c r="B407" t="inlineStr">
        <is>
          <t>1:44</t>
        </is>
      </c>
      <c r="C407" t="inlineStr">
        <is>
          <t>capable to withstand stressed equivalent</t>
        </is>
      </c>
      <c r="D407">
        <f>HYPERLINK("https://www.youtube.com/watch?v=mxm62RIzKi4&amp;t=104s", "Go to time")</f>
        <v/>
      </c>
    </row>
    <row r="408">
      <c r="A408">
        <f>HYPERLINK("https://www.youtube.com/watch?v=I-h8npgBZXY", "Video")</f>
        <v/>
      </c>
      <c r="B408" t="inlineStr">
        <is>
          <t>0:06</t>
        </is>
      </c>
      <c r="C408" t="inlineStr">
        <is>
          <t>And this is the Su-35, the
Russian equivalent being deployed</t>
        </is>
      </c>
      <c r="D408">
        <f>HYPERLINK("https://www.youtube.com/watch?v=I-h8npgBZXY&amp;t=6s", "Go to time")</f>
        <v/>
      </c>
    </row>
    <row r="409">
      <c r="A409">
        <f>HYPERLINK("https://www.youtube.com/watch?v=N8-McySVLNI", "Video")</f>
        <v/>
      </c>
      <c r="B409" t="inlineStr">
        <is>
          <t>2:11</t>
        </is>
      </c>
      <c r="C409" t="inlineStr">
        <is>
          <t>so we can spin up the equivalent of 50</t>
        </is>
      </c>
      <c r="D409">
        <f>HYPERLINK("https://www.youtube.com/watch?v=N8-McySVLNI&amp;t=131s", "Go to time")</f>
        <v/>
      </c>
    </row>
    <row r="410">
      <c r="A410">
        <f>HYPERLINK("https://www.youtube.com/watch?v=PL03r5TfitI", "Video")</f>
        <v/>
      </c>
      <c r="B410" t="inlineStr">
        <is>
          <t>2:09</t>
        </is>
      </c>
      <c r="C410" t="inlineStr">
        <is>
          <t>tunnel equivalent of Broadway there's</t>
        </is>
      </c>
      <c r="D410">
        <f>HYPERLINK("https://www.youtube.com/watch?v=PL03r5TfitI&amp;t=129s", "Go to time")</f>
        <v/>
      </c>
    </row>
    <row r="411">
      <c r="A411">
        <f>HYPERLINK("https://www.youtube.com/watch?v=pRHnblS7EoE", "Video")</f>
        <v/>
      </c>
      <c r="B411" t="inlineStr">
        <is>
          <t>6:49</t>
        </is>
      </c>
      <c r="C411" t="inlineStr">
        <is>
          <t>whether to send its equivalent weaponry,</t>
        </is>
      </c>
      <c r="D411">
        <f>HYPERLINK("https://www.youtube.com/watch?v=pRHnblS7EoE&amp;t=409s", "Go to time")</f>
        <v/>
      </c>
    </row>
    <row r="412">
      <c r="A412">
        <f>HYPERLINK("https://www.youtube.com/watch?v=3dmokmtjOmE", "Video")</f>
        <v/>
      </c>
      <c r="B412" t="inlineStr">
        <is>
          <t>1:08</t>
        </is>
      </c>
      <c r="C412" t="inlineStr">
        <is>
          <t>that's the equivalent of 1,500 bucks I I</t>
        </is>
      </c>
      <c r="D412">
        <f>HYPERLINK("https://www.youtube.com/watch?v=3dmokmtjOmE&amp;t=68s", "Go to time")</f>
        <v/>
      </c>
    </row>
    <row r="413">
      <c r="A413">
        <f>HYPERLINK("https://www.youtube.com/watch?v=GIR7faha5xM", "Video")</f>
        <v/>
      </c>
      <c r="B413" t="inlineStr">
        <is>
          <t>2:54</t>
        </is>
      </c>
      <c r="C413" t="inlineStr">
        <is>
          <t>equivalent is plus taxes plus all kinds</t>
        </is>
      </c>
      <c r="D413">
        <f>HYPERLINK("https://www.youtube.com/watch?v=GIR7faha5xM&amp;t=174s", "Go to time")</f>
        <v/>
      </c>
    </row>
    <row r="414">
      <c r="A414">
        <f>HYPERLINK("https://www.youtube.com/watch?v=Lw-fXvv9-lA", "Video")</f>
        <v/>
      </c>
      <c r="B414" t="inlineStr">
        <is>
          <t>2:41</t>
        </is>
      </c>
      <c r="C414" t="inlineStr">
        <is>
          <t>equivalent to around 138 million today.</t>
        </is>
      </c>
      <c r="D414">
        <f>HYPERLINK("https://www.youtube.com/watch?v=Lw-fXvv9-lA&amp;t=161s", "Go to time")</f>
        <v/>
      </c>
    </row>
    <row r="415">
      <c r="A415">
        <f>HYPERLINK("https://www.youtube.com/watch?v=PkLHWQ9XZdQ", "Video")</f>
        <v/>
      </c>
      <c r="B415" t="inlineStr">
        <is>
          <t>3:17</t>
        </is>
      </c>
      <c r="C415" t="inlineStr">
        <is>
          <t>and do something that's the
equivalent, do you think?</t>
        </is>
      </c>
      <c r="D415">
        <f>HYPERLINK("https://www.youtube.com/watch?v=PkLHWQ9XZdQ&amp;t=197s", "Go to time")</f>
        <v/>
      </c>
    </row>
    <row r="416">
      <c r="A416">
        <f>HYPERLINK("https://www.youtube.com/watch?v=WDf-Npp-ClI", "Video")</f>
        <v/>
      </c>
      <c r="B416" t="inlineStr">
        <is>
          <t>2:05</t>
        </is>
      </c>
      <c r="C416" t="inlineStr">
        <is>
          <t>out my civilian equivalent job after</t>
        </is>
      </c>
      <c r="D416">
        <f>HYPERLINK("https://www.youtube.com/watch?v=WDf-Npp-ClI&amp;t=125s", "Go to time")</f>
        <v/>
      </c>
    </row>
    <row r="417">
      <c r="A417">
        <f>HYPERLINK("https://www.youtube.com/watch?v=WDf-Npp-ClI", "Video")</f>
        <v/>
      </c>
      <c r="B417" t="inlineStr">
        <is>
          <t>2:15</t>
        </is>
      </c>
      <c r="C417" t="inlineStr">
        <is>
          <t>equivalent of a uh of an infantry</t>
        </is>
      </c>
      <c r="D417">
        <f>HYPERLINK("https://www.youtube.com/watch?v=WDf-Npp-ClI&amp;t=135s", "Go to time")</f>
        <v/>
      </c>
    </row>
    <row r="418">
      <c r="A418">
        <f>HYPERLINK("https://www.youtube.com/watch?v=Seh05Un4lQ8", "Video")</f>
        <v/>
      </c>
      <c r="B418" t="inlineStr">
        <is>
          <t>0:37</t>
        </is>
      </c>
      <c r="C418" t="inlineStr">
        <is>
          <t>of the software equivalent of cancer we</t>
        </is>
      </c>
      <c r="D418">
        <f>HYPERLINK("https://www.youtube.com/watch?v=Seh05Un4lQ8&amp;t=37s", "Go to time")</f>
        <v/>
      </c>
    </row>
    <row r="419">
      <c r="A419">
        <f>HYPERLINK("https://www.youtube.com/watch?v=3yd_qfTsm9I", "Video")</f>
        <v/>
      </c>
      <c r="B419" t="inlineStr">
        <is>
          <t>0:09</t>
        </is>
      </c>
      <c r="C419" t="inlineStr">
        <is>
          <t>the energy equivalent of
10,000 category five hurricanes</t>
        </is>
      </c>
      <c r="D419">
        <f>HYPERLINK("https://www.youtube.com/watch?v=3yd_qfTsm9I&amp;t=9s", "Go to time")</f>
        <v/>
      </c>
    </row>
    <row r="420">
      <c r="A420">
        <f>HYPERLINK("https://www.youtube.com/watch?v=9nD_Wf4_ZY0", "Video")</f>
        <v/>
      </c>
      <c r="B420" t="inlineStr">
        <is>
          <t>2:58</t>
        </is>
      </c>
      <c r="C420" t="inlineStr">
        <is>
          <t>he was dealing with was the equivalent</t>
        </is>
      </c>
      <c r="D420">
        <f>HYPERLINK("https://www.youtube.com/watch?v=9nD_Wf4_ZY0&amp;t=178s", "Go to time")</f>
        <v/>
      </c>
    </row>
    <row r="421">
      <c r="A421">
        <f>HYPERLINK("https://www.youtube.com/watch?v=HhrxVgWIr2w", "Video")</f>
        <v/>
      </c>
      <c r="B421" t="inlineStr">
        <is>
          <t>5:27</t>
        </is>
      </c>
      <c r="C421" t="inlineStr">
        <is>
          <t>the equivalent of 4.6 billion US dollars,</t>
        </is>
      </c>
      <c r="D421">
        <f>HYPERLINK("https://www.youtube.com/watch?v=HhrxVgWIr2w&amp;t=327s", "Go to time")</f>
        <v/>
      </c>
    </row>
    <row r="422">
      <c r="A422">
        <f>HYPERLINK("https://www.youtube.com/watch?v=-TmfJlqq__c", "Video")</f>
        <v/>
      </c>
      <c r="B422" t="inlineStr">
        <is>
          <t>2:58</t>
        </is>
      </c>
      <c r="C422" t="inlineStr">
        <is>
          <t>And that's equivalent to
about 1,200 local jobs.</t>
        </is>
      </c>
      <c r="D422">
        <f>HYPERLINK("https://www.youtube.com/watch?v=-TmfJlqq__c&amp;t=178s", "Go to time")</f>
        <v/>
      </c>
    </row>
    <row r="423">
      <c r="A423">
        <f>HYPERLINK("https://www.youtube.com/watch?v=0xe_YJMfAJo", "Video")</f>
        <v/>
      </c>
      <c r="B423" t="inlineStr">
        <is>
          <t>3:34</t>
        </is>
      </c>
      <c r="C423" t="inlineStr">
        <is>
          <t>equivalent to a small cup of coffee</t>
        </is>
      </c>
      <c r="D423">
        <f>HYPERLINK("https://www.youtube.com/watch?v=0xe_YJMfAJo&amp;t=214s", "Go to time")</f>
        <v/>
      </c>
    </row>
    <row r="424">
      <c r="A424">
        <f>HYPERLINK("https://www.youtube.com/watch?v=K1wN6P1nQ1A", "Video")</f>
        <v/>
      </c>
      <c r="B424" t="inlineStr">
        <is>
          <t>2:20</t>
        </is>
      </c>
      <c r="C424" t="inlineStr">
        <is>
          <t>tax-free equivalent depending on your</t>
        </is>
      </c>
      <c r="D424">
        <f>HYPERLINK("https://www.youtube.com/watch?v=K1wN6P1nQ1A&amp;t=140s", "Go to time")</f>
        <v/>
      </c>
    </row>
    <row r="425">
      <c r="A425">
        <f>HYPERLINK("https://www.youtube.com/watch?v=_IIfZAcEZAs", "Video")</f>
        <v/>
      </c>
      <c r="B425" t="inlineStr">
        <is>
          <t>1:01</t>
        </is>
      </c>
      <c r="C425" t="inlineStr">
        <is>
          <t>has risen from the equivalent of .06 a</t>
        </is>
      </c>
      <c r="D425">
        <f>HYPERLINK("https://www.youtube.com/watch?v=_IIfZAcEZAs&amp;t=61s", "Go to time")</f>
        <v/>
      </c>
    </row>
    <row r="426">
      <c r="A426">
        <f>HYPERLINK("https://www.youtube.com/watch?v=Jh7uQ02uIIA", "Video")</f>
        <v/>
      </c>
      <c r="B426" t="inlineStr">
        <is>
          <t>0:13</t>
        </is>
      </c>
      <c r="C426" t="inlineStr">
        <is>
          <t>roughly 102 million pounds,
the equivalent of $117 million</t>
        </is>
      </c>
      <c r="D426">
        <f>HYPERLINK("https://www.youtube.com/watch?v=Jh7uQ02uIIA&amp;t=13s", "Go to time")</f>
        <v/>
      </c>
    </row>
    <row r="427">
      <c r="A427">
        <f>HYPERLINK("https://www.youtube.com/watch?v=bzoD3pAuJCc", "Video")</f>
        <v/>
      </c>
      <c r="B427" t="inlineStr">
        <is>
          <t>5:16</t>
        </is>
      </c>
      <c r="C427" t="inlineStr">
        <is>
          <t>which is the equivalent of two microwave</t>
        </is>
      </c>
      <c r="D427">
        <f>HYPERLINK("https://www.youtube.com/watch?v=bzoD3pAuJCc&amp;t=316s", "Go to time")</f>
        <v/>
      </c>
    </row>
    <row r="428">
      <c r="A428">
        <f>HYPERLINK("https://www.youtube.com/watch?v=cxh8x7yf8PE", "Video")</f>
        <v/>
      </c>
      <c r="B428" t="inlineStr">
        <is>
          <t>0:44</t>
        </is>
      </c>
      <c r="C428" t="inlineStr">
        <is>
          <t>Carter called the energy crisis
the moral equivalent of war.</t>
        </is>
      </c>
      <c r="D428">
        <f>HYPERLINK("https://www.youtube.com/watch?v=cxh8x7yf8PE&amp;t=44s", "Go to time")</f>
        <v/>
      </c>
    </row>
    <row r="429">
      <c r="A429">
        <f>HYPERLINK("https://www.youtube.com/watch?v=2zxOBbAbQkA", "Video")</f>
        <v/>
      </c>
      <c r="B429" t="inlineStr">
        <is>
          <t>2:09</t>
        </is>
      </c>
      <c r="C429" t="inlineStr">
        <is>
          <t>target so the real-world equivalent of</t>
        </is>
      </c>
      <c r="D429">
        <f>HYPERLINK("https://www.youtube.com/watch?v=2zxOBbAbQkA&amp;t=129s", "Go to time")</f>
        <v/>
      </c>
    </row>
    <row r="430">
      <c r="A430">
        <f>HYPERLINK("https://www.youtube.com/watch?v=4O0ElZ6XRd8", "Video")</f>
        <v/>
      </c>
      <c r="B430" t="inlineStr">
        <is>
          <t>0:30</t>
        </is>
      </c>
      <c r="C430" t="inlineStr">
        <is>
          <t>States equivalent of an embassy next</t>
        </is>
      </c>
      <c r="D430">
        <f>HYPERLINK("https://www.youtube.com/watch?v=4O0ElZ6XRd8&amp;t=30s", "Go to time")</f>
        <v/>
      </c>
    </row>
    <row r="431">
      <c r="A431">
        <f>HYPERLINK("https://www.youtube.com/watch?v=f7unBMSrLfk", "Video")</f>
        <v/>
      </c>
      <c r="B431" t="inlineStr">
        <is>
          <t>0:50</t>
        </is>
      </c>
      <c r="C431" t="inlineStr">
        <is>
          <t>the second explosion was equivalent to</t>
        </is>
      </c>
      <c r="D431">
        <f>HYPERLINK("https://www.youtube.com/watch?v=f7unBMSrLfk&amp;t=50s", "Go to time")</f>
        <v/>
      </c>
    </row>
    <row r="432">
      <c r="A432">
        <f>HYPERLINK("https://www.youtube.com/watch?v=nMsUViOuaIo", "Video")</f>
        <v/>
      </c>
      <c r="B432" t="inlineStr">
        <is>
          <t>7:12</t>
        </is>
      </c>
      <c r="C432" t="inlineStr">
        <is>
          <t>equivalent Weaponry the Army tactical</t>
        </is>
      </c>
      <c r="D432">
        <f>HYPERLINK("https://www.youtube.com/watch?v=nMsUViOuaIo&amp;t=432s", "Go to time")</f>
        <v/>
      </c>
    </row>
    <row r="433">
      <c r="A433">
        <f>HYPERLINK("https://www.youtube.com/watch?v=VNz--w09q_Y", "Video")</f>
        <v/>
      </c>
      <c r="B433" t="inlineStr">
        <is>
          <t>0:27</t>
        </is>
      </c>
      <c r="C433" t="inlineStr">
        <is>
          <t>equivalent of socks totally boring tech</t>
        </is>
      </c>
      <c r="D433">
        <f>HYPERLINK("https://www.youtube.com/watch?v=VNz--w09q_Y&amp;t=27s", "Go to time")</f>
        <v/>
      </c>
    </row>
    <row r="434">
      <c r="A434">
        <f>HYPERLINK("https://www.youtube.com/watch?v=DfyFNWOdaQA", "Video")</f>
        <v/>
      </c>
      <c r="B434" t="inlineStr">
        <is>
          <t>0:30</t>
        </is>
      </c>
      <c r="C434" t="inlineStr">
        <is>
          <t>roughly very roughly the equivalent of</t>
        </is>
      </c>
      <c r="D434">
        <f>HYPERLINK("https://www.youtube.com/watch?v=DfyFNWOdaQA&amp;t=30s", "Go to time")</f>
        <v/>
      </c>
    </row>
    <row r="435">
      <c r="A435">
        <f>HYPERLINK("https://www.youtube.com/watch?v=DfyFNWOdaQA", "Video")</f>
        <v/>
      </c>
      <c r="B435" t="inlineStr">
        <is>
          <t>0:39</t>
        </is>
      </c>
      <c r="C435" t="inlineStr">
        <is>
          <t>roughly the equivalent of NSA so this</t>
        </is>
      </c>
      <c r="D435">
        <f>HYPERLINK("https://www.youtube.com/watch?v=DfyFNWOdaQA&amp;t=39s", "Go to time")</f>
        <v/>
      </c>
    </row>
    <row r="436">
      <c r="A436">
        <f>HYPERLINK("https://www.youtube.com/watch?v=DfyFNWOdaQA", "Video")</f>
        <v/>
      </c>
      <c r="B436" t="inlineStr">
        <is>
          <t>1:00</t>
        </is>
      </c>
      <c r="C436" t="inlineStr">
        <is>
          <t>the equivalent in the Chinese system I</t>
        </is>
      </c>
      <c r="D436">
        <f>HYPERLINK("https://www.youtube.com/watch?v=DfyFNWOdaQA&amp;t=60s", "Go to time")</f>
        <v/>
      </c>
    </row>
    <row r="437">
      <c r="A437">
        <f>HYPERLINK("https://www.youtube.com/watch?v=frA5_sTj_8A", "Video")</f>
        <v/>
      </c>
      <c r="B437" t="inlineStr">
        <is>
          <t>0:19</t>
        </is>
      </c>
      <c r="C437" t="inlineStr">
        <is>
          <t>a business would have to spend
an equivalent of $5 offline</t>
        </is>
      </c>
      <c r="D437">
        <f>HYPERLINK("https://www.youtube.com/watch?v=frA5_sTj_8A&amp;t=19s", "Go to time")</f>
        <v/>
      </c>
    </row>
    <row r="438">
      <c r="A438">
        <f>HYPERLINK("https://www.youtube.com/watch?v=g0PIXvjTasI", "Video")</f>
        <v/>
      </c>
      <c r="B438" t="inlineStr">
        <is>
          <t>5:38</t>
        </is>
      </c>
      <c r="C438" t="inlineStr">
        <is>
          <t>For us, it's the equivalent
of the moon landing.</t>
        </is>
      </c>
      <c r="D438">
        <f>HYPERLINK("https://www.youtube.com/watch?v=g0PIXvjTasI&amp;t=338s", "Go to time")</f>
        <v/>
      </c>
    </row>
    <row r="439">
      <c r="A439">
        <f>HYPERLINK("https://www.youtube.com/watch?v=1XlRrTRvW2U", "Video")</f>
        <v/>
      </c>
      <c r="B439" t="inlineStr">
        <is>
          <t>1:03</t>
        </is>
      </c>
      <c r="C439" t="inlineStr">
        <is>
          <t>- [Jing] Now I have a card
with the equivalent amount</t>
        </is>
      </c>
      <c r="D439">
        <f>HYPERLINK("https://www.youtube.com/watch?v=1XlRrTRvW2U&amp;t=63s", "Go to time")</f>
        <v/>
      </c>
    </row>
    <row r="440">
      <c r="A440">
        <f>HYPERLINK("https://www.youtube.com/watch?v=33w08QjumMc", "Video")</f>
        <v/>
      </c>
      <c r="B440" t="inlineStr">
        <is>
          <t>7:38</t>
        </is>
      </c>
      <c r="C440" t="inlineStr">
        <is>
          <t>weapon here there is no equivalent of</t>
        </is>
      </c>
      <c r="D440">
        <f>HYPERLINK("https://www.youtube.com/watch?v=33w08QjumMc&amp;t=458s", "Go to time")</f>
        <v/>
      </c>
    </row>
    <row r="441">
      <c r="A441">
        <f>HYPERLINK("https://www.youtube.com/watch?v=3Ddsbh9SJ3M", "Video")</f>
        <v/>
      </c>
      <c r="B441" t="inlineStr">
        <is>
          <t>3:56</t>
        </is>
      </c>
      <c r="C441" t="inlineStr">
        <is>
          <t>The Sunday Times Rich List estimated the Queen's net worth is the equivalent of $466 million</t>
        </is>
      </c>
      <c r="D441">
        <f>HYPERLINK("https://www.youtube.com/watch?v=3Ddsbh9SJ3M&amp;t=236s", "Go to time")</f>
        <v/>
      </c>
    </row>
    <row r="442">
      <c r="A442">
        <f>HYPERLINK("https://www.youtube.com/watch?v=oFqbX4erIBw", "Video")</f>
        <v/>
      </c>
      <c r="B442" t="inlineStr">
        <is>
          <t>1:21</t>
        </is>
      </c>
      <c r="C442" t="inlineStr">
        <is>
          <t>equivalent to $22,000 of extra fuel</t>
        </is>
      </c>
      <c r="D442">
        <f>HYPERLINK("https://www.youtube.com/watch?v=oFqbX4erIBw&amp;t=81s", "Go to time")</f>
        <v/>
      </c>
    </row>
    <row r="443">
      <c r="A443">
        <f>HYPERLINK("https://www.youtube.com/watch?v=H2qLoaetLJM", "Video")</f>
        <v/>
      </c>
      <c r="B443" t="inlineStr">
        <is>
          <t>23:49</t>
        </is>
      </c>
      <c r="C443" t="inlineStr">
        <is>
          <t>about basketball shoes on the
Chinese equivalent of YouTube,</t>
        </is>
      </c>
      <c r="D443">
        <f>HYPERLINK("https://www.youtube.com/watch?v=H2qLoaetLJM&amp;t=1429s", "Go to time")</f>
        <v/>
      </c>
    </row>
    <row r="444">
      <c r="A444">
        <f>HYPERLINK("https://www.youtube.com/watch?v=UNbyT7wPwk4", "Video")</f>
        <v/>
      </c>
      <c r="B444" t="inlineStr">
        <is>
          <t>4:44</t>
        </is>
      </c>
      <c r="C444" t="inlineStr">
        <is>
          <t>in what is sort of the
knowledge worker equivalent</t>
        </is>
      </c>
      <c r="D444">
        <f>HYPERLINK("https://www.youtube.com/watch?v=UNbyT7wPwk4&amp;t=284s", "Go to time")</f>
        <v/>
      </c>
    </row>
    <row r="445">
      <c r="A445">
        <f>HYPERLINK("https://www.youtube.com/watch?v=byYlC2cagLw", "Video")</f>
        <v/>
      </c>
      <c r="B445" t="inlineStr">
        <is>
          <t>2:45</t>
        </is>
      </c>
      <c r="C445" t="inlineStr">
        <is>
          <t>would be equivalent to human work.</t>
        </is>
      </c>
      <c r="D445">
        <f>HYPERLINK("https://www.youtube.com/watch?v=byYlC2cagLw&amp;t=165s", "Go to time")</f>
        <v/>
      </c>
    </row>
    <row r="446">
      <c r="A446">
        <f>HYPERLINK("https://www.youtube.com/watch?v=GEafVXo4JEU", "Video")</f>
        <v/>
      </c>
      <c r="B446" t="inlineStr">
        <is>
          <t>1:56</t>
        </is>
      </c>
      <c r="C446" t="inlineStr">
        <is>
          <t>information the equivalent of 177,000</t>
        </is>
      </c>
      <c r="D446">
        <f>HYPERLINK("https://www.youtube.com/watch?v=GEafVXo4JEU&amp;t=116s", "Go to time")</f>
        <v/>
      </c>
    </row>
    <row r="447">
      <c r="A447">
        <f>HYPERLINK("https://www.youtube.com/watch?v=uUkTmgfYWe8", "Video")</f>
        <v/>
      </c>
      <c r="B447" t="inlineStr">
        <is>
          <t>3:02</t>
        </is>
      </c>
      <c r="C447" t="inlineStr">
        <is>
          <t>at 0.01 bitcoin the equivalent of about</t>
        </is>
      </c>
      <c r="D447">
        <f>HYPERLINK("https://www.youtube.com/watch?v=uUkTmgfYWe8&amp;t=182s", "Go to time")</f>
        <v/>
      </c>
    </row>
    <row r="448">
      <c r="A448">
        <f>HYPERLINK("https://www.youtube.com/watch?v=hgurrvho_Ug", "Video")</f>
        <v/>
      </c>
      <c r="B448" t="inlineStr">
        <is>
          <t>4:05</t>
        </is>
      </c>
      <c r="C448" t="inlineStr">
        <is>
          <t>kinda like the city's
equivalent of the MTA.</t>
        </is>
      </c>
      <c r="D448">
        <f>HYPERLINK("https://www.youtube.com/watch?v=hgurrvho_Ug&amp;t=245s", "Go to time")</f>
        <v/>
      </c>
    </row>
    <row r="449">
      <c r="A449">
        <f>HYPERLINK("https://www.youtube.com/watch?v=Gb3p9jcclM8", "Video")</f>
        <v/>
      </c>
      <c r="B449" t="inlineStr">
        <is>
          <t>3:04</t>
        </is>
      </c>
      <c r="C449" t="inlineStr">
        <is>
          <t>about the equivalent of like a half a</t>
        </is>
      </c>
      <c r="D449">
        <f>HYPERLINK("https://www.youtube.com/watch?v=Gb3p9jcclM8&amp;t=184s", "Go to time")</f>
        <v/>
      </c>
    </row>
    <row r="450">
      <c r="A450">
        <f>HYPERLINK("https://www.youtube.com/watch?v=Tau4I3ktq5w", "Video")</f>
        <v/>
      </c>
      <c r="B450" t="inlineStr">
        <is>
          <t>6:07</t>
        </is>
      </c>
      <c r="C450" t="inlineStr">
        <is>
          <t>and takes more space than the
equivalent amount of jet fuel.</t>
        </is>
      </c>
      <c r="D450">
        <f>HYPERLINK("https://www.youtube.com/watch?v=Tau4I3ktq5w&amp;t=367s", "Go to time")</f>
        <v/>
      </c>
    </row>
    <row r="451">
      <c r="A451">
        <f>HYPERLINK("https://www.youtube.com/watch?v=00JMEEu2XsM", "Video")</f>
        <v/>
      </c>
      <c r="B451" t="inlineStr">
        <is>
          <t>1:49</t>
        </is>
      </c>
      <c r="C451" t="inlineStr">
        <is>
          <t>uh but the tax equivalent yields are</t>
        </is>
      </c>
      <c r="D451">
        <f>HYPERLINK("https://www.youtube.com/watch?v=00JMEEu2XsM&amp;t=109s", "Go to time")</f>
        <v/>
      </c>
    </row>
    <row r="452">
      <c r="A452">
        <f>HYPERLINK("https://www.youtube.com/watch?v=c7nLL81y9so", "Video")</f>
        <v/>
      </c>
      <c r="B452" t="inlineStr">
        <is>
          <t>0:13</t>
        </is>
      </c>
      <c r="C452" t="inlineStr">
        <is>
          <t>20th century equivalent
of Google or Apple,</t>
        </is>
      </c>
      <c r="D452">
        <f>HYPERLINK("https://www.youtube.com/watch?v=c7nLL81y9so&amp;t=13s", "Go to time")</f>
        <v/>
      </c>
    </row>
    <row r="453">
      <c r="A453">
        <f>HYPERLINK("https://www.youtube.com/watch?v=BwbkMV0Y9BM", "Video")</f>
        <v/>
      </c>
      <c r="B453" t="inlineStr">
        <is>
          <t>9:08</t>
        </is>
      </c>
      <c r="C453" t="inlineStr">
        <is>
          <t>of gas equivalent that went into a gas</t>
        </is>
      </c>
      <c r="D453">
        <f>HYPERLINK("https://www.youtube.com/watch?v=BwbkMV0Y9BM&amp;t=548s", "Go to time")</f>
        <v/>
      </c>
    </row>
    <row r="454">
      <c r="A454">
        <f>HYPERLINK("https://www.youtube.com/watch?v=BwbkMV0Y9BM", "Video")</f>
        <v/>
      </c>
      <c r="B454" t="inlineStr">
        <is>
          <t>9:16</t>
        </is>
      </c>
      <c r="C454" t="inlineStr">
        <is>
          <t>to pay $15 gallon of gas equivalent but</t>
        </is>
      </c>
      <c r="D454">
        <f>HYPERLINK("https://www.youtube.com/watch?v=BwbkMV0Y9BM&amp;t=556s", "Go to time")</f>
        <v/>
      </c>
    </row>
    <row r="455">
      <c r="A455">
        <f>HYPERLINK("https://www.youtube.com/watch?v=r_7SKU4M-6w", "Video")</f>
        <v/>
      </c>
      <c r="B455" t="inlineStr">
        <is>
          <t>1:17</t>
        </is>
      </c>
      <c r="C455" t="inlineStr">
        <is>
          <t>out of sort of the equivalent of Legos,</t>
        </is>
      </c>
      <c r="D455">
        <f>HYPERLINK("https://www.youtube.com/watch?v=r_7SKU4M-6w&amp;t=77s", "Go to time")</f>
        <v/>
      </c>
    </row>
    <row r="456">
      <c r="A456">
        <f>HYPERLINK("https://www.youtube.com/watch?v=f0Uivl-l04U", "Video")</f>
        <v/>
      </c>
      <c r="B456" t="inlineStr">
        <is>
          <t>2:31</t>
        </is>
      </c>
      <c r="C456" t="inlineStr">
        <is>
          <t>the equivalent under the new scoring</t>
        </is>
      </c>
      <c r="D456">
        <f>HYPERLINK("https://www.youtube.com/watch?v=f0Uivl-l04U&amp;t=151s", "Go to time")</f>
        <v/>
      </c>
    </row>
    <row r="457">
      <c r="A457">
        <f>HYPERLINK("https://www.youtube.com/watch?v=BrH66Phjjts", "Video")</f>
        <v/>
      </c>
      <c r="B457" t="inlineStr">
        <is>
          <t>4:11</t>
        </is>
      </c>
      <c r="C457" t="inlineStr">
        <is>
          <t>the equivalent of more
than 11 billion today.</t>
        </is>
      </c>
      <c r="D457">
        <f>HYPERLINK("https://www.youtube.com/watch?v=BrH66Phjjts&amp;t=251s", "Go to time")</f>
        <v/>
      </c>
    </row>
    <row r="458">
      <c r="A458">
        <f>HYPERLINK("https://www.youtube.com/watch?v=z4cn93H6sM0", "Video")</f>
        <v/>
      </c>
      <c r="B458" t="inlineStr">
        <is>
          <t>3:34</t>
        </is>
      </c>
      <c r="C458" t="inlineStr">
        <is>
          <t>That was equivalent to plug in the CD-ROM</t>
        </is>
      </c>
      <c r="D458">
        <f>HYPERLINK("https://www.youtube.com/watch?v=z4cn93H6sM0&amp;t=214s", "Go to time")</f>
        <v/>
      </c>
    </row>
    <row r="459">
      <c r="A459">
        <f>HYPERLINK("https://www.youtube.com/watch?v=RN-L_DFOeWA", "Video")</f>
        <v/>
      </c>
      <c r="B459" t="inlineStr">
        <is>
          <t>1:10</t>
        </is>
      </c>
      <c r="C459" t="inlineStr">
        <is>
          <t>equivalent to around four hectares which</t>
        </is>
      </c>
      <c r="D459">
        <f>HYPERLINK("https://www.youtube.com/watch?v=RN-L_DFOeWA&amp;t=70s", "Go to time")</f>
        <v/>
      </c>
    </row>
    <row r="460">
      <c r="A460">
        <f>HYPERLINK("https://www.youtube.com/watch?v=prhDrfUgpB0", "Video")</f>
        <v/>
      </c>
      <c r="B460" t="inlineStr">
        <is>
          <t>4:57</t>
        </is>
      </c>
      <c r="C460" t="inlineStr">
        <is>
          <t>anyone is equivalent to in airplanes</t>
        </is>
      </c>
      <c r="D460">
        <f>HYPERLINK("https://www.youtube.com/watch?v=prhDrfUgpB0&amp;t=297s", "Go to time")</f>
        <v/>
      </c>
    </row>
    <row r="461">
      <c r="A461">
        <f>HYPERLINK("https://www.youtube.com/watch?v=Akv-nbC0iik", "Video")</f>
        <v/>
      </c>
      <c r="B461" t="inlineStr">
        <is>
          <t>1:27</t>
        </is>
      </c>
      <c r="C461" t="inlineStr">
        <is>
          <t>equivalent which is something that the</t>
        </is>
      </c>
      <c r="D461">
        <f>HYPERLINK("https://www.youtube.com/watch?v=Akv-nbC0iik&amp;t=87s", "Go to time")</f>
        <v/>
      </c>
    </row>
    <row r="462">
      <c r="A462">
        <f>HYPERLINK("https://www.youtube.com/watch?v=2c7pWZDzCkM", "Video")</f>
        <v/>
      </c>
      <c r="B462" t="inlineStr">
        <is>
          <t>1:26</t>
        </is>
      </c>
      <c r="C462" t="inlineStr">
        <is>
          <t>equivalent of not voting in the</t>
        </is>
      </c>
      <c r="D462">
        <f>HYPERLINK("https://www.youtube.com/watch?v=2c7pWZDzCkM&amp;t=86s", "Go to time")</f>
        <v/>
      </c>
    </row>
    <row r="463">
      <c r="A463">
        <f>HYPERLINK("https://www.youtube.com/watch?v=7Ta6iOqmYhs", "Video")</f>
        <v/>
      </c>
      <c r="B463" t="inlineStr">
        <is>
          <t>1:01</t>
        </is>
      </c>
      <c r="C463" t="inlineStr">
        <is>
          <t>spending the equivalent of more than 48</t>
        </is>
      </c>
      <c r="D463">
        <f>HYPERLINK("https://www.youtube.com/watch?v=7Ta6iOqmYhs&amp;t=61s", "Go to time")</f>
        <v/>
      </c>
    </row>
    <row r="464">
      <c r="A464">
        <f>HYPERLINK("https://www.youtube.com/watch?v=iV9W9Ctosgs", "Video")</f>
        <v/>
      </c>
      <c r="B464" t="inlineStr">
        <is>
          <t>1:35</t>
        </is>
      </c>
      <c r="C464" t="inlineStr">
        <is>
          <t>million EUR the equivalent of 11.3</t>
        </is>
      </c>
      <c r="D464">
        <f>HYPERLINK("https://www.youtube.com/watch?v=iV9W9Ctosgs&amp;t=95s", "Go to time")</f>
        <v/>
      </c>
    </row>
    <row r="465">
      <c r="A465">
        <f>HYPERLINK("https://www.youtube.com/watch?v=h5nLq5zR1O8", "Video")</f>
        <v/>
      </c>
      <c r="B465" t="inlineStr">
        <is>
          <t>1:32</t>
        </is>
      </c>
      <c r="C465" t="inlineStr">
        <is>
          <t>like the equivalent of say 50 gigabytes</t>
        </is>
      </c>
      <c r="D465">
        <f>HYPERLINK("https://www.youtube.com/watch?v=h5nLq5zR1O8&amp;t=92s", "Go to time")</f>
        <v/>
      </c>
    </row>
    <row r="466">
      <c r="A466">
        <f>HYPERLINK("https://www.youtube.com/watch?v=h5nLq5zR1O8", "Video")</f>
        <v/>
      </c>
      <c r="B466" t="inlineStr">
        <is>
          <t>2:48</t>
        </is>
      </c>
      <c r="C466" t="inlineStr">
        <is>
          <t>equivalent is a video service bundle</t>
        </is>
      </c>
      <c r="D466">
        <f>HYPERLINK("https://www.youtube.com/watch?v=h5nLq5zR1O8&amp;t=168s", "Go to time")</f>
        <v/>
      </c>
    </row>
    <row r="467">
      <c r="A467">
        <f>HYPERLINK("https://www.youtube.com/watch?v=RPyQAmBjbFU", "Video")</f>
        <v/>
      </c>
      <c r="B467" t="inlineStr">
        <is>
          <t>0:25</t>
        </is>
      </c>
      <c r="C467" t="inlineStr">
        <is>
          <t>lines with mutually agreed equivalent</t>
        </is>
      </c>
      <c r="D467">
        <f>HYPERLINK("https://www.youtube.com/watch?v=RPyQAmBjbFU&amp;t=25s", "Go to time")</f>
        <v/>
      </c>
    </row>
    <row r="468">
      <c r="A468">
        <f>HYPERLINK("https://www.youtube.com/watch?v=EdYpXuwGVFg", "Video")</f>
        <v/>
      </c>
      <c r="B468" t="inlineStr">
        <is>
          <t>0:36</t>
        </is>
      </c>
      <c r="C468" t="inlineStr">
        <is>
          <t>- This $2 billion is
essentially equivalent</t>
        </is>
      </c>
      <c r="D468">
        <f>HYPERLINK("https://www.youtube.com/watch?v=EdYpXuwGVFg&amp;t=36s", "Go to time")</f>
        <v/>
      </c>
    </row>
    <row r="469">
      <c r="A469">
        <f>HYPERLINK("https://www.youtube.com/watch?v=OyufiAin8tA", "Video")</f>
        <v/>
      </c>
      <c r="B469" t="inlineStr">
        <is>
          <t>3:09</t>
        </is>
      </c>
      <c r="C469" t="inlineStr">
        <is>
          <t>equivalent of a misdemeanor level but</t>
        </is>
      </c>
      <c r="D469">
        <f>HYPERLINK("https://www.youtube.com/watch?v=OyufiAin8tA&amp;t=189s", "Go to time")</f>
        <v/>
      </c>
    </row>
    <row r="470">
      <c r="A470">
        <f>HYPERLINK("https://www.youtube.com/watch?v=P0Jz7hvosY0", "Video")</f>
        <v/>
      </c>
      <c r="B470" t="inlineStr">
        <is>
          <t>0:14</t>
        </is>
      </c>
      <c r="C470" t="inlineStr">
        <is>
          <t>about his wines they're the equivalent</t>
        </is>
      </c>
      <c r="D470">
        <f>HYPERLINK("https://www.youtube.com/watch?v=P0Jz7hvosY0&amp;t=14s", "Go to time")</f>
        <v/>
      </c>
    </row>
    <row r="471">
      <c r="A471">
        <f>HYPERLINK("https://www.youtube.com/watch?v=MzLQufpiegk", "Video")</f>
        <v/>
      </c>
      <c r="B471" t="inlineStr">
        <is>
          <t>5:26</t>
        </is>
      </c>
      <c r="C471" t="inlineStr">
        <is>
          <t>But we came out with an
equivalent of the protein</t>
        </is>
      </c>
      <c r="D471">
        <f>HYPERLINK("https://www.youtube.com/watch?v=MzLQufpiegk&amp;t=326s", "Go to time")</f>
        <v/>
      </c>
    </row>
    <row r="472">
      <c r="A472">
        <f>HYPERLINK("https://www.youtube.com/watch?v=42dCUWQCwf4", "Video")</f>
        <v/>
      </c>
      <c r="B472" t="inlineStr">
        <is>
          <t>0:43</t>
        </is>
      </c>
      <c r="C472" t="inlineStr">
        <is>
          <t>was $1.60 an hour the equivalent of</t>
        </is>
      </c>
      <c r="D472">
        <f>HYPERLINK("https://www.youtube.com/watch?v=42dCUWQCwf4&amp;t=43s", "Go to time")</f>
        <v/>
      </c>
    </row>
    <row r="473">
      <c r="A473">
        <f>HYPERLINK("https://www.youtube.com/watch?v=D0PxRxwTa50", "Video")</f>
        <v/>
      </c>
      <c r="B473" t="inlineStr">
        <is>
          <t>2:45</t>
        </is>
      </c>
      <c r="C473" t="inlineStr">
        <is>
          <t>that it had lost the
equivalent of $7.6 billion</t>
        </is>
      </c>
      <c r="D473">
        <f>HYPERLINK("https://www.youtube.com/watch?v=D0PxRxwTa50&amp;t=165s", "Go to time")</f>
        <v/>
      </c>
    </row>
    <row r="474">
      <c r="A474">
        <f>HYPERLINK("https://www.youtube.com/watch?v=OdEWho6GHu4", "Video")</f>
        <v/>
      </c>
      <c r="B474" t="inlineStr">
        <is>
          <t>1:02</t>
        </is>
      </c>
      <c r="C474" t="inlineStr">
        <is>
          <t>held to an equivalent medical standard a</t>
        </is>
      </c>
      <c r="D474">
        <f>HYPERLINK("https://www.youtube.com/watch?v=OdEWho6GHu4&amp;t=62s", "Go to time")</f>
        <v/>
      </c>
    </row>
    <row r="475">
      <c r="A475">
        <f>HYPERLINK("https://www.youtube.com/watch?v=OdEWho6GHu4", "Video")</f>
        <v/>
      </c>
      <c r="B475" t="inlineStr">
        <is>
          <t>1:03</t>
        </is>
      </c>
      <c r="C475" t="inlineStr">
        <is>
          <t>lawyer is held to an equivalent legal</t>
        </is>
      </c>
      <c r="D475">
        <f>HYPERLINK("https://www.youtube.com/watch?v=OdEWho6GHu4&amp;t=63s", "Go to time")</f>
        <v/>
      </c>
    </row>
    <row r="476">
      <c r="A476">
        <f>HYPERLINK("https://www.youtube.com/watch?v=sybJ4MeGTnE", "Video")</f>
        <v/>
      </c>
      <c r="B476" t="inlineStr">
        <is>
          <t>2:02</t>
        </is>
      </c>
      <c r="C476" t="inlineStr">
        <is>
          <t>equivalent to wealthy New Yorkers</t>
        </is>
      </c>
      <c r="D476">
        <f>HYPERLINK("https://www.youtube.com/watch?v=sybJ4MeGTnE&amp;t=122s", "Go to time")</f>
        <v/>
      </c>
    </row>
    <row r="477">
      <c r="A477">
        <f>HYPERLINK("https://www.youtube.com/watch?v=_7FWr2Nvf9I", "Video")</f>
        <v/>
      </c>
      <c r="B477" t="inlineStr">
        <is>
          <t>1:31</t>
        </is>
      </c>
      <c r="C477" t="inlineStr">
        <is>
          <t>energy department equivalent of top</t>
        </is>
      </c>
      <c r="D477">
        <f>HYPERLINK("https://www.youtube.com/watch?v=_7FWr2Nvf9I&amp;t=91s", "Go to time")</f>
        <v/>
      </c>
    </row>
    <row r="478">
      <c r="A478">
        <f>HYPERLINK("https://www.youtube.com/watch?v=88Cd5H3kmXQ", "Video")</f>
        <v/>
      </c>
      <c r="B478" t="inlineStr">
        <is>
          <t>3:15</t>
        </is>
      </c>
      <c r="C478" t="inlineStr">
        <is>
          <t>So, all of our flights
led up to the equivalent</t>
        </is>
      </c>
      <c r="D478">
        <f>HYPERLINK("https://www.youtube.com/watch?v=88Cd5H3kmXQ&amp;t=195s", "Go to time")</f>
        <v/>
      </c>
    </row>
    <row r="479">
      <c r="A479">
        <f>HYPERLINK("https://www.youtube.com/watch?v=88Cd5H3kmXQ", "Video")</f>
        <v/>
      </c>
      <c r="B479" t="inlineStr">
        <is>
          <t>3:56</t>
        </is>
      </c>
      <c r="C479" t="inlineStr">
        <is>
          <t>that's equivalent to about
 a metric ton of CO2.</t>
        </is>
      </c>
      <c r="D479">
        <f>HYPERLINK("https://www.youtube.com/watch?v=88Cd5H3kmXQ&amp;t=236s", "Go to time")</f>
        <v/>
      </c>
    </row>
    <row r="480">
      <c r="A480">
        <f>HYPERLINK("https://www.youtube.com/watch?v=88Cd5H3kmXQ", "Video")</f>
        <v/>
      </c>
      <c r="B480" t="inlineStr">
        <is>
          <t>6:03</t>
        </is>
      </c>
      <c r="C480" t="inlineStr">
        <is>
          <t>because it's the equivalent
of just one round trip</t>
        </is>
      </c>
      <c r="D480">
        <f>HYPERLINK("https://www.youtube.com/watch?v=88Cd5H3kmXQ&amp;t=363s",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2025-05-21T02:53:32Z</dcterms:created>
  <dcterms:modified xsi:type="dcterms:W3CDTF">2025-05-21T02:53:32Z</dcterms:modified>
</cp:coreProperties>
</file>