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8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Video</t>
        </is>
      </c>
      <c r="B1" s="1" t="inlineStr">
        <is>
          <t>Time</t>
        </is>
      </c>
      <c r="C1" s="1" t="inlineStr">
        <is>
          <t>Line</t>
        </is>
      </c>
      <c r="D1" s="1" t="inlineStr">
        <is>
          <t>Link</t>
        </is>
      </c>
    </row>
    <row r="2">
      <c r="A2">
        <f>HYPERLINK("https://www.youtube.com/watch?v=LcoJI1OHfwU", "Video")</f>
        <v/>
      </c>
      <c r="B2" t="inlineStr">
        <is>
          <t>2:53</t>
        </is>
      </c>
      <c r="C2" t="inlineStr">
        <is>
          <t>cuts and filler to keep the price down</t>
        </is>
      </c>
      <c r="D2">
        <f>HYPERLINK("https://www.youtube.com/watch?v=LcoJI1OHfwU&amp;t=173s", "Go to time")</f>
        <v/>
      </c>
    </row>
    <row r="3">
      <c r="A3">
        <f>HYPERLINK("https://www.youtube.com/watch?v=Hw5CPtEyedU", "Video")</f>
        <v/>
      </c>
      <c r="B3" t="inlineStr">
        <is>
          <t>2:18</t>
        </is>
      </c>
      <c r="C3" t="inlineStr">
        <is>
          <t>is and then fill it in a way it's never</t>
        </is>
      </c>
      <c r="D3">
        <f>HYPERLINK("https://www.youtube.com/watch?v=Hw5CPtEyedU&amp;t=138s", "Go to time")</f>
        <v/>
      </c>
    </row>
    <row r="4">
      <c r="A4">
        <f>HYPERLINK("https://www.youtube.com/watch?v=Hw5CPtEyedU", "Video")</f>
        <v/>
      </c>
      <c r="B4" t="inlineStr">
        <is>
          <t>2:21</t>
        </is>
      </c>
      <c r="C4" t="inlineStr">
        <is>
          <t>been filled before in my clinic people</t>
        </is>
      </c>
      <c r="D4">
        <f>HYPERLINK("https://www.youtube.com/watch?v=Hw5CPtEyedU&amp;t=141s", "Go to time")</f>
        <v/>
      </c>
    </row>
    <row r="5">
      <c r="A5">
        <f>HYPERLINK("https://www.youtube.com/watch?v=Hw5CPtEyedU", "Video")</f>
        <v/>
      </c>
      <c r="B5" t="inlineStr">
        <is>
          <t>3:36</t>
        </is>
      </c>
      <c r="C5" t="inlineStr">
        <is>
          <t>then to fill it in a way that it's never</t>
        </is>
      </c>
      <c r="D5">
        <f>HYPERLINK("https://www.youtube.com/watch?v=Hw5CPtEyedU&amp;t=216s", "Go to time")</f>
        <v/>
      </c>
    </row>
    <row r="6">
      <c r="A6">
        <f>HYPERLINK("https://www.youtube.com/watch?v=Hw5CPtEyedU", "Video")</f>
        <v/>
      </c>
      <c r="B6" t="inlineStr">
        <is>
          <t>3:39</t>
        </is>
      </c>
      <c r="C6" t="inlineStr">
        <is>
          <t>been filled before</t>
        </is>
      </c>
      <c r="D6">
        <f>HYPERLINK("https://www.youtube.com/watch?v=Hw5CPtEyedU&amp;t=219s", "Go to time")</f>
        <v/>
      </c>
    </row>
    <row r="7">
      <c r="A7">
        <f>HYPERLINK("https://www.youtube.com/watch?v=6L5SpMFtwuU", "Video")</f>
        <v/>
      </c>
      <c r="B7" t="inlineStr">
        <is>
          <t>6:08</t>
        </is>
      </c>
      <c r="C7" t="inlineStr">
        <is>
          <t>In the same way that a beach is
filled with a billion grains of sand,</t>
        </is>
      </c>
      <c r="D7">
        <f>HYPERLINK("https://www.youtube.com/watch?v=6L5SpMFtwuU&amp;t=368s", "Go to time")</f>
        <v/>
      </c>
    </row>
    <row r="8">
      <c r="A8">
        <f>HYPERLINK("https://www.youtube.com/watch?v=6QwiYfqX1sg", "Video")</f>
        <v/>
      </c>
      <c r="B8" t="inlineStr">
        <is>
          <t>3:47</t>
        </is>
      </c>
      <c r="C8" t="inlineStr">
        <is>
          <t>Imagine green cities filled
with trees, vegetable gardens,</t>
        </is>
      </c>
      <c r="D8">
        <f>HYPERLINK("https://www.youtube.com/watch?v=6QwiYfqX1sg&amp;t=227s", "Go to time")</f>
        <v/>
      </c>
    </row>
    <row r="9">
      <c r="A9">
        <f>HYPERLINK("https://www.youtube.com/watch?v=SP4b8KqklkQ", "Video")</f>
        <v/>
      </c>
      <c r="B9" t="inlineStr">
        <is>
          <t>1:18</t>
        </is>
      </c>
      <c r="C9" t="inlineStr">
        <is>
          <t>thrown away into landfill or</t>
        </is>
      </c>
      <c r="D9">
        <f>HYPERLINK("https://www.youtube.com/watch?v=SP4b8KqklkQ&amp;t=78s", "Go to time")</f>
        <v/>
      </c>
    </row>
    <row r="10">
      <c r="A10">
        <f>HYPERLINK("https://www.youtube.com/watch?v=IMGrrFp8Ujo", "Video")</f>
        <v/>
      </c>
      <c r="B10" t="inlineStr">
        <is>
          <t>0:23</t>
        </is>
      </c>
      <c r="C10" t="inlineStr">
        <is>
          <t>own all wasps have a role to fulfill be</t>
        </is>
      </c>
      <c r="D10">
        <f>HYPERLINK("https://www.youtube.com/watch?v=IMGrrFp8Ujo&amp;t=23s", "Go to time")</f>
        <v/>
      </c>
    </row>
    <row r="11">
      <c r="A11">
        <f>HYPERLINK("https://www.youtube.com/watch?v=VtDU2eVvb6o", "Video")</f>
        <v/>
      </c>
      <c r="B11" t="inlineStr">
        <is>
          <t>3:07</t>
        </is>
      </c>
      <c r="C11" t="inlineStr">
        <is>
          <t>who wanted to have a fulfilled
scientific life</t>
        </is>
      </c>
      <c r="D11">
        <f>HYPERLINK("https://www.youtube.com/watch?v=VtDU2eVvb6o&amp;t=187s", "Go to time")</f>
        <v/>
      </c>
    </row>
    <row r="12">
      <c r="A12">
        <f>HYPERLINK("https://www.youtube.com/watch?v=sdnp5SHZcR8", "Video")</f>
        <v/>
      </c>
      <c r="B12" t="inlineStr">
        <is>
          <t>2:12</t>
        </is>
      </c>
      <c r="C12" t="inlineStr">
        <is>
          <t>in a flavour-filled fantasy land?</t>
        </is>
      </c>
      <c r="D12">
        <f>HYPERLINK("https://www.youtube.com/watch?v=sdnp5SHZcR8&amp;t=132s", "Go to time")</f>
        <v/>
      </c>
    </row>
    <row r="13">
      <c r="A13">
        <f>HYPERLINK("https://www.youtube.com/watch?v=sdnp5SHZcR8", "Video")</f>
        <v/>
      </c>
      <c r="B13" t="inlineStr">
        <is>
          <t>2:30</t>
        </is>
      </c>
      <c r="C13" t="inlineStr">
        <is>
          <t>and luxury flats fill in
every remaining space,</t>
        </is>
      </c>
      <c r="D13">
        <f>HYPERLINK("https://www.youtube.com/watch?v=sdnp5SHZcR8&amp;t=150s", "Go to time")</f>
        <v/>
      </c>
    </row>
    <row r="14">
      <c r="A14">
        <f>HYPERLINK("https://www.youtube.com/watch?v=Mp4S896JXyU", "Video")</f>
        <v/>
      </c>
      <c r="B14" t="inlineStr">
        <is>
          <t>4:23</t>
        </is>
      </c>
      <c r="C14" t="inlineStr">
        <is>
          <t>continues but something new who fills</t>
        </is>
      </c>
      <c r="D14">
        <f>HYPERLINK("https://www.youtube.com/watch?v=Mp4S896JXyU&amp;t=263s", "Go to time")</f>
        <v/>
      </c>
    </row>
    <row r="15">
      <c r="A15">
        <f>HYPERLINK("https://www.youtube.com/watch?v=jbbXx6k3JLA", "Video")</f>
        <v/>
      </c>
      <c r="B15" t="inlineStr">
        <is>
          <t>0:44</t>
        </is>
      </c>
      <c r="C15" t="inlineStr">
        <is>
          <t>All these pustules
were filled with virus.</t>
        </is>
      </c>
      <c r="D15">
        <f>HYPERLINK("https://www.youtube.com/watch?v=jbbXx6k3JLA&amp;t=44s", "Go to time")</f>
        <v/>
      </c>
    </row>
    <row r="16">
      <c r="A16">
        <f>HYPERLINK("https://www.youtube.com/watch?v=S8uV7t-IPew", "Video")</f>
        <v/>
      </c>
      <c r="B16" t="inlineStr">
        <is>
          <t>2:44</t>
        </is>
      </c>
      <c r="C16" t="inlineStr">
        <is>
          <t>the mark gets filled with every
association people have</t>
        </is>
      </c>
      <c r="D16">
        <f>HYPERLINK("https://www.youtube.com/watch?v=S8uV7t-IPew&amp;t=164s", "Go to time")</f>
        <v/>
      </c>
    </row>
    <row r="17">
      <c r="A17">
        <f>HYPERLINK("https://www.youtube.com/watch?v=W1wmSJsxk3w", "Video")</f>
        <v/>
      </c>
      <c r="B17" t="inlineStr">
        <is>
          <t>0:42</t>
        </is>
      </c>
      <c r="C17" t="inlineStr">
        <is>
          <t>or piled up in bursting landfills.</t>
        </is>
      </c>
      <c r="D17">
        <f>HYPERLINK("https://www.youtube.com/watch?v=W1wmSJsxk3w&amp;t=42s", "Go to time")</f>
        <v/>
      </c>
    </row>
    <row r="18">
      <c r="A18">
        <f>HYPERLINK("https://www.youtube.com/watch?v=drB63QZXEaI", "Video")</f>
        <v/>
      </c>
      <c r="B18" t="inlineStr">
        <is>
          <t>1:12</t>
        </is>
      </c>
      <c r="C18" t="inlineStr">
        <is>
          <t>and so pornography
tends to fill that void.</t>
        </is>
      </c>
      <c r="D18">
        <f>HYPERLINK("https://www.youtube.com/watch?v=drB63QZXEaI&amp;t=72s", "Go to time")</f>
        <v/>
      </c>
    </row>
    <row r="19">
      <c r="A19">
        <f>HYPERLINK("https://www.youtube.com/watch?v=cNjJthwOVOc", "Video")</f>
        <v/>
      </c>
      <c r="B19" t="inlineStr">
        <is>
          <t>4:01</t>
        </is>
      </c>
      <c r="C19" t="inlineStr">
        <is>
          <t>As you can imagine,
our shoes stick around in landfills</t>
        </is>
      </c>
      <c r="D19">
        <f>HYPERLINK("https://www.youtube.com/watch?v=cNjJthwOVOc&amp;t=241s", "Go to time")</f>
        <v/>
      </c>
    </row>
    <row r="20">
      <c r="A20">
        <f>HYPERLINK("https://www.youtube.com/watch?v=tDSoqQuxLfs", "Video")</f>
        <v/>
      </c>
      <c r="B20" t="inlineStr">
        <is>
          <t>0:00</t>
        </is>
      </c>
      <c r="C20" t="inlineStr">
        <is>
          <t>It's clearly a pretty obvious thing
to stick a bit of filling</t>
        </is>
      </c>
      <c r="D20">
        <f>HYPERLINK("https://www.youtube.com/watch?v=tDSoqQuxLfs&amp;t=0s", "Go to time")</f>
        <v/>
      </c>
    </row>
    <row r="21">
      <c r="A21">
        <f>HYPERLINK("https://www.youtube.com/watch?v=tDSoqQuxLfs", "Video")</f>
        <v/>
      </c>
      <c r="B21" t="inlineStr">
        <is>
          <t>0:53</t>
        </is>
      </c>
      <c r="C21" t="inlineStr">
        <is>
          <t>He'd almost certainly seen
pitta breads used with a filling</t>
        </is>
      </c>
      <c r="D21">
        <f>HYPERLINK("https://www.youtube.com/watch?v=tDSoqQuxLfs&amp;t=53s", "Go to time")</f>
        <v/>
      </c>
    </row>
    <row r="22">
      <c r="A22">
        <f>HYPERLINK("https://www.youtube.com/watch?v=tDSoqQuxLfs", "Video")</f>
        <v/>
      </c>
      <c r="B22" t="inlineStr">
        <is>
          <t>1:25</t>
        </is>
      </c>
      <c r="C22" t="inlineStr">
        <is>
          <t>thick bread, butter
and a universal filling of ham.</t>
        </is>
      </c>
      <c r="D22">
        <f>HYPERLINK("https://www.youtube.com/watch?v=tDSoqQuxLfs&amp;t=85s", "Go to time")</f>
        <v/>
      </c>
    </row>
    <row r="23">
      <c r="A23">
        <f>HYPERLINK("https://www.youtube.com/watch?v=tDSoqQuxLfs", "Video")</f>
        <v/>
      </c>
      <c r="B23" t="inlineStr">
        <is>
          <t>1:39</t>
        </is>
      </c>
      <c r="C23" t="inlineStr">
        <is>
          <t>His suggested fillings included:</t>
        </is>
      </c>
      <c r="D23">
        <f>HYPERLINK("https://www.youtube.com/watch?v=tDSoqQuxLfs&amp;t=99s", "Go to time")</f>
        <v/>
      </c>
    </row>
    <row r="24">
      <c r="A24">
        <f>HYPERLINK("https://www.youtube.com/watch?v=tDSoqQuxLfs", "Video")</f>
        <v/>
      </c>
      <c r="B24" t="inlineStr">
        <is>
          <t>2:03</t>
        </is>
      </c>
      <c r="C24" t="inlineStr">
        <is>
          <t>the British sandwich of
two slices of bread and a filling</t>
        </is>
      </c>
      <c r="D24">
        <f>HYPERLINK("https://www.youtube.com/watch?v=tDSoqQuxLfs&amp;t=123s", "Go to time")</f>
        <v/>
      </c>
    </row>
    <row r="25">
      <c r="A25">
        <f>HYPERLINK("https://www.youtube.com/watch?v=tDSoqQuxLfs", "Video")</f>
        <v/>
      </c>
      <c r="B25" t="inlineStr">
        <is>
          <t>2:14</t>
        </is>
      </c>
      <c r="C25" t="inlineStr">
        <is>
          <t>While filled pittas,
croissants and wraps</t>
        </is>
      </c>
      <c r="D25">
        <f>HYPERLINK("https://www.youtube.com/watch?v=tDSoqQuxLfs&amp;t=134s", "Go to time")</f>
        <v/>
      </c>
    </row>
    <row r="26">
      <c r="A26">
        <f>HYPERLINK("https://www.youtube.com/watch?v=tDSoqQuxLfs", "Video")</f>
        <v/>
      </c>
      <c r="B26" t="inlineStr">
        <is>
          <t>2:52</t>
        </is>
      </c>
      <c r="C26" t="inlineStr">
        <is>
          <t>Of course,
the predictable fillings still vie</t>
        </is>
      </c>
      <c r="D26">
        <f>HYPERLINK("https://www.youtube.com/watch?v=tDSoqQuxLfs&amp;t=172s", "Go to time")</f>
        <v/>
      </c>
    </row>
    <row r="27">
      <c r="A27">
        <f>HYPERLINK("https://www.youtube.com/watch?v=NV22a3qv3wE", "Video")</f>
        <v/>
      </c>
      <c r="B27" t="inlineStr">
        <is>
          <t>2:57</t>
        </is>
      </c>
      <c r="C27" t="inlineStr">
        <is>
          <t>and I've filled that in
up to a point.</t>
        </is>
      </c>
      <c r="D27">
        <f>HYPERLINK("https://www.youtube.com/watch?v=NV22a3qv3wE&amp;t=177s", "Go to time")</f>
        <v/>
      </c>
    </row>
    <row r="28">
      <c r="A28">
        <f>HYPERLINK("https://www.youtube.com/watch?v=JAMmrt5HUZw", "Video")</f>
        <v/>
      </c>
      <c r="B28" t="inlineStr">
        <is>
          <t>1:41</t>
        </is>
      </c>
      <c r="C28" t="inlineStr">
        <is>
          <t>and even cheaper sausages came out,
with a hefty filler of bread or rusk.</t>
        </is>
      </c>
      <c r="D28">
        <f>HYPERLINK("https://www.youtube.com/watch?v=JAMmrt5HUZw&amp;t=101s", "Go to time")</f>
        <v/>
      </c>
    </row>
    <row r="29">
      <c r="A29">
        <f>HYPERLINK("https://www.youtube.com/watch?v=JAMmrt5HUZw", "Video")</f>
        <v/>
      </c>
      <c r="B29" t="inlineStr">
        <is>
          <t>1:48</t>
        </is>
      </c>
      <c r="C29" t="inlineStr">
        <is>
          <t>for being based
on off-cuts and filler,</t>
        </is>
      </c>
      <c r="D29">
        <f>HYPERLINK("https://www.youtube.com/watch?v=JAMmrt5HUZw&amp;t=108s", "Go to time")</f>
        <v/>
      </c>
    </row>
    <row r="30">
      <c r="A30">
        <f>HYPERLINK("https://www.youtube.com/watch?v=JAMmrt5HUZw", "Video")</f>
        <v/>
      </c>
      <c r="B30" t="inlineStr">
        <is>
          <t>2:06</t>
        </is>
      </c>
      <c r="C30" t="inlineStr">
        <is>
          <t>is that the level of filler meant
they banged and popped when fried.</t>
        </is>
      </c>
      <c r="D30">
        <f>HYPERLINK("https://www.youtube.com/watch?v=JAMmrt5HUZw&amp;t=126s", "Go to time")</f>
        <v/>
      </c>
    </row>
    <row r="31">
      <c r="A31">
        <f>HYPERLINK("https://www.youtube.com/watch?v=51M5kF53MKk", "Video")</f>
        <v/>
      </c>
      <c r="B31" t="inlineStr">
        <is>
          <t>3:30</t>
        </is>
      </c>
      <c r="C31" t="inlineStr">
        <is>
          <t>Something that will
fill out your life.</t>
        </is>
      </c>
      <c r="D31">
        <f>HYPERLINK("https://www.youtube.com/watch?v=51M5kF53MKk&amp;t=210s", "Go to time")</f>
        <v/>
      </c>
    </row>
    <row r="32">
      <c r="A32">
        <f>HYPERLINK("https://www.youtube.com/watch?v=M2DjsceS_Ik", "Video")</f>
        <v/>
      </c>
      <c r="B32" t="inlineStr">
        <is>
          <t>23:48</t>
        </is>
      </c>
      <c r="C32" t="inlineStr">
        <is>
          <t>role that would normally be filled by um</t>
        </is>
      </c>
      <c r="D32">
        <f>HYPERLINK("https://www.youtube.com/watch?v=M2DjsceS_Ik&amp;t=1428s", "Go to time")</f>
        <v/>
      </c>
    </row>
    <row r="33">
      <c r="A33">
        <f>HYPERLINK("https://www.youtube.com/watch?v=R7GcI7EKVo4", "Video")</f>
        <v/>
      </c>
      <c r="B33" t="inlineStr">
        <is>
          <t>3:04</t>
        </is>
      </c>
      <c r="C33" t="inlineStr">
        <is>
          <t>but we fulfilled every commitment of</t>
        </is>
      </c>
      <c r="D33">
        <f>HYPERLINK("https://www.youtube.com/watch?v=R7GcI7EKVo4&amp;t=184s", "Go to time")</f>
        <v/>
      </c>
    </row>
    <row r="34">
      <c r="A34">
        <f>HYPERLINK("https://www.youtube.com/watch?v=NFRDRu4D4GU", "Video")</f>
        <v/>
      </c>
      <c r="B34" t="inlineStr">
        <is>
          <t>19:52</t>
        </is>
      </c>
      <c r="C34" t="inlineStr">
        <is>
          <t>more you know it was a very fulfilling</t>
        </is>
      </c>
      <c r="D34">
        <f>HYPERLINK("https://www.youtube.com/watch?v=NFRDRu4D4GU&amp;t=1192s", "Go to time")</f>
        <v/>
      </c>
    </row>
    <row r="35">
      <c r="A35">
        <f>HYPERLINK("https://www.youtube.com/watch?v=NFRDRu4D4GU", "Video")</f>
        <v/>
      </c>
      <c r="B35" t="inlineStr">
        <is>
          <t>20:08</t>
        </is>
      </c>
      <c r="C35" t="inlineStr">
        <is>
          <t>felt um very fulfilled flightwise and</t>
        </is>
      </c>
      <c r="D35">
        <f>HYPERLINK("https://www.youtube.com/watch?v=NFRDRu4D4GU&amp;t=1208s", "Go to time")</f>
        <v/>
      </c>
    </row>
    <row r="36">
      <c r="A36">
        <f>HYPERLINK("https://www.youtube.com/watch?v=NFRDRu4D4GU", "Video")</f>
        <v/>
      </c>
      <c r="B36" t="inlineStr">
        <is>
          <t>25:52</t>
        </is>
      </c>
      <c r="C36" t="inlineStr">
        <is>
          <t>orange tank is filled with liquid</t>
        </is>
      </c>
      <c r="D36">
        <f>HYPERLINK("https://www.youtube.com/watch?v=NFRDRu4D4GU&amp;t=1552s", "Go to time")</f>
        <v/>
      </c>
    </row>
    <row r="37">
      <c r="A37">
        <f>HYPERLINK("https://www.youtube.com/watch?v=NFRDRu4D4GU", "Video")</f>
        <v/>
      </c>
      <c r="B37" t="inlineStr">
        <is>
          <t>25:57</t>
        </is>
      </c>
      <c r="C37" t="inlineStr">
        <is>
          <t>sides are filled with solid propellant</t>
        </is>
      </c>
      <c r="D37">
        <f>HYPERLINK("https://www.youtube.com/watch?v=NFRDRu4D4GU&amp;t=1557s", "Go to time")</f>
        <v/>
      </c>
    </row>
    <row r="38">
      <c r="A38">
        <f>HYPERLINK("https://www.youtube.com/watch?v=HCbEenSHtVQ", "Video")</f>
        <v/>
      </c>
      <c r="B38" t="inlineStr">
        <is>
          <t>2:38</t>
        </is>
      </c>
      <c r="C38" t="inlineStr">
        <is>
          <t>saltwater um saltwater filled with</t>
        </is>
      </c>
      <c r="D38">
        <f>HYPERLINK("https://www.youtube.com/watch?v=HCbEenSHtVQ&amp;t=158s", "Go to time")</f>
        <v/>
      </c>
    </row>
    <row r="39">
      <c r="A39">
        <f>HYPERLINK("https://www.youtube.com/watch?v=KsHiOIDCBu4", "Video")</f>
        <v/>
      </c>
      <c r="B39" t="inlineStr">
        <is>
          <t>1:58</t>
        </is>
      </c>
      <c r="C39" t="inlineStr">
        <is>
          <t>So all of those different ways that you associate
with people to fulfill some kind of end.</t>
        </is>
      </c>
      <c r="D39">
        <f>HYPERLINK("https://www.youtube.com/watch?v=KsHiOIDCBu4&amp;t=118s", "Go to time")</f>
        <v/>
      </c>
    </row>
    <row r="40">
      <c r="A40">
        <f>HYPERLINK("https://www.youtube.com/watch?v=_gi4lYDOOWw", "Video")</f>
        <v/>
      </c>
      <c r="B40" t="inlineStr">
        <is>
          <t>4:19</t>
        </is>
      </c>
      <c r="C40" t="inlineStr">
        <is>
          <t>especially natural gas filling um uh</t>
        </is>
      </c>
      <c r="D40">
        <f>HYPERLINK("https://www.youtube.com/watch?v=_gi4lYDOOWw&amp;t=259s", "Go to time")</f>
        <v/>
      </c>
    </row>
    <row r="41">
      <c r="A41">
        <f>HYPERLINK("https://www.youtube.com/watch?v=2jy6GdXHUE0", "Video")</f>
        <v/>
      </c>
      <c r="B41" t="inlineStr">
        <is>
          <t>4:01</t>
        </is>
      </c>
      <c r="C41" t="inlineStr">
        <is>
          <t>she had heard that a filling on a tooth</t>
        </is>
      </c>
      <c r="D41">
        <f>HYPERLINK("https://www.youtube.com/watch?v=2jy6GdXHUE0&amp;t=241s", "Go to time")</f>
        <v/>
      </c>
    </row>
    <row r="42">
      <c r="A42">
        <f>HYPERLINK("https://www.youtube.com/watch?v=V1vcyoh0_ew", "Video")</f>
        <v/>
      </c>
      <c r="B42" t="inlineStr">
        <is>
          <t>2:36</t>
        </is>
      </c>
      <c r="C42" t="inlineStr">
        <is>
          <t>argument it's a self-fulfilling thing um</t>
        </is>
      </c>
      <c r="D42">
        <f>HYPERLINK("https://www.youtube.com/watch?v=V1vcyoh0_ew&amp;t=156s", "Go to time")</f>
        <v/>
      </c>
    </row>
    <row r="43">
      <c r="A43">
        <f>HYPERLINK("https://www.youtube.com/watch?v=_qJDd-2tM-A", "Video")</f>
        <v/>
      </c>
      <c r="B43" t="inlineStr">
        <is>
          <t>7:42</t>
        </is>
      </c>
      <c r="C43" t="inlineStr">
        <is>
          <t>they talked about all this stuff being literal,
what he really meant was… fill in the blank!</t>
        </is>
      </c>
      <c r="D43">
        <f>HYPERLINK("https://www.youtube.com/watch?v=_qJDd-2tM-A&amp;t=462s", "Go to time")</f>
        <v/>
      </c>
    </row>
    <row r="44">
      <c r="A44">
        <f>HYPERLINK("https://www.youtube.com/watch?v=3xvKkvdAzYs", "Video")</f>
        <v/>
      </c>
      <c r="B44" t="inlineStr">
        <is>
          <t>29:56</t>
        </is>
      </c>
      <c r="C44" t="inlineStr">
        <is>
          <t>immediately life is filled with</t>
        </is>
      </c>
      <c r="D44">
        <f>HYPERLINK("https://www.youtube.com/watch?v=3xvKkvdAzYs&amp;t=1796s", "Go to time")</f>
        <v/>
      </c>
    </row>
    <row r="45">
      <c r="A45">
        <f>HYPERLINK("https://www.youtube.com/watch?v=dFPpZ87Lilg", "Video")</f>
        <v/>
      </c>
      <c r="B45" t="inlineStr">
        <is>
          <t>0:52</t>
        </is>
      </c>
      <c r="C45" t="inlineStr">
        <is>
          <t>gratifying it's much more fulfilling to</t>
        </is>
      </c>
      <c r="D45">
        <f>HYPERLINK("https://www.youtube.com/watch?v=dFPpZ87Lilg&amp;t=52s", "Go to time")</f>
        <v/>
      </c>
    </row>
    <row r="46">
      <c r="A46">
        <f>HYPERLINK("https://www.youtube.com/watch?v=dFPpZ87Lilg", "Video")</f>
        <v/>
      </c>
      <c r="B46" t="inlineStr">
        <is>
          <t>1:03</t>
        </is>
      </c>
      <c r="C46" t="inlineStr">
        <is>
          <t>fulfilling way to live</t>
        </is>
      </c>
      <c r="D46">
        <f>HYPERLINK("https://www.youtube.com/watch?v=dFPpZ87Lilg&amp;t=63s", "Go to time")</f>
        <v/>
      </c>
    </row>
    <row r="47">
      <c r="A47">
        <f>HYPERLINK("https://www.youtube.com/watch?v=328wX2x_s5g", "Video")</f>
        <v/>
      </c>
      <c r="B47" t="inlineStr">
        <is>
          <t>4:05</t>
        </is>
      </c>
      <c r="C47" t="inlineStr">
        <is>
          <t>Fill it up with cooked spaghetti, then shrink
it to the size of a soccer ball.</t>
        </is>
      </c>
      <c r="D47">
        <f>HYPERLINK("https://www.youtube.com/watch?v=328wX2x_s5g&amp;t=245s", "Go to time")</f>
        <v/>
      </c>
    </row>
    <row r="48">
      <c r="A48">
        <f>HYPERLINK("https://www.youtube.com/watch?v=328wX2x_s5g", "Video")</f>
        <v/>
      </c>
      <c r="B48" t="inlineStr">
        <is>
          <t>6:56</t>
        </is>
      </c>
      <c r="C48" t="inlineStr">
        <is>
          <t>when they see somebody who is unable to fulfill
a goal, they’ll seek out to come to their</t>
        </is>
      </c>
      <c r="D48">
        <f>HYPERLINK("https://www.youtube.com/watch?v=328wX2x_s5g&amp;t=416s", "Go to time")</f>
        <v/>
      </c>
    </row>
    <row r="49">
      <c r="A49">
        <f>HYPERLINK("https://www.youtube.com/watch?v=328wX2x_s5g", "Video")</f>
        <v/>
      </c>
      <c r="B49" t="inlineStr">
        <is>
          <t>12:41</t>
        </is>
      </c>
      <c r="C49" t="inlineStr">
        <is>
          <t>Half the people just filled it out and went
home.</t>
        </is>
      </c>
      <c r="D49">
        <f>HYPERLINK("https://www.youtube.com/watch?v=328wX2x_s5g&amp;t=761s", "Go to time")</f>
        <v/>
      </c>
    </row>
    <row r="50">
      <c r="A50">
        <f>HYPERLINK("https://www.youtube.com/watch?v=328wX2x_s5g", "Video")</f>
        <v/>
      </c>
      <c r="B50" t="inlineStr">
        <is>
          <t>28:07</t>
        </is>
      </c>
      <c r="C50" t="inlineStr">
        <is>
          <t>would tend to fill it out with a word like
“hospital.”</t>
        </is>
      </c>
      <c r="D50">
        <f>HYPERLINK("https://www.youtube.com/watch?v=328wX2x_s5g&amp;t=1687s", "Go to time")</f>
        <v/>
      </c>
    </row>
    <row r="51">
      <c r="A51">
        <f>HYPERLINK("https://www.youtube.com/watch?v=328wX2x_s5g", "Video")</f>
        <v/>
      </c>
      <c r="B51" t="inlineStr">
        <is>
          <t>28:08</t>
        </is>
      </c>
      <c r="C51" t="inlineStr">
        <is>
          <t>If they were seeing black faces, they would
tend to fill it out with a word like, “hostile.”</t>
        </is>
      </c>
      <c r="D51">
        <f>HYPERLINK("https://www.youtube.com/watch?v=328wX2x_s5g&amp;t=1688s", "Go to time")</f>
        <v/>
      </c>
    </row>
    <row r="52">
      <c r="A52">
        <f>HYPERLINK("https://www.youtube.com/watch?v=Alnd7fn2OVo", "Video")</f>
        <v/>
      </c>
      <c r="B52" t="inlineStr">
        <is>
          <t>2:18</t>
        </is>
      </c>
      <c r="C52" t="inlineStr">
        <is>
          <t>fulfilling my own</t>
        </is>
      </c>
      <c r="D52">
        <f>HYPERLINK("https://www.youtube.com/watch?v=Alnd7fn2OVo&amp;t=138s", "Go to time")</f>
        <v/>
      </c>
    </row>
    <row r="53">
      <c r="A53">
        <f>HYPERLINK("https://www.youtube.com/watch?v=7dsSsFdKHds", "Video")</f>
        <v/>
      </c>
      <c r="B53" t="inlineStr">
        <is>
          <t>8:58</t>
        </is>
      </c>
      <c r="C53" t="inlineStr">
        <is>
          <t>you had to fill a form and you had had</t>
        </is>
      </c>
      <c r="D53">
        <f>HYPERLINK("https://www.youtube.com/watch?v=7dsSsFdKHds&amp;t=538s", "Go to time")</f>
        <v/>
      </c>
    </row>
    <row r="54">
      <c r="A54">
        <f>HYPERLINK("https://www.youtube.com/watch?v=7dsSsFdKHds", "Video")</f>
        <v/>
      </c>
      <c r="B54" t="inlineStr">
        <is>
          <t>9:23</t>
        </is>
      </c>
      <c r="C54" t="inlineStr">
        <is>
          <t>finished filling on your taxes and now</t>
        </is>
      </c>
      <c r="D54">
        <f>HYPERLINK("https://www.youtube.com/watch?v=7dsSsFdKHds&amp;t=563s", "Go to time")</f>
        <v/>
      </c>
    </row>
    <row r="55">
      <c r="A55">
        <f>HYPERLINK("https://www.youtube.com/watch?v=7dsSsFdKHds", "Video")</f>
        <v/>
      </c>
      <c r="B55" t="inlineStr">
        <is>
          <t>23:44</t>
        </is>
      </c>
      <c r="C55" t="inlineStr">
        <is>
          <t>fill one of those online dating sites</t>
        </is>
      </c>
      <c r="D55">
        <f>HYPERLINK("https://www.youtube.com/watch?v=7dsSsFdKHds&amp;t=1424s", "Go to time")</f>
        <v/>
      </c>
    </row>
    <row r="56">
      <c r="A56">
        <f>HYPERLINK("https://www.youtube.com/watch?v=7dsSsFdKHds", "Video")</f>
        <v/>
      </c>
      <c r="B56" t="inlineStr">
        <is>
          <t>23:54</t>
        </is>
      </c>
      <c r="C56" t="inlineStr">
        <is>
          <t>to fill the Gap and especially if you're</t>
        </is>
      </c>
      <c r="D56">
        <f>HYPERLINK("https://www.youtube.com/watch?v=7dsSsFdKHds&amp;t=1434s", "Go to time")</f>
        <v/>
      </c>
    </row>
    <row r="57">
      <c r="A57">
        <f>HYPERLINK("https://www.youtube.com/watch?v=BLaZf1fWw4g", "Video")</f>
        <v/>
      </c>
      <c r="B57" t="inlineStr">
        <is>
          <t>4:28</t>
        </is>
      </c>
      <c r="C57" t="inlineStr">
        <is>
          <t>people are prevented from fulfilling</t>
        </is>
      </c>
      <c r="D57">
        <f>HYPERLINK("https://www.youtube.com/watch?v=BLaZf1fWw4g&amp;t=268s", "Go to time")</f>
        <v/>
      </c>
    </row>
    <row r="58">
      <c r="A58">
        <f>HYPERLINK("https://www.youtube.com/watch?v=ywp4vaFJASE", "Video")</f>
        <v/>
      </c>
      <c r="B58" t="inlineStr">
        <is>
          <t>0:17</t>
        </is>
      </c>
      <c r="C58" t="inlineStr">
        <is>
          <t>I was doing a job that I'd done many times
before which was filling in as the news reader</t>
        </is>
      </c>
      <c r="D58">
        <f>HYPERLINK("https://www.youtube.com/watch?v=ywp4vaFJASE&amp;t=17s", "Go to time")</f>
        <v/>
      </c>
    </row>
    <row r="59">
      <c r="A59">
        <f>HYPERLINK("https://www.youtube.com/watch?v=KZ8hHmJWHsM", "Video")</f>
        <v/>
      </c>
      <c r="B59" t="inlineStr">
        <is>
          <t>5:00</t>
        </is>
      </c>
      <c r="C59" t="inlineStr">
        <is>
          <t>fulfilling your life that part is not so</t>
        </is>
      </c>
      <c r="D59">
        <f>HYPERLINK("https://www.youtube.com/watch?v=KZ8hHmJWHsM&amp;t=300s", "Go to time")</f>
        <v/>
      </c>
    </row>
    <row r="60">
      <c r="A60">
        <f>HYPERLINK("https://www.youtube.com/watch?v=KZ8hHmJWHsM", "Video")</f>
        <v/>
      </c>
      <c r="B60" t="inlineStr">
        <is>
          <t>19:40</t>
        </is>
      </c>
      <c r="C60" t="inlineStr">
        <is>
          <t>my partner or fulfilling my mother or</t>
        </is>
      </c>
      <c r="D60">
        <f>HYPERLINK("https://www.youtube.com/watch?v=KZ8hHmJWHsM&amp;t=1180s", "Go to time")</f>
        <v/>
      </c>
    </row>
    <row r="61">
      <c r="A61">
        <f>HYPERLINK("https://www.youtube.com/watch?v=KZ8hHmJWHsM", "Video")</f>
        <v/>
      </c>
      <c r="B61" t="inlineStr">
        <is>
          <t>28:21</t>
        </is>
      </c>
      <c r="C61" t="inlineStr">
        <is>
          <t>fulfilled in their life getting in touch</t>
        </is>
      </c>
      <c r="D61">
        <f>HYPERLINK("https://www.youtube.com/watch?v=KZ8hHmJWHsM&amp;t=1701s", "Go to time")</f>
        <v/>
      </c>
    </row>
    <row r="62">
      <c r="A62">
        <f>HYPERLINK("https://www.youtube.com/watch?v=KZ8hHmJWHsM", "Video")</f>
        <v/>
      </c>
      <c r="B62" t="inlineStr">
        <is>
          <t>29:58</t>
        </is>
      </c>
      <c r="C62" t="inlineStr">
        <is>
          <t>happy to make somebody else fulfilled to</t>
        </is>
      </c>
      <c r="D62">
        <f>HYPERLINK("https://www.youtube.com/watch?v=KZ8hHmJWHsM&amp;t=1798s", "Go to time")</f>
        <v/>
      </c>
    </row>
    <row r="63">
      <c r="A63">
        <f>HYPERLINK("https://www.youtube.com/watch?v=dqAGnf1r-rU", "Video")</f>
        <v/>
      </c>
      <c r="B63" t="inlineStr">
        <is>
          <t>0:10</t>
        </is>
      </c>
      <c r="C63" t="inlineStr">
        <is>
          <t>music is for me an unfulfilled desire</t>
        </is>
      </c>
      <c r="D63">
        <f>HYPERLINK("https://www.youtube.com/watch?v=dqAGnf1r-rU&amp;t=10s", "Go to time")</f>
        <v/>
      </c>
    </row>
    <row r="64">
      <c r="A64">
        <f>HYPERLINK("https://www.youtube.com/watch?v=dqAGnf1r-rU", "Video")</f>
        <v/>
      </c>
      <c r="B64" t="inlineStr">
        <is>
          <t>0:42</t>
        </is>
      </c>
      <c r="C64" t="inlineStr">
        <is>
          <t>it's um it's an unfulfilled desire</t>
        </is>
      </c>
      <c r="D64">
        <f>HYPERLINK("https://www.youtube.com/watch?v=dqAGnf1r-rU&amp;t=42s", "Go to time")</f>
        <v/>
      </c>
    </row>
    <row r="65">
      <c r="A65">
        <f>HYPERLINK("https://www.youtube.com/watch?v=dqAGnf1r-rU", "Video")</f>
        <v/>
      </c>
      <c r="B65" t="inlineStr">
        <is>
          <t>0:46</t>
        </is>
      </c>
      <c r="C65" t="inlineStr">
        <is>
          <t>that's now beginning to be fulfilled and</t>
        </is>
      </c>
      <c r="D65">
        <f>HYPERLINK("https://www.youtube.com/watch?v=dqAGnf1r-rU&amp;t=46s", "Go to time")</f>
        <v/>
      </c>
    </row>
    <row r="66">
      <c r="A66">
        <f>HYPERLINK("https://www.youtube.com/watch?v=_U6mIdVqktk", "Video")</f>
        <v/>
      </c>
      <c r="B66" t="inlineStr">
        <is>
          <t>1:41</t>
        </is>
      </c>
      <c r="C66" t="inlineStr">
        <is>
          <t>and it becomes a 
self-fulfilling prophecy.</t>
        </is>
      </c>
      <c r="D66">
        <f>HYPERLINK("https://www.youtube.com/watch?v=_U6mIdVqktk&amp;t=101s", "Go to time")</f>
        <v/>
      </c>
    </row>
    <row r="67">
      <c r="A67">
        <f>HYPERLINK("https://www.youtube.com/watch?v=SPPschNafwI", "Video")</f>
        <v/>
      </c>
      <c r="B67" t="inlineStr">
        <is>
          <t>2:19</t>
        </is>
      </c>
      <c r="C67" t="inlineStr">
        <is>
          <t>people fill up more quickly um even</t>
        </is>
      </c>
      <c r="D67">
        <f>HYPERLINK("https://www.youtube.com/watch?v=SPPschNafwI&amp;t=139s", "Go to time")</f>
        <v/>
      </c>
    </row>
    <row r="68">
      <c r="A68">
        <f>HYPERLINK("https://www.youtube.com/watch?v=SPPschNafwI", "Video")</f>
        <v/>
      </c>
      <c r="B68" t="inlineStr">
        <is>
          <t>2:30</t>
        </is>
      </c>
      <c r="C68" t="inlineStr">
        <is>
          <t>can fill up a plate with lettuce and and</t>
        </is>
      </c>
      <c r="D68">
        <f>HYPERLINK("https://www.youtube.com/watch?v=SPPschNafwI&amp;t=150s", "Go to time")</f>
        <v/>
      </c>
    </row>
    <row r="69">
      <c r="A69">
        <f>HYPERLINK("https://www.youtube.com/watch?v=IG9HxttOKGQ", "Video")</f>
        <v/>
      </c>
      <c r="B69" t="inlineStr">
        <is>
          <t>35:34</t>
        </is>
      </c>
      <c r="C69" t="inlineStr">
        <is>
          <t>this full King how can you fill this</t>
        </is>
      </c>
      <c r="D69">
        <f>HYPERLINK("https://www.youtube.com/watch?v=IG9HxttOKGQ&amp;t=2134s", "Go to time")</f>
        <v/>
      </c>
    </row>
    <row r="70">
      <c r="A70">
        <f>HYPERLINK("https://www.youtube.com/watch?v=BWUtLSfb9zs", "Video")</f>
        <v/>
      </c>
      <c r="B70" t="inlineStr">
        <is>
          <t>7:40</t>
        </is>
      </c>
      <c r="C70" t="inlineStr">
        <is>
          <t>told, fill out these forms if you want to
join.</t>
        </is>
      </c>
      <c r="D70">
        <f>HYPERLINK("https://www.youtube.com/watch?v=BWUtLSfb9zs&amp;t=460s", "Go to time")</f>
        <v/>
      </c>
    </row>
    <row r="71">
      <c r="A71">
        <f>HYPERLINK("https://www.youtube.com/watch?v=BWUtLSfb9zs", "Video")</f>
        <v/>
      </c>
      <c r="B71" t="inlineStr">
        <is>
          <t>7:53</t>
        </is>
      </c>
      <c r="C71" t="inlineStr">
        <is>
          <t>if you don’t fill out these forms, we’re
going to enroll you anyway and we’re going</t>
        </is>
      </c>
      <c r="D71">
        <f>HYPERLINK("https://www.youtube.com/watch?v=BWUtLSfb9zs&amp;t=473s", "Go to time")</f>
        <v/>
      </c>
    </row>
    <row r="72">
      <c r="A72">
        <f>HYPERLINK("https://www.youtube.com/watch?v=BWUtLSfb9zs", "Video")</f>
        <v/>
      </c>
      <c r="B72" t="inlineStr">
        <is>
          <t>11:02</t>
        </is>
      </c>
      <c r="C72" t="inlineStr">
        <is>
          <t>have to fill that form out.</t>
        </is>
      </c>
      <c r="D72">
        <f>HYPERLINK("https://www.youtube.com/watch?v=BWUtLSfb9zs&amp;t=662s", "Go to time")</f>
        <v/>
      </c>
    </row>
    <row r="73">
      <c r="A73">
        <f>HYPERLINK("https://www.youtube.com/watch?v=kQynS3T_sQw", "Video")</f>
        <v/>
      </c>
      <c r="B73" t="inlineStr">
        <is>
          <t>14:49</t>
        </is>
      </c>
      <c r="C73" t="inlineStr">
        <is>
          <t>that it would be filled with garbage</t>
        </is>
      </c>
      <c r="D73">
        <f>HYPERLINK("https://www.youtube.com/watch?v=kQynS3T_sQw&amp;t=889s", "Go to time")</f>
        <v/>
      </c>
    </row>
    <row r="74">
      <c r="A74">
        <f>HYPERLINK("https://www.youtube.com/watch?v=BKCKihV_xLY", "Video")</f>
        <v/>
      </c>
      <c r="B74" t="inlineStr">
        <is>
          <t>10:38</t>
        </is>
      </c>
      <c r="C74" t="inlineStr">
        <is>
          <t>fortunate enough that we can fill the</t>
        </is>
      </c>
      <c r="D74">
        <f>HYPERLINK("https://www.youtube.com/watch?v=BKCKihV_xLY&amp;t=638s", "Go to time")</f>
        <v/>
      </c>
    </row>
    <row r="75">
      <c r="A75">
        <f>HYPERLINK("https://www.youtube.com/watch?v=FgrtAmTSgtE", "Video")</f>
        <v/>
      </c>
      <c r="B75" t="inlineStr">
        <is>
          <t>1:42</t>
        </is>
      </c>
      <c r="C75" t="inlineStr">
        <is>
          <t>top of a landfill or on top of another</t>
        </is>
      </c>
      <c r="D75">
        <f>HYPERLINK("https://www.youtube.com/watch?v=FgrtAmTSgtE&amp;t=102s", "Go to time")</f>
        <v/>
      </c>
    </row>
    <row r="76">
      <c r="A76">
        <f>HYPERLINK("https://www.youtube.com/watch?v=Q-B_ONJIEcE", "Video")</f>
        <v/>
      </c>
      <c r="B76" t="inlineStr">
        <is>
          <t>2:13</t>
        </is>
      </c>
      <c r="C76" t="inlineStr">
        <is>
          <t>a phenomenon that still fills me with wonder,
even after having studied language for 35</t>
        </is>
      </c>
      <c r="D76">
        <f>HYPERLINK("https://www.youtube.com/watch?v=Q-B_ONJIEcE&amp;t=133s", "Go to time")</f>
        <v/>
      </c>
    </row>
    <row r="77">
      <c r="A77">
        <f>HYPERLINK("https://www.youtube.com/watch?v=Q-B_ONJIEcE", "Video")</f>
        <v/>
      </c>
      <c r="B77" t="inlineStr">
        <is>
          <t>26:37</t>
        </is>
      </c>
      <c r="C77" t="inlineStr">
        <is>
          <t>are two and children will fill in the gap
by saying “wugs.”  Again, a form they</t>
        </is>
      </c>
      <c r="D77">
        <f>HYPERLINK("https://www.youtube.com/watch?v=Q-B_ONJIEcE&amp;t=1597s", "Go to time")</f>
        <v/>
      </c>
    </row>
    <row r="78">
      <c r="A78">
        <f>HYPERLINK("https://www.youtube.com/watch?v=Q-B_ONJIEcE", "Video")</f>
        <v/>
      </c>
      <c r="B78" t="inlineStr">
        <is>
          <t>27:37</t>
        </is>
      </c>
      <c r="C78" t="inlineStr">
        <is>
          <t>with as adults, there is a big chasm between
them that can only be filled in by assuming</t>
        </is>
      </c>
      <c r="D78">
        <f>HYPERLINK("https://www.youtube.com/watch?v=Q-B_ONJIEcE&amp;t=1657s", "Go to time")</f>
        <v/>
      </c>
    </row>
    <row r="79">
      <c r="A79">
        <f>HYPERLINK("https://www.youtube.com/watch?v=SX9_YBMISD8", "Video")</f>
        <v/>
      </c>
      <c r="B79" t="inlineStr">
        <is>
          <t>1:58</t>
        </is>
      </c>
      <c r="C79" t="inlineStr">
        <is>
          <t>it's fulfilling, it's
energizing, it's impactful.</t>
        </is>
      </c>
      <c r="D79">
        <f>HYPERLINK("https://www.youtube.com/watch?v=SX9_YBMISD8&amp;t=118s", "Go to time")</f>
        <v/>
      </c>
    </row>
    <row r="80">
      <c r="A80">
        <f>HYPERLINK("https://www.youtube.com/watch?v=DON-aM2tze4", "Video")</f>
        <v/>
      </c>
      <c r="B80" t="inlineStr">
        <is>
          <t>1:19</t>
        </is>
      </c>
      <c r="C80" t="inlineStr">
        <is>
          <t>people you could call upon to fill the</t>
        </is>
      </c>
      <c r="D80">
        <f>HYPERLINK("https://www.youtube.com/watch?v=DON-aM2tze4&amp;t=79s", "Go to time")</f>
        <v/>
      </c>
    </row>
    <row r="81">
      <c r="A81">
        <f>HYPERLINK("https://www.youtube.com/watch?v=6PUEtVVVL_Y", "Video")</f>
        <v/>
      </c>
      <c r="B81" t="inlineStr">
        <is>
          <t>0:32</t>
        </is>
      </c>
      <c r="C81" t="inlineStr">
        <is>
          <t>certain impact and uh fulfills a certain</t>
        </is>
      </c>
      <c r="D81">
        <f>HYPERLINK("https://www.youtube.com/watch?v=6PUEtVVVL_Y&amp;t=32s", "Go to time")</f>
        <v/>
      </c>
    </row>
    <row r="82">
      <c r="A82">
        <f>HYPERLINK("https://www.youtube.com/watch?v=CSv0pQbo6tg", "Video")</f>
        <v/>
      </c>
      <c r="B82" t="inlineStr">
        <is>
          <t>10:14</t>
        </is>
      </c>
      <c r="C82" t="inlineStr">
        <is>
          <t>fulfilled uh all of the possibilities of</t>
        </is>
      </c>
      <c r="D82">
        <f>HYPERLINK("https://www.youtube.com/watch?v=CSv0pQbo6tg&amp;t=614s", "Go to time")</f>
        <v/>
      </c>
    </row>
    <row r="83">
      <c r="A83">
        <f>HYPERLINK("https://www.youtube.com/watch?v=OyhauR_pEJ8", "Video")</f>
        <v/>
      </c>
      <c r="B83" t="inlineStr">
        <is>
          <t>1:13</t>
        </is>
      </c>
      <c r="C83" t="inlineStr">
        <is>
          <t>you know filling in big holes in in my</t>
        </is>
      </c>
      <c r="D83">
        <f>HYPERLINK("https://www.youtube.com/watch?v=OyhauR_pEJ8&amp;t=73s", "Go to time")</f>
        <v/>
      </c>
    </row>
    <row r="84">
      <c r="A84">
        <f>HYPERLINK("https://www.youtube.com/watch?v=B1GO1HPLp7Y", "Video")</f>
        <v/>
      </c>
      <c r="B84" t="inlineStr">
        <is>
          <t>1:55</t>
        </is>
      </c>
      <c r="C84" t="inlineStr">
        <is>
          <t>And now, we want to put the whole thing together
into the God Equation, fulfilling Einstein's</t>
        </is>
      </c>
      <c r="D84">
        <f>HYPERLINK("https://www.youtube.com/watch?v=B1GO1HPLp7Y&amp;t=115s", "Go to time")</f>
        <v/>
      </c>
    </row>
    <row r="85">
      <c r="A85">
        <f>HYPERLINK("https://www.youtube.com/watch?v=PuAwied4x2Q", "Video")</f>
        <v/>
      </c>
      <c r="B85" t="inlineStr">
        <is>
          <t>12:39</t>
        </is>
      </c>
      <c r="C85" t="inlineStr">
        <is>
          <t>People have trouble imagining
a world filled of technology,</t>
        </is>
      </c>
      <c r="D85">
        <f>HYPERLINK("https://www.youtube.com/watch?v=PuAwied4x2Q&amp;t=759s", "Go to time")</f>
        <v/>
      </c>
    </row>
    <row r="86">
      <c r="A86">
        <f>HYPERLINK("https://www.youtube.com/watch?v=W3BmxyA3QPQ", "Video")</f>
        <v/>
      </c>
      <c r="B86" t="inlineStr">
        <is>
          <t>1:52</t>
        </is>
      </c>
      <c r="C86" t="inlineStr">
        <is>
          <t>fulfillment with life and uh so I think</t>
        </is>
      </c>
      <c r="D86">
        <f>HYPERLINK("https://www.youtube.com/watch?v=W3BmxyA3QPQ&amp;t=112s", "Go to time")</f>
        <v/>
      </c>
    </row>
    <row r="87">
      <c r="A87">
        <f>HYPERLINK("https://www.youtube.com/watch?v=BjmPvovl-V4", "Video")</f>
        <v/>
      </c>
      <c r="B87" t="inlineStr">
        <is>
          <t>13:41</t>
        </is>
      </c>
      <c r="C87" t="inlineStr">
        <is>
          <t>How to attain fulfillment in human life</t>
        </is>
      </c>
      <c r="D87">
        <f>HYPERLINK("https://www.youtube.com/watch?v=BjmPvovl-V4&amp;t=821s", "Go to time")</f>
        <v/>
      </c>
    </row>
    <row r="88">
      <c r="A88">
        <f>HYPERLINK("https://www.youtube.com/watch?v=BjmPvovl-V4", "Video")</f>
        <v/>
      </c>
      <c r="B88" t="inlineStr">
        <is>
          <t>41:36</t>
        </is>
      </c>
      <c r="C88" t="inlineStr">
        <is>
          <t>But as humans, we're
prone to filling in gaps</t>
        </is>
      </c>
      <c r="D88">
        <f>HYPERLINK("https://www.youtube.com/watch?v=BjmPvovl-V4&amp;t=2496s", "Go to time")</f>
        <v/>
      </c>
    </row>
    <row r="89">
      <c r="A89">
        <f>HYPERLINK("https://www.youtube.com/watch?v=kSJ4Rd-V-K4", "Video")</f>
        <v/>
      </c>
      <c r="B89" t="inlineStr">
        <is>
          <t>0:59</t>
        </is>
      </c>
      <c r="C89" t="inlineStr">
        <is>
          <t>we have to fill the gap of pictureless</t>
        </is>
      </c>
      <c r="D89">
        <f>HYPERLINK("https://www.youtube.com/watch?v=kSJ4Rd-V-K4&amp;t=59s", "Go to time")</f>
        <v/>
      </c>
    </row>
    <row r="90">
      <c r="A90">
        <f>HYPERLINK("https://www.youtube.com/watch?v=kJGxVeQw3SE", "Video")</f>
        <v/>
      </c>
      <c r="B90" t="inlineStr">
        <is>
          <t>19:08</t>
        </is>
      </c>
      <c r="C90" t="inlineStr">
        <is>
          <t>they talked about all this stuff being literal,
what he really meant was... fill in the blank!</t>
        </is>
      </c>
      <c r="D90">
        <f>HYPERLINK("https://www.youtube.com/watch?v=kJGxVeQw3SE&amp;t=1148s", "Go to time")</f>
        <v/>
      </c>
    </row>
    <row r="91">
      <c r="A91">
        <f>HYPERLINK("https://www.youtube.com/watch?v=7FrGyCQ21N8", "Video")</f>
        <v/>
      </c>
      <c r="B91" t="inlineStr">
        <is>
          <t>0:09</t>
        </is>
      </c>
      <c r="C91" t="inlineStr">
        <is>
          <t>go but they're all filled with irony</t>
        </is>
      </c>
      <c r="D91">
        <f>HYPERLINK("https://www.youtube.com/watch?v=7FrGyCQ21N8&amp;t=9s", "Go to time")</f>
        <v/>
      </c>
    </row>
    <row r="92">
      <c r="A92">
        <f>HYPERLINK("https://www.youtube.com/watch?v=7FrGyCQ21N8", "Video")</f>
        <v/>
      </c>
      <c r="B92" t="inlineStr">
        <is>
          <t>0:55</t>
        </is>
      </c>
      <c r="C92" t="inlineStr">
        <is>
          <t>is filled with characters that are New</t>
        </is>
      </c>
      <c r="D92">
        <f>HYPERLINK("https://www.youtube.com/watch?v=7FrGyCQ21N8&amp;t=55s", "Go to time")</f>
        <v/>
      </c>
    </row>
    <row r="93">
      <c r="A93">
        <f>HYPERLINK("https://www.youtube.com/watch?v=jdOPIFpK5hc", "Video")</f>
        <v/>
      </c>
      <c r="B93" t="inlineStr">
        <is>
          <t>5:13</t>
        </is>
      </c>
      <c r="C93" t="inlineStr">
        <is>
          <t>which kind of fills up the
closet and maybe then some.</t>
        </is>
      </c>
      <c r="D93">
        <f>HYPERLINK("https://www.youtube.com/watch?v=jdOPIFpK5hc&amp;t=313s", "Go to time")</f>
        <v/>
      </c>
    </row>
    <row r="94">
      <c r="A94">
        <f>HYPERLINK("https://www.youtube.com/watch?v=3p0lSveTxvE", "Video")</f>
        <v/>
      </c>
      <c r="B94" t="inlineStr">
        <is>
          <t>1:00</t>
        </is>
      </c>
      <c r="C94" t="inlineStr">
        <is>
          <t>fill the vacuum in the 21st century is</t>
        </is>
      </c>
      <c r="D94">
        <f>HYPERLINK("https://www.youtube.com/watch?v=3p0lSveTxvE&amp;t=60s", "Go to time")</f>
        <v/>
      </c>
    </row>
    <row r="95">
      <c r="A95">
        <f>HYPERLINK("https://www.youtube.com/watch?v=PUutgmOYTj4", "Video")</f>
        <v/>
      </c>
      <c r="B95" t="inlineStr">
        <is>
          <t>0:10</t>
        </is>
      </c>
      <c r="C95" t="inlineStr">
        <is>
          <t>to find a measure of fulfillment but don’t
really know how to go about that.</t>
        </is>
      </c>
      <c r="D95">
        <f>HYPERLINK("https://www.youtube.com/watch?v=PUutgmOYTj4&amp;t=10s", "Go to time")</f>
        <v/>
      </c>
    </row>
    <row r="96">
      <c r="A96">
        <f>HYPERLINK("https://www.youtube.com/watch?v=ZzUbAv_Sh0c", "Video")</f>
        <v/>
      </c>
      <c r="B96" t="inlineStr">
        <is>
          <t>0:07</t>
        </is>
      </c>
      <c r="C96" t="inlineStr">
        <is>
          <t>An environment just filled up
the brain with who you were.</t>
        </is>
      </c>
      <c r="D96">
        <f>HYPERLINK("https://www.youtube.com/watch?v=ZzUbAv_Sh0c&amp;t=7s", "Go to time")</f>
        <v/>
      </c>
    </row>
    <row r="97">
      <c r="A97">
        <f>HYPERLINK("https://www.youtube.com/watch?v=IUiMBlV8J-U", "Video")</f>
        <v/>
      </c>
      <c r="B97" t="inlineStr">
        <is>
          <t>8:00</t>
        </is>
      </c>
      <c r="C97" t="inlineStr">
        <is>
          <t>pages and pages of this stuff I filled</t>
        </is>
      </c>
      <c r="D97">
        <f>HYPERLINK("https://www.youtube.com/watch?v=IUiMBlV8J-U&amp;t=480s", "Go to time")</f>
        <v/>
      </c>
    </row>
    <row r="98">
      <c r="A98">
        <f>HYPERLINK("https://www.youtube.com/watch?v=OCfBZEGhEr8", "Video")</f>
        <v/>
      </c>
      <c r="B98" t="inlineStr">
        <is>
          <t>1:14</t>
        </is>
      </c>
      <c r="C98" t="inlineStr">
        <is>
          <t>you'll feel a lot more fulfilling</t>
        </is>
      </c>
      <c r="D98">
        <f>HYPERLINK("https://www.youtube.com/watch?v=OCfBZEGhEr8&amp;t=74s", "Go to time")</f>
        <v/>
      </c>
    </row>
    <row r="99">
      <c r="A99">
        <f>HYPERLINK("https://www.youtube.com/watch?v=iJFIzE3i0X0", "Video")</f>
        <v/>
      </c>
      <c r="B99" t="inlineStr">
        <is>
          <t>6:37</t>
        </is>
      </c>
      <c r="C99" t="inlineStr">
        <is>
          <t>it starts to fill up from
the bottom to the top.</t>
        </is>
      </c>
      <c r="D99">
        <f>HYPERLINK("https://www.youtube.com/watch?v=iJFIzE3i0X0&amp;t=397s", "Go to time")</f>
        <v/>
      </c>
    </row>
    <row r="100">
      <c r="A100">
        <f>HYPERLINK("https://www.youtube.com/watch?v=ZTB1TPeLQNY", "Video")</f>
        <v/>
      </c>
      <c r="B100" t="inlineStr">
        <is>
          <t>5:35</t>
        </is>
      </c>
      <c r="C100" t="inlineStr">
        <is>
          <t>to complete them, to fulfill them and make
them grow into this love which is a real...</t>
        </is>
      </c>
      <c r="D100">
        <f>HYPERLINK("https://www.youtube.com/watch?v=ZTB1TPeLQNY&amp;t=335s", "Go to time")</f>
        <v/>
      </c>
    </row>
    <row r="101">
      <c r="A101">
        <f>HYPERLINK("https://www.youtube.com/watch?v=_QJ3M8M_RU8", "Video")</f>
        <v/>
      </c>
      <c r="B101" t="inlineStr">
        <is>
          <t>2:36</t>
        </is>
      </c>
      <c r="C101" t="inlineStr">
        <is>
          <t>An environment just filled up
the brain with who you were.</t>
        </is>
      </c>
      <c r="D101">
        <f>HYPERLINK("https://www.youtube.com/watch?v=_QJ3M8M_RU8&amp;t=156s", "Go to time")</f>
        <v/>
      </c>
    </row>
    <row r="102">
      <c r="A102">
        <f>HYPERLINK("https://www.youtube.com/watch?v=8qIbo6X35-w", "Video")</f>
        <v/>
      </c>
      <c r="B102" t="inlineStr">
        <is>
          <t>2:09</t>
        </is>
      </c>
      <c r="C102" t="inlineStr">
        <is>
          <t>so the cell membrane gets fit filled in</t>
        </is>
      </c>
      <c r="D102">
        <f>HYPERLINK("https://www.youtube.com/watch?v=8qIbo6X35-w&amp;t=129s", "Go to time")</f>
        <v/>
      </c>
    </row>
    <row r="103">
      <c r="A103">
        <f>HYPERLINK("https://www.youtube.com/watch?v=NH-ZtLfoqaY", "Video")</f>
        <v/>
      </c>
      <c r="B103" t="inlineStr">
        <is>
          <t>2:16</t>
        </is>
      </c>
      <c r="C103" t="inlineStr">
        <is>
          <t>filled with animals we're looking at a</t>
        </is>
      </c>
      <c r="D103">
        <f>HYPERLINK("https://www.youtube.com/watch?v=NH-ZtLfoqaY&amp;t=136s", "Go to time")</f>
        <v/>
      </c>
    </row>
    <row r="104">
      <c r="A104">
        <f>HYPERLINK("https://www.youtube.com/watch?v=AQDd14NcT3w", "Video")</f>
        <v/>
      </c>
      <c r="B104" t="inlineStr">
        <is>
          <t>0:58</t>
        </is>
      </c>
      <c r="C104" t="inlineStr">
        <is>
          <t>to leave her to fulfill his mission</t>
        </is>
      </c>
      <c r="D104">
        <f>HYPERLINK("https://www.youtube.com/watch?v=AQDd14NcT3w&amp;t=58s", "Go to time")</f>
        <v/>
      </c>
    </row>
    <row r="105">
      <c r="A105">
        <f>HYPERLINK("https://www.youtube.com/watch?v=AQDd14NcT3w", "Video")</f>
        <v/>
      </c>
      <c r="B105" t="inlineStr">
        <is>
          <t>1:26</t>
        </is>
      </c>
      <c r="C105" t="inlineStr">
        <is>
          <t>fulfill his mission she had killed</t>
        </is>
      </c>
      <c r="D105">
        <f>HYPERLINK("https://www.youtube.com/watch?v=AQDd14NcT3w&amp;t=86s", "Go to time")</f>
        <v/>
      </c>
    </row>
    <row r="106">
      <c r="A106">
        <f>HYPERLINK("https://www.youtube.com/watch?v=ghKwii6PUd8", "Video")</f>
        <v/>
      </c>
      <c r="B106" t="inlineStr">
        <is>
          <t>2:39</t>
        </is>
      </c>
      <c r="C106" t="inlineStr">
        <is>
          <t>ideas and could fill an entire walmart</t>
        </is>
      </c>
      <c r="D106">
        <f>HYPERLINK("https://www.youtube.com/watch?v=ghKwii6PUd8&amp;t=159s", "Go to time")</f>
        <v/>
      </c>
    </row>
    <row r="107">
      <c r="A107">
        <f>HYPERLINK("https://www.youtube.com/watch?v=mdV9kXzvWFc", "Video")</f>
        <v/>
      </c>
      <c r="B107" t="inlineStr">
        <is>
          <t>2:25</t>
        </is>
      </c>
      <c r="C107" t="inlineStr">
        <is>
          <t>on a more personal
fulfillment orientation,</t>
        </is>
      </c>
      <c r="D107">
        <f>HYPERLINK("https://www.youtube.com/watch?v=mdV9kXzvWFc&amp;t=145s", "Go to time")</f>
        <v/>
      </c>
    </row>
    <row r="108">
      <c r="A108">
        <f>HYPERLINK("https://www.youtube.com/watch?v=4DDNW03TL3w", "Video")</f>
        <v/>
      </c>
      <c r="B108" t="inlineStr">
        <is>
          <t>1:24</t>
        </is>
      </c>
      <c r="C108" t="inlineStr">
        <is>
          <t>opportunity uh to fulfill their</t>
        </is>
      </c>
      <c r="D108">
        <f>HYPERLINK("https://www.youtube.com/watch?v=4DDNW03TL3w&amp;t=84s", "Go to time")</f>
        <v/>
      </c>
    </row>
    <row r="109">
      <c r="A109">
        <f>HYPERLINK("https://www.youtube.com/watch?v=rj0w6UicPew", "Video")</f>
        <v/>
      </c>
      <c r="B109" t="inlineStr">
        <is>
          <t>1:01</t>
        </is>
      </c>
      <c r="C109" t="inlineStr">
        <is>
          <t>fulfill their basic needs they obviously</t>
        </is>
      </c>
      <c r="D109">
        <f>HYPERLINK("https://www.youtube.com/watch?v=rj0w6UicPew&amp;t=61s", "Go to time")</f>
        <v/>
      </c>
    </row>
    <row r="110">
      <c r="A110">
        <f>HYPERLINK("https://www.youtube.com/watch?v=JxPnrhW1NeQ", "Video")</f>
        <v/>
      </c>
      <c r="B110" t="inlineStr">
        <is>
          <t>2:19</t>
        </is>
      </c>
      <c r="C110" t="inlineStr">
        <is>
          <t>are being filled with these new</t>
        </is>
      </c>
      <c r="D110">
        <f>HYPERLINK("https://www.youtube.com/watch?v=JxPnrhW1NeQ&amp;t=139s", "Go to time")</f>
        <v/>
      </c>
    </row>
    <row r="111">
      <c r="A111">
        <f>HYPERLINK("https://www.youtube.com/watch?v=4MDjZi154MQ", "Video")</f>
        <v/>
      </c>
      <c r="B111" t="inlineStr">
        <is>
          <t>4:30</t>
        </is>
      </c>
      <c r="C111" t="inlineStr">
        <is>
          <t>uh not always fulfilled but but the</t>
        </is>
      </c>
      <c r="D111">
        <f>HYPERLINK("https://www.youtube.com/watch?v=4MDjZi154MQ&amp;t=270s", "Go to time")</f>
        <v/>
      </c>
    </row>
    <row r="112">
      <c r="A112">
        <f>HYPERLINK("https://www.youtube.com/watch?v=tpPFdFdfxxM", "Video")</f>
        <v/>
      </c>
      <c r="B112" t="inlineStr">
        <is>
          <t>2:14</t>
        </is>
      </c>
      <c r="C112" t="inlineStr">
        <is>
          <t>or willing to fill that void.</t>
        </is>
      </c>
      <c r="D112">
        <f>HYPERLINK("https://www.youtube.com/watch?v=tpPFdFdfxxM&amp;t=134s", "Go to time")</f>
        <v/>
      </c>
    </row>
    <row r="113">
      <c r="A113">
        <f>HYPERLINK("https://www.youtube.com/watch?v=P0QMQqO5vHk", "Video")</f>
        <v/>
      </c>
      <c r="B113" t="inlineStr">
        <is>
          <t>7:58</t>
        </is>
      </c>
      <c r="C113" t="inlineStr">
        <is>
          <t>fulfilling was very ambitious because I</t>
        </is>
      </c>
      <c r="D113">
        <f>HYPERLINK("https://www.youtube.com/watch?v=P0QMQqO5vHk&amp;t=478s", "Go to time")</f>
        <v/>
      </c>
    </row>
    <row r="114">
      <c r="A114">
        <f>HYPERLINK("https://www.youtube.com/watch?v=N4l4lNDpauI", "Video")</f>
        <v/>
      </c>
      <c r="B114" t="inlineStr">
        <is>
          <t>2:37</t>
        </is>
      </c>
      <c r="C114" t="inlineStr">
        <is>
          <t>but also fun and exciting and filled with
drama and characters and all of that.</t>
        </is>
      </c>
      <c r="D114">
        <f>HYPERLINK("https://www.youtube.com/watch?v=N4l4lNDpauI&amp;t=157s", "Go to time")</f>
        <v/>
      </c>
    </row>
    <row r="115">
      <c r="A115">
        <f>HYPERLINK("https://www.youtube.com/watch?v=QBA98jHWhoU", "Video")</f>
        <v/>
      </c>
      <c r="B115" t="inlineStr">
        <is>
          <t>24:22</t>
        </is>
      </c>
      <c r="C115" t="inlineStr">
        <is>
          <t>and this sort of self-fulfilling prophecy.</t>
        </is>
      </c>
      <c r="D115">
        <f>HYPERLINK("https://www.youtube.com/watch?v=QBA98jHWhoU&amp;t=1462s", "Go to time")</f>
        <v/>
      </c>
    </row>
    <row r="116">
      <c r="A116">
        <f>HYPERLINK("https://www.youtube.com/watch?v=QBA98jHWhoU", "Video")</f>
        <v/>
      </c>
      <c r="B116" t="inlineStr">
        <is>
          <t>81:16</t>
        </is>
      </c>
      <c r="C116" t="inlineStr">
        <is>
          <t>where we're filling in
those answers for patients.</t>
        </is>
      </c>
      <c r="D116">
        <f>HYPERLINK("https://www.youtube.com/watch?v=QBA98jHWhoU&amp;t=4876s", "Go to time")</f>
        <v/>
      </c>
    </row>
    <row r="117">
      <c r="A117">
        <f>HYPERLINK("https://www.youtube.com/watch?v=QBA98jHWhoU", "Video")</f>
        <v/>
      </c>
      <c r="B117" t="inlineStr">
        <is>
          <t>124:50</t>
        </is>
      </c>
      <c r="C117" t="inlineStr">
        <is>
          <t>it becomes a self-fulfilling prophecy.</t>
        </is>
      </c>
      <c r="D117">
        <f>HYPERLINK("https://www.youtube.com/watch?v=QBA98jHWhoU&amp;t=7490s", "Go to time")</f>
        <v/>
      </c>
    </row>
    <row r="118">
      <c r="A118">
        <f>HYPERLINK("https://www.youtube.com/watch?v=p_IO-ssx_Q0", "Video")</f>
        <v/>
      </c>
      <c r="B118" t="inlineStr">
        <is>
          <t>5:26</t>
        </is>
      </c>
      <c r="C118" t="inlineStr">
        <is>
          <t>have filled that vacuum and and there</t>
        </is>
      </c>
      <c r="D118">
        <f>HYPERLINK("https://www.youtube.com/watch?v=p_IO-ssx_Q0&amp;t=326s", "Go to time")</f>
        <v/>
      </c>
    </row>
    <row r="119">
      <c r="A119">
        <f>HYPERLINK("https://www.youtube.com/watch?v=clC8IzJVshY", "Video")</f>
        <v/>
      </c>
      <c r="B119" t="inlineStr">
        <is>
          <t>1:01</t>
        </is>
      </c>
      <c r="C119" t="inlineStr">
        <is>
          <t>your own fulfillment uh your own little</t>
        </is>
      </c>
      <c r="D119">
        <f>HYPERLINK("https://www.youtube.com/watch?v=clC8IzJVshY&amp;t=61s", "Go to time")</f>
        <v/>
      </c>
    </row>
    <row r="120">
      <c r="A120">
        <f>HYPERLINK("https://www.youtube.com/watch?v=5Rk1ArxetMU", "Video")</f>
        <v/>
      </c>
      <c r="B120" t="inlineStr">
        <is>
          <t>4:49</t>
        </is>
      </c>
      <c r="C120" t="inlineStr">
        <is>
          <t>if you aren't able to
find fulfilling employment</t>
        </is>
      </c>
      <c r="D120">
        <f>HYPERLINK("https://www.youtube.com/watch?v=5Rk1ArxetMU&amp;t=289s", "Go to time")</f>
        <v/>
      </c>
    </row>
    <row r="121">
      <c r="A121">
        <f>HYPERLINK("https://www.youtube.com/watch?v=nuRNmPpBAuI", "Video")</f>
        <v/>
      </c>
      <c r="B121" t="inlineStr">
        <is>
          <t>4:32</t>
        </is>
      </c>
      <c r="C121" t="inlineStr">
        <is>
          <t>able to do that and were fulfilled by</t>
        </is>
      </c>
      <c r="D121">
        <f>HYPERLINK("https://www.youtube.com/watch?v=nuRNmPpBAuI&amp;t=272s", "Go to time")</f>
        <v/>
      </c>
    </row>
    <row r="122">
      <c r="A122">
        <f>HYPERLINK("https://www.youtube.com/watch?v=NvWTnIoQZj4", "Video")</f>
        <v/>
      </c>
      <c r="B122" t="inlineStr">
        <is>
          <t>0:59</t>
        </is>
      </c>
      <c r="C122" t="inlineStr">
        <is>
          <t>you can’t help knowing C because that’s
what fills out the domain and of course C-Sharp.</t>
        </is>
      </c>
      <c r="D122">
        <f>HYPERLINK("https://www.youtube.com/watch?v=NvWTnIoQZj4&amp;t=59s", "Go to time")</f>
        <v/>
      </c>
    </row>
    <row r="123">
      <c r="A123">
        <f>HYPERLINK("https://www.youtube.com/watch?v=W2ykyVanUgc", "Video")</f>
        <v/>
      </c>
      <c r="B123" t="inlineStr">
        <is>
          <t>15:07</t>
        </is>
      </c>
      <c r="C123" t="inlineStr">
        <is>
          <t>but to complete them, to fulfill them and
make them grow into this love which is a real…</t>
        </is>
      </c>
      <c r="D123">
        <f>HYPERLINK("https://www.youtube.com/watch?v=W2ykyVanUgc&amp;t=907s", "Go to time")</f>
        <v/>
      </c>
    </row>
    <row r="124">
      <c r="A124">
        <f>HYPERLINK("https://www.youtube.com/watch?v=-A8b877Jvn0", "Video")</f>
        <v/>
      </c>
      <c r="B124" t="inlineStr">
        <is>
          <t>3:05</t>
        </is>
      </c>
      <c r="C124" t="inlineStr">
        <is>
          <t>fulfills your needs though it eventually</t>
        </is>
      </c>
      <c r="D124">
        <f>HYPERLINK("https://www.youtube.com/watch?v=-A8b877Jvn0&amp;t=185s", "Go to time")</f>
        <v/>
      </c>
    </row>
    <row r="125">
      <c r="A125">
        <f>HYPERLINK("https://www.youtube.com/watch?v=-A8b877Jvn0", "Video")</f>
        <v/>
      </c>
      <c r="B125" t="inlineStr">
        <is>
          <t>3:21</t>
        </is>
      </c>
      <c r="C125" t="inlineStr">
        <is>
          <t>it won't fulfill your needs after all</t>
        </is>
      </c>
      <c r="D125">
        <f>HYPERLINK("https://www.youtube.com/watch?v=-A8b877Jvn0&amp;t=201s", "Go to time")</f>
        <v/>
      </c>
    </row>
    <row r="126">
      <c r="A126">
        <f>HYPERLINK("https://www.youtube.com/watch?v=-A8b877Jvn0", "Video")</f>
        <v/>
      </c>
      <c r="B126" t="inlineStr">
        <is>
          <t>3:36</t>
        </is>
      </c>
      <c r="C126" t="inlineStr">
        <is>
          <t>relevant it's partly fulfilling but</t>
        </is>
      </c>
      <c r="D126">
        <f>HYPERLINK("https://www.youtube.com/watch?v=-A8b877Jvn0&amp;t=216s", "Go to time")</f>
        <v/>
      </c>
    </row>
    <row r="127">
      <c r="A127">
        <f>HYPERLINK("https://www.youtube.com/watch?v=-A8b877Jvn0", "Video")</f>
        <v/>
      </c>
      <c r="B127" t="inlineStr">
        <is>
          <t>3:40</t>
        </is>
      </c>
      <c r="C127" t="inlineStr">
        <is>
          <t>which it won't feel very fulfilling and</t>
        </is>
      </c>
      <c r="D127">
        <f>HYPERLINK("https://www.youtube.com/watch?v=-A8b877Jvn0&amp;t=220s", "Go to time")</f>
        <v/>
      </c>
    </row>
    <row r="128">
      <c r="A128">
        <f>HYPERLINK("https://www.youtube.com/watch?v=OWhsVwVy9yg", "Video")</f>
        <v/>
      </c>
      <c r="B128" t="inlineStr">
        <is>
          <t>9:21</t>
        </is>
      </c>
      <c r="C128" t="inlineStr">
        <is>
          <t>fulfilling and less taxing and therefore those
who have cried wolf when they’ve seen technology</t>
        </is>
      </c>
      <c r="D128">
        <f>HYPERLINK("https://www.youtube.com/watch?v=OWhsVwVy9yg&amp;t=561s", "Go to time")</f>
        <v/>
      </c>
    </row>
    <row r="129">
      <c r="A129">
        <f>HYPERLINK("https://www.youtube.com/watch?v=1bpy5QskcCM", "Video")</f>
        <v/>
      </c>
      <c r="B129" t="inlineStr">
        <is>
          <t>1:49</t>
        </is>
      </c>
      <c r="C129" t="inlineStr">
        <is>
          <t>to fulfill that responsibility to</t>
        </is>
      </c>
      <c r="D129">
        <f>HYPERLINK("https://www.youtube.com/watch?v=1bpy5QskcCM&amp;t=109s", "Go to time")</f>
        <v/>
      </c>
    </row>
    <row r="130">
      <c r="A130">
        <f>HYPERLINK("https://www.youtube.com/watch?v=AjnNYPtNa6A", "Video")</f>
        <v/>
      </c>
      <c r="B130" t="inlineStr">
        <is>
          <t>0:55</t>
        </is>
      </c>
      <c r="C130" t="inlineStr">
        <is>
          <t>are people who prioritize
personal fulfillment</t>
        </is>
      </c>
      <c r="D130">
        <f>HYPERLINK("https://www.youtube.com/watch?v=AjnNYPtNa6A&amp;t=55s", "Go to time")</f>
        <v/>
      </c>
    </row>
    <row r="131">
      <c r="A131">
        <f>HYPERLINK("https://www.youtube.com/watch?v=AjnNYPtNa6A", "Video")</f>
        <v/>
      </c>
      <c r="B131" t="inlineStr">
        <is>
          <t>1:03</t>
        </is>
      </c>
      <c r="C131" t="inlineStr">
        <is>
          <t>who wants to live
a more fulfilling life.</t>
        </is>
      </c>
      <c r="D131">
        <f>HYPERLINK("https://www.youtube.com/watch?v=AjnNYPtNa6A&amp;t=63s", "Go to time")</f>
        <v/>
      </c>
    </row>
    <row r="132">
      <c r="A132">
        <f>HYPERLINK("https://www.youtube.com/watch?v=AjnNYPtNa6A", "Video")</f>
        <v/>
      </c>
      <c r="B132" t="inlineStr">
        <is>
          <t>1:11</t>
        </is>
      </c>
      <c r="C132" t="inlineStr">
        <is>
          <t>that allows anybody to get on
a path to more fulfillment,</t>
        </is>
      </c>
      <c r="D132">
        <f>HYPERLINK("https://www.youtube.com/watch?v=AjnNYPtNa6A&amp;t=71s", "Go to time")</f>
        <v/>
      </c>
    </row>
    <row r="133">
      <c r="A133">
        <f>HYPERLINK("https://www.youtube.com/watch?v=AjnNYPtNa6A", "Video")</f>
        <v/>
      </c>
      <c r="B133" t="inlineStr">
        <is>
          <t>2:01</t>
        </is>
      </c>
      <c r="C133" t="inlineStr">
        <is>
          <t>but when it comes to
living a fulfilling life,</t>
        </is>
      </c>
      <c r="D133">
        <f>HYPERLINK("https://www.youtube.com/watch?v=AjnNYPtNa6A&amp;t=121s", "Go to time")</f>
        <v/>
      </c>
    </row>
    <row r="134">
      <c r="A134">
        <f>HYPERLINK("https://www.youtube.com/watch?v=wIRuMJj_igE", "Video")</f>
        <v/>
      </c>
      <c r="B134" t="inlineStr">
        <is>
          <t>1:40</t>
        </is>
      </c>
      <c r="C134" t="inlineStr">
        <is>
          <t>how fulfilling and how much nobility
there is</t>
        </is>
      </c>
      <c r="D134">
        <f>HYPERLINK("https://www.youtube.com/watch?v=wIRuMJj_igE&amp;t=100s", "Go to time")</f>
        <v/>
      </c>
    </row>
    <row r="135">
      <c r="A135">
        <f>HYPERLINK("https://www.youtube.com/watch?v=wIRuMJj_igE", "Video")</f>
        <v/>
      </c>
      <c r="B135" t="inlineStr">
        <is>
          <t>5:26</t>
        </is>
      </c>
      <c r="C135" t="inlineStr">
        <is>
          <t>available type of bottled bud and we
filled the champagne cart with that instead.</t>
        </is>
      </c>
      <c r="D135">
        <f>HYPERLINK("https://www.youtube.com/watch?v=wIRuMJj_igE&amp;t=326s", "Go to time")</f>
        <v/>
      </c>
    </row>
    <row r="136">
      <c r="A136">
        <f>HYPERLINK("https://www.youtube.com/watch?v=ubMghRYqk8o", "Video")</f>
        <v/>
      </c>
      <c r="B136" t="inlineStr">
        <is>
          <t>43:54</t>
        </is>
      </c>
      <c r="C136" t="inlineStr">
        <is>
          <t>and the assumption here is that every minute 
is a little box that you need to fill with as</t>
        </is>
      </c>
      <c r="D136">
        <f>HYPERLINK("https://www.youtube.com/watch?v=ubMghRYqk8o&amp;t=2634s", "Go to time")</f>
        <v/>
      </c>
    </row>
    <row r="137">
      <c r="A137">
        <f>HYPERLINK("https://www.youtube.com/watch?v=MeHsqm4F-W4", "Video")</f>
        <v/>
      </c>
      <c r="B137" t="inlineStr">
        <is>
          <t>0:15</t>
        </is>
      </c>
      <c r="C137" t="inlineStr">
        <is>
          <t>was a life filled with 'eudaimonia;'</t>
        </is>
      </c>
      <c r="D137">
        <f>HYPERLINK("https://www.youtube.com/watch?v=MeHsqm4F-W4&amp;t=15s", "Go to time")</f>
        <v/>
      </c>
    </row>
    <row r="138">
      <c r="A138">
        <f>HYPERLINK("https://www.youtube.com/watch?v=-asOA1QMGtg", "Video")</f>
        <v/>
      </c>
      <c r="B138" t="inlineStr">
        <is>
          <t>73:44</t>
        </is>
      </c>
      <c r="C138" t="inlineStr">
        <is>
          <t>TikTokers who are filling in that void,</t>
        </is>
      </c>
      <c r="D138">
        <f>HYPERLINK("https://www.youtube.com/watch?v=-asOA1QMGtg&amp;t=4424s", "Go to time")</f>
        <v/>
      </c>
    </row>
    <row r="139">
      <c r="A139">
        <f>HYPERLINK("https://www.youtube.com/watch?v=-asOA1QMGtg", "Video")</f>
        <v/>
      </c>
      <c r="B139" t="inlineStr">
        <is>
          <t>89:09</t>
        </is>
      </c>
      <c r="C139" t="inlineStr">
        <is>
          <t>The point of all this is to
have purpose and fulfillment,</t>
        </is>
      </c>
      <c r="D139">
        <f>HYPERLINK("https://www.youtube.com/watch?v=-asOA1QMGtg&amp;t=5349s", "Go to time")</f>
        <v/>
      </c>
    </row>
    <row r="140">
      <c r="A140">
        <f>HYPERLINK("https://www.youtube.com/watch?v=2GK3Z_JsHmA", "Video")</f>
        <v/>
      </c>
      <c r="B140" t="inlineStr">
        <is>
          <t>0:50</t>
        </is>
      </c>
      <c r="C140" t="inlineStr">
        <is>
          <t>fill fill my time so I I might stop</t>
        </is>
      </c>
      <c r="D140">
        <f>HYPERLINK("https://www.youtube.com/watch?v=2GK3Z_JsHmA&amp;t=50s", "Go to time")</f>
        <v/>
      </c>
    </row>
    <row r="141">
      <c r="A141">
        <f>HYPERLINK("https://www.youtube.com/watch?v=2GK3Z_JsHmA", "Video")</f>
        <v/>
      </c>
      <c r="B141" t="inlineStr">
        <is>
          <t>1:28</t>
        </is>
      </c>
      <c r="C141" t="inlineStr">
        <is>
          <t>where it's filling my my my space and</t>
        </is>
      </c>
      <c r="D141">
        <f>HYPERLINK("https://www.youtube.com/watch?v=2GK3Z_JsHmA&amp;t=88s", "Go to time")</f>
        <v/>
      </c>
    </row>
    <row r="142">
      <c r="A142">
        <f>HYPERLINK("https://www.youtube.com/watch?v=2GK3Z_JsHmA", "Video")</f>
        <v/>
      </c>
      <c r="B142" t="inlineStr">
        <is>
          <t>1:37</t>
        </is>
      </c>
      <c r="C142" t="inlineStr">
        <is>
          <t>just really fills up um you know you</t>
        </is>
      </c>
      <c r="D142">
        <f>HYPERLINK("https://www.youtube.com/watch?v=2GK3Z_JsHmA&amp;t=97s", "Go to time")</f>
        <v/>
      </c>
    </row>
    <row r="143">
      <c r="A143">
        <f>HYPERLINK("https://www.youtube.com/watch?v=2GK3Z_JsHmA", "Video")</f>
        <v/>
      </c>
      <c r="B143" t="inlineStr">
        <is>
          <t>2:45</t>
        </is>
      </c>
      <c r="C143" t="inlineStr">
        <is>
          <t>definitely you know fills those uh</t>
        </is>
      </c>
      <c r="D143">
        <f>HYPERLINK("https://www.youtube.com/watch?v=2GK3Z_JsHmA&amp;t=165s", "Go to time")</f>
        <v/>
      </c>
    </row>
    <row r="144">
      <c r="A144">
        <f>HYPERLINK("https://www.youtube.com/watch?v=KuqSHi-yXAI", "Video")</f>
        <v/>
      </c>
      <c r="B144" t="inlineStr">
        <is>
          <t>6:19</t>
        </is>
      </c>
      <c r="C144" t="inlineStr">
        <is>
          <t>for something that's gonna
bring real fulfillment</t>
        </is>
      </c>
      <c r="D144">
        <f>HYPERLINK("https://www.youtube.com/watch?v=KuqSHi-yXAI&amp;t=379s", "Go to time")</f>
        <v/>
      </c>
    </row>
    <row r="145">
      <c r="A145">
        <f>HYPERLINK("https://www.youtube.com/watch?v=KuqSHi-yXAI", "Video")</f>
        <v/>
      </c>
      <c r="B145" t="inlineStr">
        <is>
          <t>7:57</t>
        </is>
      </c>
      <c r="C145" t="inlineStr">
        <is>
          <t>and it becomes a 
self-fulfilling prophecy.</t>
        </is>
      </c>
      <c r="D145">
        <f>HYPERLINK("https://www.youtube.com/watch?v=KuqSHi-yXAI&amp;t=477s", "Go to time")</f>
        <v/>
      </c>
    </row>
    <row r="146">
      <c r="A146">
        <f>HYPERLINK("https://www.youtube.com/watch?v=KuqSHi-yXAI", "Video")</f>
        <v/>
      </c>
      <c r="B146" t="inlineStr">
        <is>
          <t>15:18</t>
        </is>
      </c>
      <c r="C146" t="inlineStr">
        <is>
          <t>and feel fulfillment,</t>
        </is>
      </c>
      <c r="D146">
        <f>HYPERLINK("https://www.youtube.com/watch?v=KuqSHi-yXAI&amp;t=918s", "Go to time")</f>
        <v/>
      </c>
    </row>
    <row r="147">
      <c r="A147">
        <f>HYPERLINK("https://www.youtube.com/watch?v=n8aA3DfiVuE", "Video")</f>
        <v/>
      </c>
      <c r="B147" t="inlineStr">
        <is>
          <t>0:29</t>
        </is>
      </c>
      <c r="C147" t="inlineStr">
        <is>
          <t>and build a fulfilling
career for yourself.</t>
        </is>
      </c>
      <c r="D147">
        <f>HYPERLINK("https://www.youtube.com/watch?v=n8aA3DfiVuE&amp;t=29s", "Go to time")</f>
        <v/>
      </c>
    </row>
    <row r="148">
      <c r="A148">
        <f>HYPERLINK("https://www.youtube.com/watch?v=n8aA3DfiVuE", "Video")</f>
        <v/>
      </c>
      <c r="B148" t="inlineStr">
        <is>
          <t>3:30</t>
        </is>
      </c>
      <c r="C148" t="inlineStr">
        <is>
          <t>to building a fulfilling career.</t>
        </is>
      </c>
      <c r="D148">
        <f>HYPERLINK("https://www.youtube.com/watch?v=n8aA3DfiVuE&amp;t=210s", "Go to time")</f>
        <v/>
      </c>
    </row>
    <row r="149">
      <c r="A149">
        <f>HYPERLINK("https://www.youtube.com/watch?v=Yk6Os2Yd3Ok", "Video")</f>
        <v/>
      </c>
      <c r="B149" t="inlineStr">
        <is>
          <t>1:03</t>
        </is>
      </c>
      <c r="C149" t="inlineStr">
        <is>
          <t>slowly the bathtub gets filled up quite</t>
        </is>
      </c>
      <c r="D149">
        <f>HYPERLINK("https://www.youtube.com/watch?v=Yk6Os2Yd3Ok&amp;t=63s", "Go to time")</f>
        <v/>
      </c>
    </row>
    <row r="150">
      <c r="A150">
        <f>HYPERLINK("https://www.youtube.com/watch?v=iMM3zxVoGZc", "Video")</f>
        <v/>
      </c>
      <c r="B150" t="inlineStr">
        <is>
          <t>1:27</t>
        </is>
      </c>
      <c r="C150" t="inlineStr">
        <is>
          <t>Bleached flour, processed cheese, sugar filled
sauces, processed toppings.</t>
        </is>
      </c>
      <c r="D150">
        <f>HYPERLINK("https://www.youtube.com/watch?v=iMM3zxVoGZc&amp;t=87s", "Go to time")</f>
        <v/>
      </c>
    </row>
    <row r="151">
      <c r="A151">
        <f>HYPERLINK("https://www.youtube.com/watch?v=iMM3zxVoGZc", "Video")</f>
        <v/>
      </c>
      <c r="B151" t="inlineStr">
        <is>
          <t>7:11</t>
        </is>
      </c>
      <c r="C151" t="inlineStr">
        <is>
          <t>You're the same person that was walking around
in ancient Rome, so you're filled with all</t>
        </is>
      </c>
      <c r="D151">
        <f>HYPERLINK("https://www.youtube.com/watch?v=iMM3zxVoGZc&amp;t=431s", "Go to time")</f>
        <v/>
      </c>
    </row>
    <row r="152">
      <c r="A152">
        <f>HYPERLINK("https://www.youtube.com/watch?v=464SWQIDYxQ", "Video")</f>
        <v/>
      </c>
      <c r="B152" t="inlineStr">
        <is>
          <t>2:08</t>
        </is>
      </c>
      <c r="C152" t="inlineStr">
        <is>
          <t>but essential to a fulfilling life.</t>
        </is>
      </c>
      <c r="D152">
        <f>HYPERLINK("https://www.youtube.com/watch?v=464SWQIDYxQ&amp;t=128s", "Go to time")</f>
        <v/>
      </c>
    </row>
    <row r="153">
      <c r="A153">
        <f>HYPERLINK("https://www.youtube.com/watch?v=8vZKSgzMFfQ", "Video")</f>
        <v/>
      </c>
      <c r="B153" t="inlineStr">
        <is>
          <t>1:31</t>
        </is>
      </c>
      <c r="C153" t="inlineStr">
        <is>
          <t>entire piece is filled with all of these</t>
        </is>
      </c>
      <c r="D153">
        <f>HYPERLINK("https://www.youtube.com/watch?v=8vZKSgzMFfQ&amp;t=91s", "Go to time")</f>
        <v/>
      </c>
    </row>
    <row r="154">
      <c r="A154">
        <f>HYPERLINK("https://www.youtube.com/watch?v=L9X3eo9RJUQ", "Video")</f>
        <v/>
      </c>
      <c r="B154" t="inlineStr">
        <is>
          <t>0:42</t>
        </is>
      </c>
      <c r="C154" t="inlineStr">
        <is>
          <t>fulfillment spirituality is also a sense</t>
        </is>
      </c>
      <c r="D154">
        <f>HYPERLINK("https://www.youtube.com/watch?v=L9X3eo9RJUQ&amp;t=42s", "Go to time")</f>
        <v/>
      </c>
    </row>
    <row r="155">
      <c r="A155">
        <f>HYPERLINK("https://www.youtube.com/watch?v=cDjj82TRspE", "Video")</f>
        <v/>
      </c>
      <c r="B155" t="inlineStr">
        <is>
          <t>1:20</t>
        </is>
      </c>
      <c r="C155" t="inlineStr">
        <is>
          <t>and you want to fill as much as you can</t>
        </is>
      </c>
      <c r="D155">
        <f>HYPERLINK("https://www.youtube.com/watch?v=cDjj82TRspE&amp;t=80s", "Go to time")</f>
        <v/>
      </c>
    </row>
    <row r="156">
      <c r="A156">
        <f>HYPERLINK("https://www.youtube.com/watch?v=RUFTKL5fGMg", "Video")</f>
        <v/>
      </c>
      <c r="B156" t="inlineStr">
        <is>
          <t>0:22</t>
        </is>
      </c>
      <c r="C156" t="inlineStr">
        <is>
          <t>out of 10 hospital beds were filled with</t>
        </is>
      </c>
      <c r="D156">
        <f>HYPERLINK("https://www.youtube.com/watch?v=RUFTKL5fGMg&amp;t=22s", "Go to time")</f>
        <v/>
      </c>
    </row>
    <row r="157">
      <c r="A157">
        <f>HYPERLINK("https://www.youtube.com/watch?v=4w9DDt3Odgg", "Video")</f>
        <v/>
      </c>
      <c r="B157" t="inlineStr">
        <is>
          <t>0:56</t>
        </is>
      </c>
      <c r="C157" t="inlineStr">
        <is>
          <t>filled with uncanny unnerving moments</t>
        </is>
      </c>
      <c r="D157">
        <f>HYPERLINK("https://www.youtube.com/watch?v=4w9DDt3Odgg&amp;t=56s", "Go to time")</f>
        <v/>
      </c>
    </row>
    <row r="158">
      <c r="A158">
        <f>HYPERLINK("https://www.youtube.com/watch?v=0NwOxoz0L-A", "Video")</f>
        <v/>
      </c>
      <c r="B158" t="inlineStr">
        <is>
          <t>1:05</t>
        </is>
      </c>
      <c r="C158" t="inlineStr">
        <is>
          <t>time with him were filled with fear</t>
        </is>
      </c>
      <c r="D158">
        <f>HYPERLINK("https://www.youtube.com/watch?v=0NwOxoz0L-A&amp;t=65s", "Go to time")</f>
        <v/>
      </c>
    </row>
    <row r="159">
      <c r="A159">
        <f>HYPERLINK("https://www.youtube.com/watch?v=8DMJMRkQOVY", "Video")</f>
        <v/>
      </c>
      <c r="B159" t="inlineStr">
        <is>
          <t>58:27</t>
        </is>
      </c>
      <c r="C159" t="inlineStr">
        <is>
          <t>to closed landfills or recycling centers</t>
        </is>
      </c>
      <c r="D159">
        <f>HYPERLINK("https://www.youtube.com/watch?v=8DMJMRkQOVY&amp;t=3507s", "Go to time")</f>
        <v/>
      </c>
    </row>
    <row r="160">
      <c r="A160">
        <f>HYPERLINK("https://www.youtube.com/watch?v=8DMJMRkQOVY", "Video")</f>
        <v/>
      </c>
      <c r="B160" t="inlineStr">
        <is>
          <t>64:27</t>
        </is>
      </c>
      <c r="C160" t="inlineStr">
        <is>
          <t>will ultimately end up in landfill.</t>
        </is>
      </c>
      <c r="D160">
        <f>HYPERLINK("https://www.youtube.com/watch?v=8DMJMRkQOVY&amp;t=3867s", "Go to time")</f>
        <v/>
      </c>
    </row>
    <row r="161">
      <c r="A161">
        <f>HYPERLINK("https://www.youtube.com/watch?v=8DMJMRkQOVY", "Video")</f>
        <v/>
      </c>
      <c r="B161" t="inlineStr">
        <is>
          <t>64:34</t>
        </is>
      </c>
      <c r="C161" t="inlineStr">
        <is>
          <t>So recycling really delays
the journey to landfill,</t>
        </is>
      </c>
      <c r="D161">
        <f>HYPERLINK("https://www.youtube.com/watch?v=8DMJMRkQOVY&amp;t=3874s", "Go to time")</f>
        <v/>
      </c>
    </row>
    <row r="162">
      <c r="A162">
        <f>HYPERLINK("https://www.youtube.com/watch?v=8DMJMRkQOVY", "Video")</f>
        <v/>
      </c>
      <c r="B162" t="inlineStr">
        <is>
          <t>65:59</t>
        </is>
      </c>
      <c r="C162" t="inlineStr">
        <is>
          <t>and we can keep it in sealed landfills</t>
        </is>
      </c>
      <c r="D162">
        <f>HYPERLINK("https://www.youtube.com/watch?v=8DMJMRkQOVY&amp;t=3959s", "Go to time")</f>
        <v/>
      </c>
    </row>
    <row r="163">
      <c r="A163">
        <f>HYPERLINK("https://www.youtube.com/watch?v=8DMJMRkQOVY", "Video")</f>
        <v/>
      </c>
      <c r="B163" t="inlineStr">
        <is>
          <t>66:37</t>
        </is>
      </c>
      <c r="C163" t="inlineStr">
        <is>
          <t>but at the end of the chain,
there aren't sealed landfills</t>
        </is>
      </c>
      <c r="D163">
        <f>HYPERLINK("https://www.youtube.com/watch?v=8DMJMRkQOVY&amp;t=3997s", "Go to time")</f>
        <v/>
      </c>
    </row>
    <row r="164">
      <c r="A164">
        <f>HYPERLINK("https://www.youtube.com/watch?v=8DMJMRkQOVY", "Video")</f>
        <v/>
      </c>
      <c r="B164" t="inlineStr">
        <is>
          <t>66:42</t>
        </is>
      </c>
      <c r="C164" t="inlineStr">
        <is>
          <t>So often this waste is either
dumped or in open landfill,</t>
        </is>
      </c>
      <c r="D164">
        <f>HYPERLINK("https://www.youtube.com/watch?v=8DMJMRkQOVY&amp;t=4002s", "Go to time")</f>
        <v/>
      </c>
    </row>
    <row r="165">
      <c r="A165">
        <f>HYPERLINK("https://www.youtube.com/watch?v=8DMJMRkQOVY", "Video")</f>
        <v/>
      </c>
      <c r="B165" t="inlineStr">
        <is>
          <t>69:40</t>
        </is>
      </c>
      <c r="C165" t="inlineStr">
        <is>
          <t>they have landfills,</t>
        </is>
      </c>
      <c r="D165">
        <f>HYPERLINK("https://www.youtube.com/watch?v=8DMJMRkQOVY&amp;t=4180s", "Go to time")</f>
        <v/>
      </c>
    </row>
    <row r="166">
      <c r="A166">
        <f>HYPERLINK("https://www.youtube.com/watch?v=WVN9tkSUq9s", "Video")</f>
        <v/>
      </c>
      <c r="B166" t="inlineStr">
        <is>
          <t>5:52</t>
        </is>
      </c>
      <c r="C166" t="inlineStr">
        <is>
          <t>believe has been filled with the neocons</t>
        </is>
      </c>
      <c r="D166">
        <f>HYPERLINK("https://www.youtube.com/watch?v=WVN9tkSUq9s&amp;t=352s", "Go to time")</f>
        <v/>
      </c>
    </row>
    <row r="167">
      <c r="A167">
        <f>HYPERLINK("https://www.youtube.com/watch?v=PMz5Bb3gvoU", "Video")</f>
        <v/>
      </c>
      <c r="B167" t="inlineStr">
        <is>
          <t>1:06</t>
        </is>
      </c>
      <c r="C167" t="inlineStr">
        <is>
          <t>government to fill in for what is not</t>
        </is>
      </c>
      <c r="D167">
        <f>HYPERLINK("https://www.youtube.com/watch?v=PMz5Bb3gvoU&amp;t=66s", "Go to time")</f>
        <v/>
      </c>
    </row>
    <row r="168">
      <c r="A168">
        <f>HYPERLINK("https://www.youtube.com/watch?v=PMz5Bb3gvoU", "Video")</f>
        <v/>
      </c>
      <c r="B168" t="inlineStr">
        <is>
          <t>1:29</t>
        </is>
      </c>
      <c r="C168" t="inlineStr">
        <is>
          <t>more to try to fill in the space that is</t>
        </is>
      </c>
      <c r="D168">
        <f>HYPERLINK("https://www.youtube.com/watch?v=PMz5Bb3gvoU&amp;t=89s", "Go to time")</f>
        <v/>
      </c>
    </row>
    <row r="169">
      <c r="A169">
        <f>HYPERLINK("https://www.youtube.com/watch?v=6Xe3-MIgYcA", "Video")</f>
        <v/>
      </c>
      <c r="B169" t="inlineStr">
        <is>
          <t>1:58</t>
        </is>
      </c>
      <c r="C169" t="inlineStr">
        <is>
          <t>tradition is filled with millions who</t>
        </is>
      </c>
      <c r="D169">
        <f>HYPERLINK("https://www.youtube.com/watch?v=6Xe3-MIgYcA&amp;t=118s", "Go to time")</f>
        <v/>
      </c>
    </row>
    <row r="170">
      <c r="A170">
        <f>HYPERLINK("https://www.youtube.com/watch?v=mOn5317w8AM", "Video")</f>
        <v/>
      </c>
      <c r="B170" t="inlineStr">
        <is>
          <t>0:37</t>
        </is>
      </c>
      <c r="C170" t="inlineStr">
        <is>
          <t>happier, more fulfilled existence.</t>
        </is>
      </c>
      <c r="D170">
        <f>HYPERLINK("https://www.youtube.com/watch?v=mOn5317w8AM&amp;t=37s", "Go to time")</f>
        <v/>
      </c>
    </row>
    <row r="171">
      <c r="A171">
        <f>HYPERLINK("https://www.youtube.com/watch?v=fVoOScxhJ9M", "Video")</f>
        <v/>
      </c>
      <c r="B171" t="inlineStr">
        <is>
          <t>5:46</t>
        </is>
      </c>
      <c r="C171" t="inlineStr">
        <is>
          <t>how to make our lives more
meaningful and fulfilling.</t>
        </is>
      </c>
      <c r="D171">
        <f>HYPERLINK("https://www.youtube.com/watch?v=fVoOScxhJ9M&amp;t=346s", "Go to time")</f>
        <v/>
      </c>
    </row>
    <row r="172">
      <c r="A172">
        <f>HYPERLINK("https://www.youtube.com/watch?v=5CcNAgU8TXg", "Video")</f>
        <v/>
      </c>
      <c r="B172" t="inlineStr">
        <is>
          <t>0:08</t>
        </is>
      </c>
      <c r="C172" t="inlineStr">
        <is>
          <t>holes that that I think we need to fill</t>
        </is>
      </c>
      <c r="D172">
        <f>HYPERLINK("https://www.youtube.com/watch?v=5CcNAgU8TXg&amp;t=8s", "Go to time")</f>
        <v/>
      </c>
    </row>
    <row r="173">
      <c r="A173">
        <f>HYPERLINK("https://www.youtube.com/watch?v=uhKlA4JjZvI", "Video")</f>
        <v/>
      </c>
      <c r="B173" t="inlineStr">
        <is>
          <t>0:18</t>
        </is>
      </c>
      <c r="C173" t="inlineStr">
        <is>
          <t>fulfillment over conventional notions of</t>
        </is>
      </c>
      <c r="D173">
        <f>HYPERLINK("https://www.youtube.com/watch?v=uhKlA4JjZvI&amp;t=18s", "Go to time")</f>
        <v/>
      </c>
    </row>
    <row r="174">
      <c r="A174">
        <f>HYPERLINK("https://www.youtube.com/watch?v=uhKlA4JjZvI", "Video")</f>
        <v/>
      </c>
      <c r="B174" t="inlineStr">
        <is>
          <t>0:34</t>
        </is>
      </c>
      <c r="C174" t="inlineStr">
        <is>
          <t>live a more fulfilling life the origins</t>
        </is>
      </c>
      <c r="D174">
        <f>HYPERLINK("https://www.youtube.com/watch?v=uhKlA4JjZvI&amp;t=34s", "Go to time")</f>
        <v/>
      </c>
    </row>
    <row r="175">
      <c r="A175">
        <f>HYPERLINK("https://www.youtube.com/watch?v=uhKlA4JjZvI", "Video")</f>
        <v/>
      </c>
      <c r="B175" t="inlineStr">
        <is>
          <t>1:47</t>
        </is>
      </c>
      <c r="C175" t="inlineStr">
        <is>
          <t>helping people live more fulfilling</t>
        </is>
      </c>
      <c r="D175">
        <f>HYPERLINK("https://www.youtube.com/watch?v=uhKlA4JjZvI&amp;t=107s", "Go to time")</f>
        <v/>
      </c>
    </row>
    <row r="176">
      <c r="A176">
        <f>HYPERLINK("https://www.youtube.com/watch?v=uhKlA4JjZvI", "Video")</f>
        <v/>
      </c>
      <c r="B176" t="inlineStr">
        <is>
          <t>2:13</t>
        </is>
      </c>
      <c r="C176" t="inlineStr">
        <is>
          <t>fulfilling life right and I</t>
        </is>
      </c>
      <c r="D176">
        <f>HYPERLINK("https://www.youtube.com/watch?v=uhKlA4JjZvI&amp;t=133s", "Go to time")</f>
        <v/>
      </c>
    </row>
    <row r="177">
      <c r="A177">
        <f>HYPERLINK("https://www.youtube.com/watch?v=uhKlA4JjZvI", "Video")</f>
        <v/>
      </c>
      <c r="B177" t="inlineStr">
        <is>
          <t>2:26</t>
        </is>
      </c>
      <c r="C177" t="inlineStr">
        <is>
          <t>consistently fulfilling life you might</t>
        </is>
      </c>
      <c r="D177">
        <f>HYPERLINK("https://www.youtube.com/watch?v=uhKlA4JjZvI&amp;t=146s", "Go to time")</f>
        <v/>
      </c>
    </row>
    <row r="178">
      <c r="A178">
        <f>HYPERLINK("https://www.youtube.com/watch?v=uhKlA4JjZvI", "Video")</f>
        <v/>
      </c>
      <c r="B178" t="inlineStr">
        <is>
          <t>4:30</t>
        </is>
      </c>
      <c r="C178" t="inlineStr">
        <is>
          <t>to living a fulfilling life those</t>
        </is>
      </c>
      <c r="D178">
        <f>HYPERLINK("https://www.youtube.com/watch?v=uhKlA4JjZvI&amp;t=270s", "Go to time")</f>
        <v/>
      </c>
    </row>
    <row r="179">
      <c r="A179">
        <f>HYPERLINK("https://www.youtube.com/watch?v=uhKlA4JjZvI", "Video")</f>
        <v/>
      </c>
      <c r="B179" t="inlineStr">
        <is>
          <t>5:34</t>
        </is>
      </c>
      <c r="C179" t="inlineStr">
        <is>
          <t>path to a fulfilling life and why this</t>
        </is>
      </c>
      <c r="D179">
        <f>HYPERLINK("https://www.youtube.com/watch?v=uhKlA4JjZvI&amp;t=334s", "Go to time")</f>
        <v/>
      </c>
    </row>
    <row r="180">
      <c r="A180">
        <f>HYPERLINK("https://www.youtube.com/watch?v=uhKlA4JjZvI", "Video")</f>
        <v/>
      </c>
      <c r="B180" t="inlineStr">
        <is>
          <t>6:10</t>
        </is>
      </c>
      <c r="C180" t="inlineStr">
        <is>
          <t>fulfilling to you and dark horses are</t>
        </is>
      </c>
      <c r="D180">
        <f>HYPERLINK("https://www.youtube.com/watch?v=uhKlA4JjZvI&amp;t=370s", "Go to time")</f>
        <v/>
      </c>
    </row>
    <row r="181">
      <c r="A181">
        <f>HYPERLINK("https://www.youtube.com/watch?v=gwKjMca1sAE", "Video")</f>
        <v/>
      </c>
      <c r="B181" t="inlineStr">
        <is>
          <t>2:21</t>
        </is>
      </c>
      <c r="C181" t="inlineStr">
        <is>
          <t>thousands of gallons of highly flammable,
highly explosive rocket fuel were filling</t>
        </is>
      </c>
      <c r="D181">
        <f>HYPERLINK("https://www.youtube.com/watch?v=gwKjMca1sAE&amp;t=141s", "Go to time")</f>
        <v/>
      </c>
    </row>
    <row r="182">
      <c r="A182">
        <f>HYPERLINK("https://www.youtube.com/watch?v=F6tdlbqDHBw", "Video")</f>
        <v/>
      </c>
      <c r="B182" t="inlineStr">
        <is>
          <t>1:00</t>
        </is>
      </c>
      <c r="C182" t="inlineStr">
        <is>
          <t>fulfilling my my purpose they have a m</t>
        </is>
      </c>
      <c r="D182">
        <f>HYPERLINK("https://www.youtube.com/watch?v=F6tdlbqDHBw&amp;t=60s", "Go to time")</f>
        <v/>
      </c>
    </row>
    <row r="183">
      <c r="A183">
        <f>HYPERLINK("https://www.youtube.com/watch?v=RvJdeo9JpwA", "Video")</f>
        <v/>
      </c>
      <c r="B183" t="inlineStr">
        <is>
          <t>6:47</t>
        </is>
      </c>
      <c r="C183" t="inlineStr">
        <is>
          <t>allowed him to live a
very fulfilling life.</t>
        </is>
      </c>
      <c r="D183">
        <f>HYPERLINK("https://www.youtube.com/watch?v=RvJdeo9JpwA&amp;t=407s", "Go to time")</f>
        <v/>
      </c>
    </row>
    <row r="184">
      <c r="A184">
        <f>HYPERLINK("https://www.youtube.com/watch?v=6bWC5pdso68", "Video")</f>
        <v/>
      </c>
      <c r="B184" t="inlineStr">
        <is>
          <t>6:41</t>
        </is>
      </c>
      <c r="C184" t="inlineStr">
        <is>
          <t>are filled with people who don't tend to</t>
        </is>
      </c>
      <c r="D184">
        <f>HYPERLINK("https://www.youtube.com/watch?v=6bWC5pdso68&amp;t=401s", "Go to time")</f>
        <v/>
      </c>
    </row>
    <row r="185">
      <c r="A185">
        <f>HYPERLINK("https://www.youtube.com/watch?v=zh8E95Uhcts", "Video")</f>
        <v/>
      </c>
      <c r="B185" t="inlineStr">
        <is>
          <t>2:11</t>
        </is>
      </c>
      <c r="C185" t="inlineStr">
        <is>
          <t>in my role at women in the world because
they have to fill that seat on the</t>
        </is>
      </c>
      <c r="D185">
        <f>HYPERLINK("https://www.youtube.com/watch?v=zh8E95Uhcts&amp;t=131s", "Go to time")</f>
        <v/>
      </c>
    </row>
    <row r="186">
      <c r="A186">
        <f>HYPERLINK("https://www.youtube.com/watch?v=Qr5yweBE-8w", "Video")</f>
        <v/>
      </c>
      <c r="B186" t="inlineStr">
        <is>
          <t>0:58</t>
        </is>
      </c>
      <c r="C186" t="inlineStr">
        <is>
          <t>the bed all red and Ruddy and filled</t>
        </is>
      </c>
      <c r="D186">
        <f>HYPERLINK("https://www.youtube.com/watch?v=Qr5yweBE-8w&amp;t=58s", "Go to time")</f>
        <v/>
      </c>
    </row>
    <row r="187">
      <c r="A187">
        <f>HYPERLINK("https://www.youtube.com/watch?v=tH27qW3a49s", "Video")</f>
        <v/>
      </c>
      <c r="B187" t="inlineStr">
        <is>
          <t>1:24</t>
        </is>
      </c>
      <c r="C187" t="inlineStr">
        <is>
          <t>to filling was doing things around the</t>
        </is>
      </c>
      <c r="D187">
        <f>HYPERLINK("https://www.youtube.com/watch?v=tH27qW3a49s&amp;t=84s", "Go to time")</f>
        <v/>
      </c>
    </row>
    <row r="188">
      <c r="A188">
        <f>HYPERLINK("https://www.youtube.com/watch?v=CqibqD4fJZs", "Video")</f>
        <v/>
      </c>
      <c r="B188" t="inlineStr">
        <is>
          <t>4:30</t>
        </is>
      </c>
      <c r="C188" t="inlineStr">
        <is>
          <t>you know as Kipling put it, to fill every
60 seconds with you know what is it?</t>
        </is>
      </c>
      <c r="D188">
        <f>HYPERLINK("https://www.youtube.com/watch?v=CqibqD4fJZs&amp;t=270s", "Go to time")</f>
        <v/>
      </c>
    </row>
    <row r="189">
      <c r="A189">
        <f>HYPERLINK("https://www.youtube.com/watch?v=CqibqD4fJZs", "Video")</f>
        <v/>
      </c>
      <c r="B189" t="inlineStr">
        <is>
          <t>4:35</t>
        </is>
      </c>
      <c r="C189" t="inlineStr">
        <is>
          <t>To fill every unforgiving minute with 60 seconds
worth of distance run.</t>
        </is>
      </c>
      <c r="D189">
        <f>HYPERLINK("https://www.youtube.com/watch?v=CqibqD4fJZs&amp;t=275s", "Go to time")</f>
        <v/>
      </c>
    </row>
    <row r="190">
      <c r="A190">
        <f>HYPERLINK("https://www.youtube.com/watch?v=hKDcZmLpWmU", "Video")</f>
        <v/>
      </c>
      <c r="B190" t="inlineStr">
        <is>
          <t>0:38</t>
        </is>
      </c>
      <c r="C190" t="inlineStr">
        <is>
          <t>ourselves happier to be more fulfilled</t>
        </is>
      </c>
      <c r="D190">
        <f>HYPERLINK("https://www.youtube.com/watch?v=hKDcZmLpWmU&amp;t=38s", "Go to time")</f>
        <v/>
      </c>
    </row>
    <row r="191">
      <c r="A191">
        <f>HYPERLINK("https://www.youtube.com/watch?v=nGrRf1wD320", "Video")</f>
        <v/>
      </c>
      <c r="B191" t="inlineStr">
        <is>
          <t>7:26</t>
        </is>
      </c>
      <c r="C191" t="inlineStr">
        <is>
          <t>Whereas we fill our brains with memes.</t>
        </is>
      </c>
      <c r="D191">
        <f>HYPERLINK("https://www.youtube.com/watch?v=nGrRf1wD320&amp;t=446s", "Go to time")</f>
        <v/>
      </c>
    </row>
    <row r="192">
      <c r="A192">
        <f>HYPERLINK("https://www.youtube.com/watch?v=nGrRf1wD320", "Video")</f>
        <v/>
      </c>
      <c r="B192" t="inlineStr">
        <is>
          <t>8:57</t>
        </is>
      </c>
      <c r="C192" t="inlineStr">
        <is>
          <t>But what's now happening
is that AI is filling</t>
        </is>
      </c>
      <c r="D192">
        <f>HYPERLINK("https://www.youtube.com/watch?v=nGrRf1wD320&amp;t=537s", "Go to time")</f>
        <v/>
      </c>
    </row>
    <row r="193">
      <c r="A193">
        <f>HYPERLINK("https://www.youtube.com/watch?v=eBUsmxM5r0I", "Video")</f>
        <v/>
      </c>
      <c r="B193" t="inlineStr">
        <is>
          <t>2:03</t>
        </is>
      </c>
      <c r="C193" t="inlineStr">
        <is>
          <t>you need to fill out paperwork,</t>
        </is>
      </c>
      <c r="D193">
        <f>HYPERLINK("https://www.youtube.com/watch?v=eBUsmxM5r0I&amp;t=123s", "Go to time")</f>
        <v/>
      </c>
    </row>
    <row r="194">
      <c r="A194">
        <f>HYPERLINK("https://www.youtube.com/watch?v=oGTTgyTlyi0", "Video")</f>
        <v/>
      </c>
      <c r="B194" t="inlineStr">
        <is>
          <t>0:49</t>
        </is>
      </c>
      <c r="C194" t="inlineStr">
        <is>
          <t>fulfilling life, and so I'm going to</t>
        </is>
      </c>
      <c r="D194">
        <f>HYPERLINK("https://www.youtube.com/watch?v=oGTTgyTlyi0&amp;t=49s", "Go to time")</f>
        <v/>
      </c>
    </row>
    <row r="195">
      <c r="A195">
        <f>HYPERLINK("https://www.youtube.com/watch?v=ZPBzwlIwilw", "Video")</f>
        <v/>
      </c>
      <c r="B195" t="inlineStr">
        <is>
          <t>6:08</t>
        </is>
      </c>
      <c r="C195" t="inlineStr">
        <is>
          <t>why not go to betterhelp.com/bigthink
and fill out their questionnaire?</t>
        </is>
      </c>
      <c r="D195">
        <f>HYPERLINK("https://www.youtube.com/watch?v=ZPBzwlIwilw&amp;t=368s", "Go to time")</f>
        <v/>
      </c>
    </row>
    <row r="196">
      <c r="A196">
        <f>HYPERLINK("https://www.youtube.com/watch?v=patEqzJ7pok", "Video")</f>
        <v/>
      </c>
      <c r="B196" t="inlineStr">
        <is>
          <t>1:57</t>
        </is>
      </c>
      <c r="C196" t="inlineStr">
        <is>
          <t>Our cities are filled with crime.</t>
        </is>
      </c>
      <c r="D196">
        <f>HYPERLINK("https://www.youtube.com/watch?v=patEqzJ7pok&amp;t=117s", "Go to time")</f>
        <v/>
      </c>
    </row>
    <row r="197">
      <c r="A197">
        <f>HYPERLINK("https://www.youtube.com/watch?v=5LmDJEywwRw", "Video")</f>
        <v/>
      </c>
      <c r="B197" t="inlineStr">
        <is>
          <t>2:45</t>
        </is>
      </c>
      <c r="C197" t="inlineStr">
        <is>
          <t>and there's smoke filling the ceiling.</t>
        </is>
      </c>
      <c r="D197">
        <f>HYPERLINK("https://www.youtube.com/watch?v=5LmDJEywwRw&amp;t=165s", "Go to time")</f>
        <v/>
      </c>
    </row>
    <row r="198">
      <c r="A198">
        <f>HYPERLINK("https://www.youtube.com/watch?v=5LmDJEywwRw", "Video")</f>
        <v/>
      </c>
      <c r="B198" t="inlineStr">
        <is>
          <t>7:34</t>
        </is>
      </c>
      <c r="C198" t="inlineStr">
        <is>
          <t>So he knew how quickly
smoke can fill a space</t>
        </is>
      </c>
      <c r="D198">
        <f>HYPERLINK("https://www.youtube.com/watch?v=5LmDJEywwRw&amp;t=454s", "Go to time")</f>
        <v/>
      </c>
    </row>
    <row r="199">
      <c r="A199">
        <f>HYPERLINK("https://www.youtube.com/watch?v=cVLpdzhcU0g", "Video")</f>
        <v/>
      </c>
      <c r="B199" t="inlineStr">
        <is>
          <t>30:13</t>
        </is>
      </c>
      <c r="C199" t="inlineStr">
        <is>
          <t>God, about human nature, about human fulfillment
arises from what the historians of religion</t>
        </is>
      </c>
      <c r="D199">
        <f>HYPERLINK("https://www.youtube.com/watch?v=cVLpdzhcU0g&amp;t=1813s", "Go to time")</f>
        <v/>
      </c>
    </row>
    <row r="200">
      <c r="A200">
        <f>HYPERLINK("https://www.youtube.com/watch?v=cVLpdzhcU0g", "Video")</f>
        <v/>
      </c>
      <c r="B200" t="inlineStr">
        <is>
          <t>31:40</t>
        </is>
      </c>
      <c r="C200" t="inlineStr">
        <is>
          <t>view of human nature, fulfillment and human
destiny when he writes his three epic poems</t>
        </is>
      </c>
      <c r="D200">
        <f>HYPERLINK("https://www.youtube.com/watch?v=cVLpdzhcU0g&amp;t=1900s", "Go to time")</f>
        <v/>
      </c>
    </row>
    <row r="201">
      <c r="A201">
        <f>HYPERLINK("https://www.youtube.com/watch?v=8tMPtlMwZz4", "Video")</f>
        <v/>
      </c>
      <c r="B201" t="inlineStr">
        <is>
          <t>1:32</t>
        </is>
      </c>
      <c r="C201" t="inlineStr">
        <is>
          <t>energy if we were to for instance fill</t>
        </is>
      </c>
      <c r="D201">
        <f>HYPERLINK("https://www.youtube.com/watch?v=8tMPtlMwZz4&amp;t=92s", "Go to time")</f>
        <v/>
      </c>
    </row>
    <row r="202">
      <c r="A202">
        <f>HYPERLINK("https://www.youtube.com/watch?v=8tMPtlMwZz4", "Video")</f>
        <v/>
      </c>
      <c r="B202" t="inlineStr">
        <is>
          <t>11:43</t>
        </is>
      </c>
      <c r="C202" t="inlineStr">
        <is>
          <t>intelligent uh filled with Heroes it's a</t>
        </is>
      </c>
      <c r="D202">
        <f>HYPERLINK("https://www.youtube.com/watch?v=8tMPtlMwZz4&amp;t=703s", "Go to time")</f>
        <v/>
      </c>
    </row>
    <row r="203">
      <c r="A203">
        <f>HYPERLINK("https://www.youtube.com/watch?v=F-dKfpGw294", "Video")</f>
        <v/>
      </c>
      <c r="B203" t="inlineStr">
        <is>
          <t>3:43</t>
        </is>
      </c>
      <c r="C203" t="inlineStr">
        <is>
          <t>individuals filled lonely at any one</t>
        </is>
      </c>
      <c r="D203">
        <f>HYPERLINK("https://www.youtube.com/watch?v=F-dKfpGw294&amp;t=223s", "Go to time")</f>
        <v/>
      </c>
    </row>
    <row r="204">
      <c r="A204">
        <f>HYPERLINK("https://www.youtube.com/watch?v=VxtU29X-ZrE", "Video")</f>
        <v/>
      </c>
      <c r="B204" t="inlineStr">
        <is>
          <t>0:15</t>
        </is>
      </c>
      <c r="C204" t="inlineStr">
        <is>
          <t>And we've, we used to fill up an entire room
with what's now in your pocket.</t>
        </is>
      </c>
      <c r="D204">
        <f>HYPERLINK("https://www.youtube.com/watch?v=VxtU29X-ZrE&amp;t=15s", "Go to time")</f>
        <v/>
      </c>
    </row>
    <row r="205">
      <c r="A205">
        <f>HYPERLINK("https://www.youtube.com/watch?v=X8WoNgRxjos", "Video")</f>
        <v/>
      </c>
      <c r="B205" t="inlineStr">
        <is>
          <t>0:58</t>
        </is>
      </c>
      <c r="C205" t="inlineStr">
        <is>
          <t>Network medicine aims to fill in that gap.</t>
        </is>
      </c>
      <c r="D205">
        <f>HYPERLINK("https://www.youtube.com/watch?v=X8WoNgRxjos&amp;t=58s", "Go to time")</f>
        <v/>
      </c>
    </row>
    <row r="206">
      <c r="A206">
        <f>HYPERLINK("https://www.youtube.com/watch?v=Y6z1H1xEV68", "Video")</f>
        <v/>
      </c>
      <c r="B206" t="inlineStr">
        <is>
          <t>4:08</t>
        </is>
      </c>
      <c r="C206" t="inlineStr">
        <is>
          <t>opportunities for us to find greater fulfillment.</t>
        </is>
      </c>
      <c r="D206">
        <f>HYPERLINK("https://www.youtube.com/watch?v=Y6z1H1xEV68&amp;t=248s", "Go to time")</f>
        <v/>
      </c>
    </row>
    <row r="207">
      <c r="A207">
        <f>HYPERLINK("https://www.youtube.com/watch?v=KCmQR2h8JBQ", "Video")</f>
        <v/>
      </c>
      <c r="B207" t="inlineStr">
        <is>
          <t>0:09</t>
        </is>
      </c>
      <c r="C207" t="inlineStr">
        <is>
          <t>well the Gap that the celebrity fills is</t>
        </is>
      </c>
      <c r="D207">
        <f>HYPERLINK("https://www.youtube.com/watch?v=KCmQR2h8JBQ&amp;t=9s", "Go to time")</f>
        <v/>
      </c>
    </row>
    <row r="208">
      <c r="A208">
        <f>HYPERLINK("https://www.youtube.com/watch?v=KDSgqOCE8Os", "Video")</f>
        <v/>
      </c>
      <c r="B208" t="inlineStr">
        <is>
          <t>1:13</t>
        </is>
      </c>
      <c r="C208" t="inlineStr">
        <is>
          <t>that ocean is filled with knowledge of</t>
        </is>
      </c>
      <c r="D208">
        <f>HYPERLINK("https://www.youtube.com/watch?v=KDSgqOCE8Os&amp;t=73s", "Go to time")</f>
        <v/>
      </c>
    </row>
    <row r="209">
      <c r="A209">
        <f>HYPERLINK("https://www.youtube.com/watch?v=3YN3BhLlBQM", "Video")</f>
        <v/>
      </c>
      <c r="B209" t="inlineStr">
        <is>
          <t>0:36</t>
        </is>
      </c>
      <c r="C209" t="inlineStr">
        <is>
          <t>Republicans can't fill the Buster it</t>
        </is>
      </c>
      <c r="D209">
        <f>HYPERLINK("https://www.youtube.com/watch?v=3YN3BhLlBQM&amp;t=36s", "Go to time")</f>
        <v/>
      </c>
    </row>
    <row r="210">
      <c r="A210">
        <f>HYPERLINK("https://www.youtube.com/watch?v=UUisUZ42HLA", "Video")</f>
        <v/>
      </c>
      <c r="B210" t="inlineStr">
        <is>
          <t>3:46</t>
        </is>
      </c>
      <c r="C210" t="inlineStr">
        <is>
          <t>God's way thing it's filled with</t>
        </is>
      </c>
      <c r="D210">
        <f>HYPERLINK("https://www.youtube.com/watch?v=UUisUZ42HLA&amp;t=226s", "Go to time")</f>
        <v/>
      </c>
    </row>
    <row r="211">
      <c r="A211">
        <f>HYPERLINK("https://www.youtube.com/watch?v=Z_RVvxO-Ifo", "Video")</f>
        <v/>
      </c>
      <c r="B211" t="inlineStr">
        <is>
          <t>50:02</t>
        </is>
      </c>
      <c r="C211" t="inlineStr">
        <is>
          <t>help happy and fulfilled lives unless</t>
        </is>
      </c>
      <c r="D211">
        <f>HYPERLINK("https://www.youtube.com/watch?v=Z_RVvxO-Ifo&amp;t=3002s", "Go to time")</f>
        <v/>
      </c>
    </row>
    <row r="212">
      <c r="A212">
        <f>HYPERLINK("https://www.youtube.com/watch?v=Z_RVvxO-Ifo", "Video")</f>
        <v/>
      </c>
      <c r="B212" t="inlineStr">
        <is>
          <t>51:01</t>
        </is>
      </c>
      <c r="C212" t="inlineStr">
        <is>
          <t>of of of creativity and fulfillment tell</t>
        </is>
      </c>
      <c r="D212">
        <f>HYPERLINK("https://www.youtube.com/watch?v=Z_RVvxO-Ifo&amp;t=3061s", "Go to time")</f>
        <v/>
      </c>
    </row>
    <row r="213">
      <c r="A213">
        <f>HYPERLINK("https://www.youtube.com/watch?v=HGqFxjQI3is", "Video")</f>
        <v/>
      </c>
      <c r="B213" t="inlineStr">
        <is>
          <t>9:20</t>
        </is>
      </c>
      <c r="C213" t="inlineStr">
        <is>
          <t>A subtler form of abuse is just filling</t>
        </is>
      </c>
      <c r="D213">
        <f>HYPERLINK("https://www.youtube.com/watch?v=HGqFxjQI3is&amp;t=560s", "Go to time")</f>
        <v/>
      </c>
    </row>
    <row r="214">
      <c r="A214">
        <f>HYPERLINK("https://www.youtube.com/watch?v=qUCfkVUbb6A", "Video")</f>
        <v/>
      </c>
      <c r="B214" t="inlineStr">
        <is>
          <t>4:01</t>
        </is>
      </c>
      <c r="C214" t="inlineStr">
        <is>
          <t>by active and fulfilling sex sexual</t>
        </is>
      </c>
      <c r="D214">
        <f>HYPERLINK("https://www.youtube.com/watch?v=qUCfkVUbb6A&amp;t=241s", "Go to time")</f>
        <v/>
      </c>
    </row>
    <row r="215">
      <c r="A215">
        <f>HYPERLINK("https://www.youtube.com/watch?v=qUCfkVUbb6A", "Video")</f>
        <v/>
      </c>
      <c r="B215" t="inlineStr">
        <is>
          <t>4:23</t>
        </is>
      </c>
      <c r="C215" t="inlineStr">
        <is>
          <t>fulfilling. Um but that's okay for a</t>
        </is>
      </c>
      <c r="D215">
        <f>HYPERLINK("https://www.youtube.com/watch?v=qUCfkVUbb6A&amp;t=263s", "Go to time")</f>
        <v/>
      </c>
    </row>
    <row r="216">
      <c r="A216">
        <f>HYPERLINK("https://www.youtube.com/watch?v=qUCfkVUbb6A", "Video")</f>
        <v/>
      </c>
      <c r="B216" t="inlineStr">
        <is>
          <t>5:48</t>
        </is>
      </c>
      <c r="C216" t="inlineStr">
        <is>
          <t>no less than me uh fulfill herself in</t>
        </is>
      </c>
      <c r="D216">
        <f>HYPERLINK("https://www.youtube.com/watch?v=qUCfkVUbb6A&amp;t=348s", "Go to time")</f>
        <v/>
      </c>
    </row>
    <row r="217">
      <c r="A217">
        <f>HYPERLINK("https://www.youtube.com/watch?v=z-GtGH57J9I", "Video")</f>
        <v/>
      </c>
      <c r="B217" t="inlineStr">
        <is>
          <t>1:38</t>
        </is>
      </c>
      <c r="C217" t="inlineStr">
        <is>
          <t>Well, now you go to that sheet and use a different
color pen and you just fill in, like, what</t>
        </is>
      </c>
      <c r="D217">
        <f>HYPERLINK("https://www.youtube.com/watch?v=z-GtGH57J9I&amp;t=98s", "Go to time")</f>
        <v/>
      </c>
    </row>
    <row r="218">
      <c r="A218">
        <f>HYPERLINK("https://www.youtube.com/watch?v=1598tCTdPrg", "Video")</f>
        <v/>
      </c>
      <c r="B218" t="inlineStr">
        <is>
          <t>1:51</t>
        </is>
      </c>
      <c r="C218" t="inlineStr">
        <is>
          <t>to ensure our survival in a
world that was filled with bears</t>
        </is>
      </c>
      <c r="D218">
        <f>HYPERLINK("https://www.youtube.com/watch?v=1598tCTdPrg&amp;t=111s", "Go to time")</f>
        <v/>
      </c>
    </row>
    <row r="219">
      <c r="A219">
        <f>HYPERLINK("https://www.youtube.com/watch?v=ifU5XaiKfwM", "Video")</f>
        <v/>
      </c>
      <c r="B219" t="inlineStr">
        <is>
          <t>3:06</t>
        </is>
      </c>
      <c r="C219" t="inlineStr">
        <is>
          <t>even fill their engineering schools and</t>
        </is>
      </c>
      <c r="D219">
        <f>HYPERLINK("https://www.youtube.com/watch?v=ifU5XaiKfwM&amp;t=186s", "Go to time")</f>
        <v/>
      </c>
    </row>
    <row r="220">
      <c r="A220">
        <f>HYPERLINK("https://www.youtube.com/watch?v=YnRnDsIWOUQ", "Video")</f>
        <v/>
      </c>
      <c r="B220" t="inlineStr">
        <is>
          <t>3:05</t>
        </is>
      </c>
      <c r="C220" t="inlineStr">
        <is>
          <t>immediately life is filled with</t>
        </is>
      </c>
      <c r="D220">
        <f>HYPERLINK("https://www.youtube.com/watch?v=YnRnDsIWOUQ&amp;t=185s", "Go to time")</f>
        <v/>
      </c>
    </row>
    <row r="221">
      <c r="A221">
        <f>HYPERLINK("https://www.youtube.com/watch?v=8KjDHtNlSiY", "Video")</f>
        <v/>
      </c>
      <c r="B221" t="inlineStr">
        <is>
          <t>0:47</t>
        </is>
      </c>
      <c r="C221" t="inlineStr">
        <is>
          <t>supermarket in America filled up with</t>
        </is>
      </c>
      <c r="D221">
        <f>HYPERLINK("https://www.youtube.com/watch?v=8KjDHtNlSiY&amp;t=47s", "Go to time")</f>
        <v/>
      </c>
    </row>
    <row r="222">
      <c r="A222">
        <f>HYPERLINK("https://www.youtube.com/watch?v=8KjDHtNlSiY", "Video")</f>
        <v/>
      </c>
      <c r="B222" t="inlineStr">
        <is>
          <t>1:18</t>
        </is>
      </c>
      <c r="C222" t="inlineStr">
        <is>
          <t>filled up with low carb food for one</t>
        </is>
      </c>
      <c r="D222">
        <f>HYPERLINK("https://www.youtube.com/watch?v=8KjDHtNlSiY&amp;t=78s", "Go to time")</f>
        <v/>
      </c>
    </row>
    <row r="223">
      <c r="A223">
        <f>HYPERLINK("https://www.youtube.com/watch?v=8KjDHtNlSiY", "Video")</f>
        <v/>
      </c>
      <c r="B223" t="inlineStr">
        <is>
          <t>3:58</t>
        </is>
      </c>
      <c r="C223" t="inlineStr">
        <is>
          <t>will reliably fill up with more</t>
        </is>
      </c>
      <c r="D223">
        <f>HYPERLINK("https://www.youtube.com/watch?v=8KjDHtNlSiY&amp;t=238s", "Go to time")</f>
        <v/>
      </c>
    </row>
    <row r="224">
      <c r="A224">
        <f>HYPERLINK("https://www.youtube.com/watch?v=o6g8W6BaF_I", "Video")</f>
        <v/>
      </c>
      <c r="B224" t="inlineStr">
        <is>
          <t>9:03</t>
        </is>
      </c>
      <c r="C224" t="inlineStr">
        <is>
          <t>hey, if you have a universe
that's uniformly filled</t>
        </is>
      </c>
      <c r="D224">
        <f>HYPERLINK("https://www.youtube.com/watch?v=o6g8W6BaF_I&amp;t=543s", "Go to time")</f>
        <v/>
      </c>
    </row>
    <row r="225">
      <c r="A225">
        <f>HYPERLINK("https://www.youtube.com/watch?v=o6g8W6BaF_I", "Video")</f>
        <v/>
      </c>
      <c r="B225" t="inlineStr">
        <is>
          <t>9:56</t>
        </is>
      </c>
      <c r="C225" t="inlineStr">
        <is>
          <t>But what if the universe wasn't filled</t>
        </is>
      </c>
      <c r="D225">
        <f>HYPERLINK("https://www.youtube.com/watch?v=o6g8W6BaF_I&amp;t=596s", "Go to time")</f>
        <v/>
      </c>
    </row>
    <row r="226">
      <c r="A226">
        <f>HYPERLINK("https://www.youtube.com/watch?v=o6g8W6BaF_I", "Video")</f>
        <v/>
      </c>
      <c r="B226" t="inlineStr">
        <is>
          <t>10:22</t>
        </is>
      </c>
      <c r="C226" t="inlineStr">
        <is>
          <t>like a matter or radiation-filled
universe will do early on</t>
        </is>
      </c>
      <c r="D226">
        <f>HYPERLINK("https://www.youtube.com/watch?v=o6g8W6BaF_I&amp;t=622s", "Go to time")</f>
        <v/>
      </c>
    </row>
    <row r="227">
      <c r="A227">
        <f>HYPERLINK("https://www.youtube.com/watch?v=o6g8W6BaF_I", "Video")</f>
        <v/>
      </c>
      <c r="B227" t="inlineStr">
        <is>
          <t>10:47</t>
        </is>
      </c>
      <c r="C227" t="inlineStr">
        <is>
          <t>our universe being filled
with matter and radiation,</t>
        </is>
      </c>
      <c r="D227">
        <f>HYPERLINK("https://www.youtube.com/watch?v=o6g8W6BaF_I&amp;t=647s", "Go to time")</f>
        <v/>
      </c>
    </row>
    <row r="228">
      <c r="A228">
        <f>HYPERLINK("https://www.youtube.com/watch?v=o6g8W6BaF_I", "Video")</f>
        <v/>
      </c>
      <c r="B228" t="inlineStr">
        <is>
          <t>10:50</t>
        </is>
      </c>
      <c r="C228" t="inlineStr">
        <is>
          <t>where instead it was filled
with a form of energy</t>
        </is>
      </c>
      <c r="D228">
        <f>HYPERLINK("https://www.youtube.com/watch?v=o6g8W6BaF_I&amp;t=650s", "Go to time")</f>
        <v/>
      </c>
    </row>
    <row r="229">
      <c r="A229">
        <f>HYPERLINK("https://www.youtube.com/watch?v=o6g8W6BaF_I", "Video")</f>
        <v/>
      </c>
      <c r="B229" t="inlineStr">
        <is>
          <t>20:10</t>
        </is>
      </c>
      <c r="C229" t="inlineStr">
        <is>
          <t>filled only with the energy that</t>
        </is>
      </c>
      <c r="D229">
        <f>HYPERLINK("https://www.youtube.com/watch?v=o6g8W6BaF_I&amp;t=1210s", "Go to time")</f>
        <v/>
      </c>
    </row>
    <row r="230">
      <c r="A230">
        <f>HYPERLINK("https://www.youtube.com/watch?v=mCo7F9h743o", "Video")</f>
        <v/>
      </c>
      <c r="B230" t="inlineStr">
        <is>
          <t>12:38</t>
        </is>
      </c>
      <c r="C230" t="inlineStr">
        <is>
          <t>It's filled with dangerous wild animals.</t>
        </is>
      </c>
      <c r="D230">
        <f>HYPERLINK("https://www.youtube.com/watch?v=mCo7F9h743o&amp;t=758s", "Go to time")</f>
        <v/>
      </c>
    </row>
    <row r="231">
      <c r="A231">
        <f>HYPERLINK("https://www.youtube.com/watch?v=mCo7F9h743o", "Video")</f>
        <v/>
      </c>
      <c r="B231" t="inlineStr">
        <is>
          <t>14:35</t>
        </is>
      </c>
      <c r="C231" t="inlineStr">
        <is>
          <t>Mr. Eichelberg filled out
all these applications.</t>
        </is>
      </c>
      <c r="D231">
        <f>HYPERLINK("https://www.youtube.com/watch?v=mCo7F9h743o&amp;t=875s", "Go to time")</f>
        <v/>
      </c>
    </row>
    <row r="232">
      <c r="A232">
        <f>HYPERLINK("https://www.youtube.com/watch?v=LTmjrgC6ejQ", "Video")</f>
        <v/>
      </c>
      <c r="B232" t="inlineStr">
        <is>
          <t>17:15</t>
        </is>
      </c>
      <c r="C232" t="inlineStr">
        <is>
          <t>self-fulfilling at any rate um we</t>
        </is>
      </c>
      <c r="D232">
        <f>HYPERLINK("https://www.youtube.com/watch?v=LTmjrgC6ejQ&amp;t=1035s", "Go to time")</f>
        <v/>
      </c>
    </row>
    <row r="233">
      <c r="A233">
        <f>HYPERLINK("https://www.youtube.com/watch?v=GII7sZoTIDw", "Video")</f>
        <v/>
      </c>
      <c r="B233" t="inlineStr">
        <is>
          <t>2:36</t>
        </is>
      </c>
      <c r="C233" t="inlineStr">
        <is>
          <t>contractors to fill sandbags up in</t>
        </is>
      </c>
      <c r="D233">
        <f>HYPERLINK("https://www.youtube.com/watch?v=GII7sZoTIDw&amp;t=156s", "Go to time")</f>
        <v/>
      </c>
    </row>
    <row r="234">
      <c r="A234">
        <f>HYPERLINK("https://www.youtube.com/watch?v=GII7sZoTIDw", "Video")</f>
        <v/>
      </c>
      <c r="B234" t="inlineStr">
        <is>
          <t>2:59</t>
        </is>
      </c>
      <c r="C234" t="inlineStr">
        <is>
          <t>contractors to fill the sandbags in Iraq</t>
        </is>
      </c>
      <c r="D234">
        <f>HYPERLINK("https://www.youtube.com/watch?v=GII7sZoTIDw&amp;t=179s", "Go to time")</f>
        <v/>
      </c>
    </row>
    <row r="235">
      <c r="A235">
        <f>HYPERLINK("https://www.youtube.com/watch?v=2-8w6j3W9jU", "Video")</f>
        <v/>
      </c>
      <c r="B235" t="inlineStr">
        <is>
          <t>24:08</t>
        </is>
      </c>
      <c r="C235" t="inlineStr">
        <is>
          <t>they have to fill out this form I I'd</t>
        </is>
      </c>
      <c r="D235">
        <f>HYPERLINK("https://www.youtube.com/watch?v=2-8w6j3W9jU&amp;t=1448s", "Go to time")</f>
        <v/>
      </c>
    </row>
    <row r="236">
      <c r="A236">
        <f>HYPERLINK("https://www.youtube.com/watch?v=2-8w6j3W9jU", "Video")</f>
        <v/>
      </c>
      <c r="B236" t="inlineStr">
        <is>
          <t>24:11</t>
        </is>
      </c>
      <c r="C236" t="inlineStr">
        <is>
          <t>much prefer to pay and not fill out the</t>
        </is>
      </c>
      <c r="D236">
        <f>HYPERLINK("https://www.youtube.com/watch?v=2-8w6j3W9jU&amp;t=1451s", "Go to time")</f>
        <v/>
      </c>
    </row>
    <row r="237">
      <c r="A237">
        <f>HYPERLINK("https://www.youtube.com/watch?v=V9K0qelhdJY", "Video")</f>
        <v/>
      </c>
      <c r="B237" t="inlineStr">
        <is>
          <t>0:40</t>
        </is>
      </c>
      <c r="C237" t="inlineStr">
        <is>
          <t>Potential uh is a much more fulfilling</t>
        </is>
      </c>
      <c r="D237">
        <f>HYPERLINK("https://www.youtube.com/watch?v=V9K0qelhdJY&amp;t=40s", "Go to time")</f>
        <v/>
      </c>
    </row>
    <row r="238">
      <c r="A238">
        <f>HYPERLINK("https://www.youtube.com/watch?v=JUvMujbPGkM", "Video")</f>
        <v/>
      </c>
      <c r="B238" t="inlineStr">
        <is>
          <t>2:27</t>
        </is>
      </c>
      <c r="C238" t="inlineStr">
        <is>
          <t>filled with bad scenes</t>
        </is>
      </c>
      <c r="D238">
        <f>HYPERLINK("https://www.youtube.com/watch?v=JUvMujbPGkM&amp;t=147s", "Go to time")</f>
        <v/>
      </c>
    </row>
    <row r="239">
      <c r="A239">
        <f>HYPERLINK("https://www.youtube.com/watch?v=O8w0p4WCWiY", "Video")</f>
        <v/>
      </c>
      <c r="B239" t="inlineStr">
        <is>
          <t>2:38</t>
        </is>
      </c>
      <c r="C239" t="inlineStr">
        <is>
          <t>to realize that our brains are filled</t>
        </is>
      </c>
      <c r="D239">
        <f>HYPERLINK("https://www.youtube.com/watch?v=O8w0p4WCWiY&amp;t=158s", "Go to time")</f>
        <v/>
      </c>
    </row>
    <row r="240">
      <c r="A240">
        <f>HYPERLINK("https://www.youtube.com/watch?v=qgz3xcxBDZs", "Video")</f>
        <v/>
      </c>
      <c r="B240" t="inlineStr">
        <is>
          <t>1:04</t>
        </is>
      </c>
      <c r="C240" t="inlineStr">
        <is>
          <t>and the non-living was really filled in</t>
        </is>
      </c>
      <c r="D240">
        <f>HYPERLINK("https://www.youtube.com/watch?v=qgz3xcxBDZs&amp;t=64s", "Go to time")</f>
        <v/>
      </c>
    </row>
    <row r="241">
      <c r="A241">
        <f>HYPERLINK("https://www.youtube.com/watch?v=T-wqvk96Azg", "Video")</f>
        <v/>
      </c>
      <c r="B241" t="inlineStr">
        <is>
          <t>1:45</t>
        </is>
      </c>
      <c r="C241" t="inlineStr">
        <is>
          <t>those books and they would fill in for</t>
        </is>
      </c>
      <c r="D241">
        <f>HYPERLINK("https://www.youtube.com/watch?v=T-wqvk96Azg&amp;t=105s", "Go to time")</f>
        <v/>
      </c>
    </row>
    <row r="242">
      <c r="A242">
        <f>HYPERLINK("https://www.youtube.com/watch?v=T-wqvk96Azg", "Video")</f>
        <v/>
      </c>
      <c r="B242" t="inlineStr">
        <is>
          <t>2:59</t>
        </is>
      </c>
      <c r="C242" t="inlineStr">
        <is>
          <t>imagination thing it filled my head and</t>
        </is>
      </c>
      <c r="D242">
        <f>HYPERLINK("https://www.youtube.com/watch?v=T-wqvk96Azg&amp;t=179s", "Go to time")</f>
        <v/>
      </c>
    </row>
    <row r="243">
      <c r="A243">
        <f>HYPERLINK("https://www.youtube.com/watch?v=BJVcjQmUuAs", "Video")</f>
        <v/>
      </c>
      <c r="B243" t="inlineStr">
        <is>
          <t>2:39</t>
        </is>
      </c>
      <c r="C243" t="inlineStr">
        <is>
          <t>were here um and and sort of fill that</t>
        </is>
      </c>
      <c r="D243">
        <f>HYPERLINK("https://www.youtube.com/watch?v=BJVcjQmUuAs&amp;t=159s", "Go to time")</f>
        <v/>
      </c>
    </row>
    <row r="244">
      <c r="A244">
        <f>HYPERLINK("https://www.youtube.com/watch?v=543MY0zvDv8", "Video")</f>
        <v/>
      </c>
      <c r="B244" t="inlineStr">
        <is>
          <t>5:24</t>
        </is>
      </c>
      <c r="C244" t="inlineStr">
        <is>
          <t>situation um and it's filled with all</t>
        </is>
      </c>
      <c r="D244">
        <f>HYPERLINK("https://www.youtube.com/watch?v=543MY0zvDv8&amp;t=324s", "Go to time")</f>
        <v/>
      </c>
    </row>
    <row r="245">
      <c r="A245">
        <f>HYPERLINK("https://www.youtube.com/watch?v=MA8dK_QYM6g", "Video")</f>
        <v/>
      </c>
      <c r="B245" t="inlineStr">
        <is>
          <t>2:58</t>
        </is>
      </c>
      <c r="C245" t="inlineStr">
        <is>
          <t>as possible and let me fill this whole spectrum
from the familiar to the whacky.</t>
        </is>
      </c>
      <c r="D245">
        <f>HYPERLINK("https://www.youtube.com/watch?v=MA8dK_QYM6g&amp;t=178s", "Go to time")</f>
        <v/>
      </c>
    </row>
    <row r="246">
      <c r="A246">
        <f>HYPERLINK("https://www.youtube.com/watch?v=TFZUAxOPi3w", "Video")</f>
        <v/>
      </c>
      <c r="B246" t="inlineStr">
        <is>
          <t>0:04</t>
        </is>
      </c>
      <c r="C246" t="inlineStr">
        <is>
          <t>It takes hours and hours to fill out the return
for most people.</t>
        </is>
      </c>
      <c r="D246">
        <f>HYPERLINK("https://www.youtube.com/watch?v=TFZUAxOPi3w&amp;t=4s", "Go to time")</f>
        <v/>
      </c>
    </row>
    <row r="247">
      <c r="A247">
        <f>HYPERLINK("https://www.youtube.com/watch?v=Vfkcg05_uUg", "Video")</f>
        <v/>
      </c>
      <c r="B247" t="inlineStr">
        <is>
          <t>0:47</t>
        </is>
      </c>
      <c r="C247" t="inlineStr">
        <is>
          <t>enjoyment and fulfillment out of it so</t>
        </is>
      </c>
      <c r="D247">
        <f>HYPERLINK("https://www.youtube.com/watch?v=Vfkcg05_uUg&amp;t=47s", "Go to time")</f>
        <v/>
      </c>
    </row>
    <row r="248">
      <c r="A248">
        <f>HYPERLINK("https://www.youtube.com/watch?v=lHmmaGmOpPU", "Video")</f>
        <v/>
      </c>
      <c r="B248" t="inlineStr">
        <is>
          <t>0:33</t>
        </is>
      </c>
      <c r="C248" t="inlineStr">
        <is>
          <t>filled with families including my own so</t>
        </is>
      </c>
      <c r="D248">
        <f>HYPERLINK("https://www.youtube.com/watch?v=lHmmaGmOpPU&amp;t=33s", "Go to time")</f>
        <v/>
      </c>
    </row>
    <row r="249">
      <c r="A249">
        <f>HYPERLINK("https://www.youtube.com/watch?v=4VORyiW4qmo", "Video")</f>
        <v/>
      </c>
      <c r="B249" t="inlineStr">
        <is>
          <t>3:11</t>
        </is>
      </c>
      <c r="C249" t="inlineStr">
        <is>
          <t>like to fill and a verb like to pour and</t>
        </is>
      </c>
      <c r="D249">
        <f>HYPERLINK("https://www.youtube.com/watch?v=4VORyiW4qmo&amp;t=191s", "Go to time")</f>
        <v/>
      </c>
    </row>
    <row r="250">
      <c r="A250">
        <f>HYPERLINK("https://www.youtube.com/watch?v=4VORyiW4qmo", "Video")</f>
        <v/>
      </c>
      <c r="B250" t="inlineStr">
        <is>
          <t>3:20</t>
        </is>
      </c>
      <c r="C250" t="inlineStr">
        <is>
          <t>pouring and filling and loading but</t>
        </is>
      </c>
      <c r="D250">
        <f>HYPERLINK("https://www.youtube.com/watch?v=4VORyiW4qmo&amp;t=200s", "Go to time")</f>
        <v/>
      </c>
    </row>
    <row r="251">
      <c r="A251">
        <f>HYPERLINK("https://www.youtube.com/watch?v=hhoTJ-hBfOo", "Video")</f>
        <v/>
      </c>
      <c r="B251" t="inlineStr">
        <is>
          <t>1:57</t>
        </is>
      </c>
      <c r="C251" t="inlineStr">
        <is>
          <t>filled with you know well-dressed</t>
        </is>
      </c>
      <c r="D251">
        <f>HYPERLINK("https://www.youtube.com/watch?v=hhoTJ-hBfOo&amp;t=117s", "Go to time")</f>
        <v/>
      </c>
    </row>
    <row r="252">
      <c r="A252">
        <f>HYPERLINK("https://www.youtube.com/watch?v=vpnxd31y0Fo", "Video")</f>
        <v/>
      </c>
      <c r="B252" t="inlineStr">
        <is>
          <t>0:43</t>
        </is>
      </c>
      <c r="C252" t="inlineStr">
        <is>
          <t>actually a fulfilling career for you.</t>
        </is>
      </c>
      <c r="D252">
        <f>HYPERLINK("https://www.youtube.com/watch?v=vpnxd31y0Fo&amp;t=43s", "Go to time")</f>
        <v/>
      </c>
    </row>
    <row r="253">
      <c r="A253">
        <f>HYPERLINK("https://www.youtube.com/watch?v=T6-xYFBnsx4", "Video")</f>
        <v/>
      </c>
      <c r="B253" t="inlineStr">
        <is>
          <t>3:00</t>
        </is>
      </c>
      <c r="C253" t="inlineStr">
        <is>
          <t>fill their restaurants it's not to make</t>
        </is>
      </c>
      <c r="D253">
        <f>HYPERLINK("https://www.youtube.com/watch?v=T6-xYFBnsx4&amp;t=180s", "Go to time")</f>
        <v/>
      </c>
    </row>
    <row r="254">
      <c r="A254">
        <f>HYPERLINK("https://www.youtube.com/watch?v=5U4S4ki4YZs", "Video")</f>
        <v/>
      </c>
      <c r="B254" t="inlineStr">
        <is>
          <t>1:58</t>
        </is>
      </c>
      <c r="C254" t="inlineStr">
        <is>
          <t>who find fulfillment through
creative acts combined</t>
        </is>
      </c>
      <c r="D254">
        <f>HYPERLINK("https://www.youtube.com/watch?v=5U4S4ki4YZs&amp;t=118s", "Go to time")</f>
        <v/>
      </c>
    </row>
    <row r="255">
      <c r="A255">
        <f>HYPERLINK("https://www.youtube.com/watch?v=0CJ8g8w1huc", "Video")</f>
        <v/>
      </c>
      <c r="B255" t="inlineStr">
        <is>
          <t>0:22</t>
        </is>
      </c>
      <c r="C255" t="inlineStr">
        <is>
          <t>I was going to fill a whole book, "Motivations
to do Great Things, Great Expensive Things,"</t>
        </is>
      </c>
      <c r="D255">
        <f>HYPERLINK("https://www.youtube.com/watch?v=0CJ8g8w1huc&amp;t=22s", "Go to time")</f>
        <v/>
      </c>
    </row>
    <row r="256">
      <c r="A256">
        <f>HYPERLINK("https://www.youtube.com/watch?v=0CJ8g8w1huc", "Video")</f>
        <v/>
      </c>
      <c r="B256" t="inlineStr">
        <is>
          <t>0:44</t>
        </is>
      </c>
      <c r="C256" t="inlineStr">
        <is>
          <t>I was going to fill a whole book of this.</t>
        </is>
      </c>
      <c r="D256">
        <f>HYPERLINK("https://www.youtube.com/watch?v=0CJ8g8w1huc&amp;t=44s", "Go to time")</f>
        <v/>
      </c>
    </row>
    <row r="257">
      <c r="A257">
        <f>HYPERLINK("https://www.youtube.com/watch?v=8T4dr_YQxrQ", "Video")</f>
        <v/>
      </c>
      <c r="B257" t="inlineStr">
        <is>
          <t>11:10</t>
        </is>
      </c>
      <c r="C257" t="inlineStr">
        <is>
          <t>and, and fulfillment?</t>
        </is>
      </c>
      <c r="D257">
        <f>HYPERLINK("https://www.youtube.com/watch?v=8T4dr_YQxrQ&amp;t=670s", "Go to time")</f>
        <v/>
      </c>
    </row>
    <row r="258">
      <c r="A258">
        <f>HYPERLINK("https://www.youtube.com/watch?v=8T4dr_YQxrQ", "Video")</f>
        <v/>
      </c>
      <c r="B258" t="inlineStr">
        <is>
          <t>91:58</t>
        </is>
      </c>
      <c r="C258" t="inlineStr">
        <is>
          <t>seem to be filled with,
who couldn't figure out</t>
        </is>
      </c>
      <c r="D258">
        <f>HYPERLINK("https://www.youtube.com/watch?v=8T4dr_YQxrQ&amp;t=5518s", "Go to time")</f>
        <v/>
      </c>
    </row>
    <row r="259">
      <c r="A259">
        <f>HYPERLINK("https://www.youtube.com/watch?v=xvIZjGEBvI8", "Video")</f>
        <v/>
      </c>
      <c r="B259" t="inlineStr">
        <is>
          <t>3:20</t>
        </is>
      </c>
      <c r="C259" t="inlineStr">
        <is>
          <t>Because it fills a need.</t>
        </is>
      </c>
      <c r="D259">
        <f>HYPERLINK("https://www.youtube.com/watch?v=xvIZjGEBvI8&amp;t=200s", "Go to time")</f>
        <v/>
      </c>
    </row>
    <row r="260">
      <c r="A260">
        <f>HYPERLINK("https://www.youtube.com/watch?v=xvIZjGEBvI8", "Video")</f>
        <v/>
      </c>
      <c r="B260" t="inlineStr">
        <is>
          <t>4:33</t>
        </is>
      </c>
      <c r="C260" t="inlineStr">
        <is>
          <t>And so you find that it’s not so much about
eating others to fulfill your hunger for contact</t>
        </is>
      </c>
      <c r="D260">
        <f>HYPERLINK("https://www.youtube.com/watch?v=xvIZjGEBvI8&amp;t=273s", "Go to time")</f>
        <v/>
      </c>
    </row>
    <row r="261">
      <c r="A261">
        <f>HYPERLINK("https://www.youtube.com/watch?v=xvIZjGEBvI8", "Video")</f>
        <v/>
      </c>
      <c r="B261" t="inlineStr">
        <is>
          <t>8:49</t>
        </is>
      </c>
      <c r="C261" t="inlineStr">
        <is>
          <t>And, of course, paradoxically, that makes
it a self fulfilling prophecy, that they’re</t>
        </is>
      </c>
      <c r="D261">
        <f>HYPERLINK("https://www.youtube.com/watch?v=xvIZjGEBvI8&amp;t=529s", "Go to time")</f>
        <v/>
      </c>
    </row>
    <row r="262">
      <c r="A262">
        <f>HYPERLINK("https://www.youtube.com/watch?v=xvIZjGEBvI8", "Video")</f>
        <v/>
      </c>
      <c r="B262" t="inlineStr">
        <is>
          <t>8:58</t>
        </is>
      </c>
      <c r="C262" t="inlineStr">
        <is>
          <t>Once you’ve realized that, then you can
counteract that self fulfilling prophecy,</t>
        </is>
      </c>
      <c r="D262">
        <f>HYPERLINK("https://www.youtube.com/watch?v=xvIZjGEBvI8&amp;t=538s", "Go to time")</f>
        <v/>
      </c>
    </row>
    <row r="263">
      <c r="A263">
        <f>HYPERLINK("https://www.youtube.com/watch?v=xvIZjGEBvI8", "Video")</f>
        <v/>
      </c>
      <c r="B263" t="inlineStr">
        <is>
          <t>9:51</t>
        </is>
      </c>
      <c r="C263" t="inlineStr">
        <is>
          <t>Question: How do you identify unfulfilling
relationships?</t>
        </is>
      </c>
      <c r="D263">
        <f>HYPERLINK("https://www.youtube.com/watch?v=xvIZjGEBvI8&amp;t=591s", "Go to time")</f>
        <v/>
      </c>
    </row>
    <row r="264">
      <c r="A264">
        <f>HYPERLINK("https://www.youtube.com/watch?v=iMjjlPXtDWM", "Video")</f>
        <v/>
      </c>
      <c r="B264" t="inlineStr">
        <is>
          <t>1:22</t>
        </is>
      </c>
      <c r="C264" t="inlineStr">
        <is>
          <t>niche that they fill and others are</t>
        </is>
      </c>
      <c r="D264">
        <f>HYPERLINK("https://www.youtube.com/watch?v=iMjjlPXtDWM&amp;t=82s", "Go to time")</f>
        <v/>
      </c>
    </row>
    <row r="265">
      <c r="A265">
        <f>HYPERLINK("https://www.youtube.com/watch?v=qhGL4APNou4", "Video")</f>
        <v/>
      </c>
      <c r="B265" t="inlineStr">
        <is>
          <t>6:04</t>
        </is>
      </c>
      <c r="C265" t="inlineStr">
        <is>
          <t>data. Um they can fill out surveys</t>
        </is>
      </c>
      <c r="D265">
        <f>HYPERLINK("https://www.youtube.com/watch?v=qhGL4APNou4&amp;t=364s", "Go to time")</f>
        <v/>
      </c>
    </row>
    <row r="266">
      <c r="A266">
        <f>HYPERLINK("https://www.youtube.com/watch?v=Vjp_VOCsd7A", "Video")</f>
        <v/>
      </c>
      <c r="B266" t="inlineStr">
        <is>
          <t>6:50</t>
        </is>
      </c>
      <c r="C266" t="inlineStr">
        <is>
          <t>fill the Gap where email broke down and</t>
        </is>
      </c>
      <c r="D266">
        <f>HYPERLINK("https://www.youtube.com/watch?v=Vjp_VOCsd7A&amp;t=410s", "Go to time")</f>
        <v/>
      </c>
    </row>
    <row r="267">
      <c r="A267">
        <f>HYPERLINK("https://www.youtube.com/watch?v=2ze1iEg5BYQ", "Video")</f>
        <v/>
      </c>
      <c r="B267" t="inlineStr">
        <is>
          <t>1:24</t>
        </is>
      </c>
      <c r="C267" t="inlineStr">
        <is>
          <t>tradition is filled with Millions who</t>
        </is>
      </c>
      <c r="D267">
        <f>HYPERLINK("https://www.youtube.com/watch?v=2ze1iEg5BYQ&amp;t=84s", "Go to time")</f>
        <v/>
      </c>
    </row>
    <row r="268">
      <c r="A268">
        <f>HYPERLINK("https://www.youtube.com/watch?v=tYUB3hruvDE", "Video")</f>
        <v/>
      </c>
      <c r="B268" t="inlineStr">
        <is>
          <t>5:14</t>
        </is>
      </c>
      <c r="C268" t="inlineStr">
        <is>
          <t>that I just had filled it in with my head.</t>
        </is>
      </c>
      <c r="D268">
        <f>HYPERLINK("https://www.youtube.com/watch?v=tYUB3hruvDE&amp;t=314s", "Go to time")</f>
        <v/>
      </c>
    </row>
    <row r="269">
      <c r="A269">
        <f>HYPERLINK("https://www.youtube.com/watch?v=0iGnGsCO164", "Video")</f>
        <v/>
      </c>
      <c r="B269" t="inlineStr">
        <is>
          <t>1:33</t>
        </is>
      </c>
      <c r="C269" t="inlineStr">
        <is>
          <t>It begins to get filled with stuff, hopefully
mostly good.</t>
        </is>
      </c>
      <c r="D269">
        <f>HYPERLINK("https://www.youtube.com/watch?v=0iGnGsCO164&amp;t=93s", "Go to time")</f>
        <v/>
      </c>
    </row>
    <row r="270">
      <c r="A270">
        <f>HYPERLINK("https://www.youtube.com/watch?v=Xmw_1wfUmFs", "Video")</f>
        <v/>
      </c>
      <c r="B270" t="inlineStr">
        <is>
          <t>46:07</t>
        </is>
      </c>
      <c r="C270" t="inlineStr">
        <is>
          <t>we've obviously filled our time</t>
        </is>
      </c>
      <c r="D270">
        <f>HYPERLINK("https://www.youtube.com/watch?v=Xmw_1wfUmFs&amp;t=2767s", "Go to time")</f>
        <v/>
      </c>
    </row>
    <row r="271">
      <c r="A271">
        <f>HYPERLINK("https://www.youtube.com/watch?v=Xmw_1wfUmFs", "Video")</f>
        <v/>
      </c>
      <c r="B271" t="inlineStr">
        <is>
          <t>46:38</t>
        </is>
      </c>
      <c r="C271" t="inlineStr">
        <is>
          <t>and my feed is actually filled</t>
        </is>
      </c>
      <c r="D271">
        <f>HYPERLINK("https://www.youtube.com/watch?v=Xmw_1wfUmFs&amp;t=2798s", "Go to time")</f>
        <v/>
      </c>
    </row>
    <row r="272">
      <c r="A272">
        <f>HYPERLINK("https://www.youtube.com/watch?v=Xmw_1wfUmFs", "Video")</f>
        <v/>
      </c>
      <c r="B272" t="inlineStr">
        <is>
          <t>65:32</t>
        </is>
      </c>
      <c r="C272" t="inlineStr">
        <is>
          <t>to be married to have a fulfilling life.</t>
        </is>
      </c>
      <c r="D272">
        <f>HYPERLINK("https://www.youtube.com/watch?v=Xmw_1wfUmFs&amp;t=3932s", "Go to time")</f>
        <v/>
      </c>
    </row>
    <row r="273">
      <c r="A273">
        <f>HYPERLINK("https://www.youtube.com/watch?v=Xmw_1wfUmFs", "Video")</f>
        <v/>
      </c>
      <c r="B273" t="inlineStr">
        <is>
          <t>65:36</t>
        </is>
      </c>
      <c r="C273" t="inlineStr">
        <is>
          <t>that people think you can
have a fulfilling life.</t>
        </is>
      </c>
      <c r="D273">
        <f>HYPERLINK("https://www.youtube.com/watch?v=Xmw_1wfUmFs&amp;t=3936s", "Go to time")</f>
        <v/>
      </c>
    </row>
    <row r="274">
      <c r="A274">
        <f>HYPERLINK("https://www.youtube.com/watch?v=Xmw_1wfUmFs", "Video")</f>
        <v/>
      </c>
      <c r="B274" t="inlineStr">
        <is>
          <t>65:48</t>
        </is>
      </c>
      <c r="C274" t="inlineStr">
        <is>
          <t>think that marriage is
essential for a fulfilling life</t>
        </is>
      </c>
      <c r="D274">
        <f>HYPERLINK("https://www.youtube.com/watch?v=Xmw_1wfUmFs&amp;t=3948s", "Go to time")</f>
        <v/>
      </c>
    </row>
    <row r="275">
      <c r="A275">
        <f>HYPERLINK("https://www.youtube.com/watch?v=thZUMaGEE-8", "Video")</f>
        <v/>
      </c>
      <c r="B275" t="inlineStr">
        <is>
          <t>74:31</t>
        </is>
      </c>
      <c r="C275" t="inlineStr">
        <is>
          <t>which is artificially filled with hatred</t>
        </is>
      </c>
      <c r="D275">
        <f>HYPERLINK("https://www.youtube.com/watch?v=thZUMaGEE-8&amp;t=4471s", "Go to time")</f>
        <v/>
      </c>
    </row>
    <row r="276">
      <c r="A276">
        <f>HYPERLINK("https://www.youtube.com/watch?v=DC3iLrOxyWc", "Video")</f>
        <v/>
      </c>
      <c r="B276" t="inlineStr">
        <is>
          <t>0:23</t>
        </is>
      </c>
      <c r="C276" t="inlineStr">
        <is>
          <t>there are self-fulfilling prophecies and</t>
        </is>
      </c>
      <c r="D276">
        <f>HYPERLINK("https://www.youtube.com/watch?v=DC3iLrOxyWc&amp;t=23s", "Go to time")</f>
        <v/>
      </c>
    </row>
    <row r="277">
      <c r="A277">
        <f>HYPERLINK("https://www.youtube.com/watch?v=DC3iLrOxyWc", "Video")</f>
        <v/>
      </c>
      <c r="B277" t="inlineStr">
        <is>
          <t>0:30</t>
        </is>
      </c>
      <c r="C277" t="inlineStr">
        <is>
          <t>self-fulfilling prophecies are the</t>
        </is>
      </c>
      <c r="D277">
        <f>HYPERLINK("https://www.youtube.com/watch?v=DC3iLrOxyWc&amp;t=30s", "Go to time")</f>
        <v/>
      </c>
    </row>
    <row r="278">
      <c r="A278">
        <f>HYPERLINK("https://www.youtube.com/watch?v=DC3iLrOxyWc", "Video")</f>
        <v/>
      </c>
      <c r="B278" t="inlineStr">
        <is>
          <t>1:21</t>
        </is>
      </c>
      <c r="C278" t="inlineStr">
        <is>
          <t>self-fulfilling and self-denying</t>
        </is>
      </c>
      <c r="D278">
        <f>HYPERLINK("https://www.youtube.com/watch?v=DC3iLrOxyWc&amp;t=81s", "Go to time")</f>
        <v/>
      </c>
    </row>
    <row r="279">
      <c r="A279">
        <f>HYPERLINK("https://www.youtube.com/watch?v=DC3iLrOxyWc", "Video")</f>
        <v/>
      </c>
      <c r="B279" t="inlineStr">
        <is>
          <t>1:51</t>
        </is>
      </c>
      <c r="C279" t="inlineStr">
        <is>
          <t>self-fulfilling and self-denying</t>
        </is>
      </c>
      <c r="D279">
        <f>HYPERLINK("https://www.youtube.com/watch?v=DC3iLrOxyWc&amp;t=111s", "Go to time")</f>
        <v/>
      </c>
    </row>
    <row r="280">
      <c r="A280">
        <f>HYPERLINK("https://www.youtube.com/watch?v=DC3iLrOxyWc", "Video")</f>
        <v/>
      </c>
      <c r="B280" t="inlineStr">
        <is>
          <t>2:28</t>
        </is>
      </c>
      <c r="C280" t="inlineStr">
        <is>
          <t>that uh because of this self-fulfilling</t>
        </is>
      </c>
      <c r="D280">
        <f>HYPERLINK("https://www.youtube.com/watch?v=DC3iLrOxyWc&amp;t=148s", "Go to time")</f>
        <v/>
      </c>
    </row>
    <row r="281">
      <c r="A281">
        <f>HYPERLINK("https://www.youtube.com/watch?v=4S-4mTvK4cI", "Video")</f>
        <v/>
      </c>
      <c r="B281" t="inlineStr">
        <is>
          <t>9:33</t>
        </is>
      </c>
      <c r="C281" t="inlineStr">
        <is>
          <t>But we should also think of
a world filled with sensors,</t>
        </is>
      </c>
      <c r="D281">
        <f>HYPERLINK("https://www.youtube.com/watch?v=4S-4mTvK4cI&amp;t=573s", "Go to time")</f>
        <v/>
      </c>
    </row>
    <row r="282">
      <c r="A282">
        <f>HYPERLINK("https://www.youtube.com/watch?v=4S-4mTvK4cI", "Video")</f>
        <v/>
      </c>
      <c r="B282" t="inlineStr">
        <is>
          <t>11:22</t>
        </is>
      </c>
      <c r="C282" t="inlineStr">
        <is>
          <t>This is essentially what
fills the Metaverse.</t>
        </is>
      </c>
      <c r="D282">
        <f>HYPERLINK("https://www.youtube.com/watch?v=4S-4mTvK4cI&amp;t=682s", "Go to time")</f>
        <v/>
      </c>
    </row>
    <row r="283">
      <c r="A283">
        <f>HYPERLINK("https://www.youtube.com/watch?v=nNvY_BkYtkM", "Video")</f>
        <v/>
      </c>
      <c r="B283" t="inlineStr">
        <is>
          <t>0:23</t>
        </is>
      </c>
      <c r="C283" t="inlineStr">
        <is>
          <t>was filled with people and filled with</t>
        </is>
      </c>
      <c r="D283">
        <f>HYPERLINK("https://www.youtube.com/watch?v=nNvY_BkYtkM&amp;t=23s", "Go to time")</f>
        <v/>
      </c>
    </row>
    <row r="284">
      <c r="A284">
        <f>HYPERLINK("https://www.youtube.com/watch?v=e_9Fa1sFWjw", "Video")</f>
        <v/>
      </c>
      <c r="B284" t="inlineStr">
        <is>
          <t>0:36</t>
        </is>
      </c>
      <c r="C284" t="inlineStr">
        <is>
          <t>and this company an employee can fill</t>
        </is>
      </c>
      <c r="D284">
        <f>HYPERLINK("https://www.youtube.com/watch?v=e_9Fa1sFWjw&amp;t=36s", "Go to time")</f>
        <v/>
      </c>
    </row>
    <row r="285">
      <c r="A285">
        <f>HYPERLINK("https://www.youtube.com/watch?v=e_9Fa1sFWjw", "Video")</f>
        <v/>
      </c>
      <c r="B285" t="inlineStr">
        <is>
          <t>0:57</t>
        </is>
      </c>
      <c r="C285" t="inlineStr">
        <is>
          <t>have been filled against them how</t>
        </is>
      </c>
      <c r="D285">
        <f>HYPERLINK("https://www.youtube.com/watch?v=e_9Fa1sFWjw&amp;t=57s", "Go to time")</f>
        <v/>
      </c>
    </row>
    <row r="286">
      <c r="A286">
        <f>HYPERLINK("https://www.youtube.com/watch?v=Hti-VdmCUwk", "Video")</f>
        <v/>
      </c>
      <c r="B286" t="inlineStr">
        <is>
          <t>2:05</t>
        </is>
      </c>
      <c r="C286" t="inlineStr">
        <is>
          <t>of the black church experience is filled</t>
        </is>
      </c>
      <c r="D286">
        <f>HYPERLINK("https://www.youtube.com/watch?v=Hti-VdmCUwk&amp;t=125s", "Go to time")</f>
        <v/>
      </c>
    </row>
    <row r="287">
      <c r="A287">
        <f>HYPERLINK("https://www.youtube.com/watch?v=nJ0VmT0D8ew", "Video")</f>
        <v/>
      </c>
      <c r="B287" t="inlineStr">
        <is>
          <t>2:33</t>
        </is>
      </c>
      <c r="C287" t="inlineStr">
        <is>
          <t>People have trouble imagining
a world filled of technology,</t>
        </is>
      </c>
      <c r="D287">
        <f>HYPERLINK("https://www.youtube.com/watch?v=nJ0VmT0D8ew&amp;t=153s", "Go to time")</f>
        <v/>
      </c>
    </row>
    <row r="288">
      <c r="A288">
        <f>HYPERLINK("https://www.youtube.com/watch?v=3XNQFqUwCnU", "Video")</f>
        <v/>
      </c>
      <c r="B288" t="inlineStr">
        <is>
          <t>1:41</t>
        </is>
      </c>
      <c r="C288" t="inlineStr">
        <is>
          <t>They picture fields filled
and full of solar panels</t>
        </is>
      </c>
      <c r="D288">
        <f>HYPERLINK("https://www.youtube.com/watch?v=3XNQFqUwCnU&amp;t=101s", "Go to time")</f>
        <v/>
      </c>
    </row>
    <row r="289">
      <c r="A289">
        <f>HYPERLINK("https://www.youtube.com/watch?v=3XNQFqUwCnU", "Video")</f>
        <v/>
      </c>
      <c r="B289" t="inlineStr">
        <is>
          <t>7:20</t>
        </is>
      </c>
      <c r="C289" t="inlineStr">
        <is>
          <t>when it goes to landfill;</t>
        </is>
      </c>
      <c r="D289">
        <f>HYPERLINK("https://www.youtube.com/watch?v=3XNQFqUwCnU&amp;t=440s", "Go to time")</f>
        <v/>
      </c>
    </row>
    <row r="290">
      <c r="A290">
        <f>HYPERLINK("https://www.youtube.com/watch?v=3XNQFqUwCnU", "Video")</f>
        <v/>
      </c>
      <c r="B290" t="inlineStr">
        <is>
          <t>11:03</t>
        </is>
      </c>
      <c r="C290" t="inlineStr">
        <is>
          <t>The video you just watched was filled</t>
        </is>
      </c>
      <c r="D290">
        <f>HYPERLINK("https://www.youtube.com/watch?v=3XNQFqUwCnU&amp;t=663s", "Go to time")</f>
        <v/>
      </c>
    </row>
    <row r="291">
      <c r="A291">
        <f>HYPERLINK("https://www.youtube.com/watch?v=WgYK6WTYDkk", "Video")</f>
        <v/>
      </c>
      <c r="B291" t="inlineStr">
        <is>
          <t>1:54</t>
        </is>
      </c>
      <c r="C291" t="inlineStr">
        <is>
          <t>those bills also it's filled with the</t>
        </is>
      </c>
      <c r="D291">
        <f>HYPERLINK("https://www.youtube.com/watch?v=WgYK6WTYDkk&amp;t=114s", "Go to time")</f>
        <v/>
      </c>
    </row>
    <row r="292">
      <c r="A292">
        <f>HYPERLINK("https://www.youtube.com/watch?v=fqg3IDflugA", "Video")</f>
        <v/>
      </c>
      <c r="B292" t="inlineStr">
        <is>
          <t>4:36</t>
        </is>
      </c>
      <c r="C292" t="inlineStr">
        <is>
          <t>not like the World Bank is filled with</t>
        </is>
      </c>
      <c r="D292">
        <f>HYPERLINK("https://www.youtube.com/watch?v=fqg3IDflugA&amp;t=276s", "Go to time")</f>
        <v/>
      </c>
    </row>
    <row r="293">
      <c r="A293">
        <f>HYPERLINK("https://www.youtube.com/watch?v=5irYVz1lV4U", "Video")</f>
        <v/>
      </c>
      <c r="B293" t="inlineStr">
        <is>
          <t>2:38</t>
        </is>
      </c>
      <c r="C293" t="inlineStr">
        <is>
          <t>in there that many other people uh fill</t>
        </is>
      </c>
      <c r="D293">
        <f>HYPERLINK("https://www.youtube.com/watch?v=5irYVz1lV4U&amp;t=158s", "Go to time")</f>
        <v/>
      </c>
    </row>
    <row r="294">
      <c r="A294">
        <f>HYPERLINK("https://www.youtube.com/watch?v=3iHM7x5MqmM", "Video")</f>
        <v/>
      </c>
      <c r="B294" t="inlineStr">
        <is>
          <t>0:30</t>
        </is>
      </c>
      <c r="C294" t="inlineStr">
        <is>
          <t>they just they don't really fulfill</t>
        </is>
      </c>
      <c r="D294">
        <f>HYPERLINK("https://www.youtube.com/watch?v=3iHM7x5MqmM&amp;t=30s", "Go to time")</f>
        <v/>
      </c>
    </row>
    <row r="295">
      <c r="A295">
        <f>HYPERLINK("https://www.youtube.com/watch?v=xvmBQhh4jXg", "Video")</f>
        <v/>
      </c>
      <c r="B295" t="inlineStr">
        <is>
          <t>1:01</t>
        </is>
      </c>
      <c r="C295" t="inlineStr">
        <is>
          <t>filled by an iceberg that fell into them</t>
        </is>
      </c>
      <c r="D295">
        <f>HYPERLINK("https://www.youtube.com/watch?v=xvmBQhh4jXg&amp;t=61s", "Go to time")</f>
        <v/>
      </c>
    </row>
    <row r="296">
      <c r="A296">
        <f>HYPERLINK("https://www.youtube.com/watch?v=8GqnzBJkWcw", "Video")</f>
        <v/>
      </c>
      <c r="B296" t="inlineStr">
        <is>
          <t>0:54</t>
        </is>
      </c>
      <c r="C296" t="inlineStr">
        <is>
          <t>will fill in.</t>
        </is>
      </c>
      <c r="D296">
        <f>HYPERLINK("https://www.youtube.com/watch?v=8GqnzBJkWcw&amp;t=54s", "Go to time")</f>
        <v/>
      </c>
    </row>
    <row r="297">
      <c r="A297">
        <f>HYPERLINK("https://www.youtube.com/watch?v=8GqnzBJkWcw", "Video")</f>
        <v/>
      </c>
      <c r="B297" t="inlineStr">
        <is>
          <t>1:07</t>
        </is>
      </c>
      <c r="C297" t="inlineStr">
        <is>
          <t>Some of these orbitals are shaped like dumbbells
and a single electron actually fills out a</t>
        </is>
      </c>
      <c r="D297">
        <f>HYPERLINK("https://www.youtube.com/watch?v=8GqnzBJkWcw&amp;t=67s", "Go to time")</f>
        <v/>
      </c>
    </row>
    <row r="298">
      <c r="A298">
        <f>HYPERLINK("https://www.youtube.com/watch?v=8GqnzBJkWcw", "Video")</f>
        <v/>
      </c>
      <c r="B298" t="inlineStr">
        <is>
          <t>1:34</t>
        </is>
      </c>
      <c r="C298" t="inlineStr">
        <is>
          <t>The electron actually fills in that volume
and all you're looking at is a probability</t>
        </is>
      </c>
      <c r="D298">
        <f>HYPERLINK("https://www.youtube.com/watch?v=8GqnzBJkWcw&amp;t=94s", "Go to time")</f>
        <v/>
      </c>
    </row>
    <row r="299">
      <c r="A299">
        <f>HYPERLINK("https://www.youtube.com/watch?v=8GqnzBJkWcw", "Video")</f>
        <v/>
      </c>
      <c r="B299" t="inlineStr">
        <is>
          <t>2:59</t>
        </is>
      </c>
      <c r="C299" t="inlineStr">
        <is>
          <t>All of that volume is filled with galaxies.</t>
        </is>
      </c>
      <c r="D299">
        <f>HYPERLINK("https://www.youtube.com/watch?v=8GqnzBJkWcw&amp;t=179s", "Go to time")</f>
        <v/>
      </c>
    </row>
    <row r="300">
      <c r="A300">
        <f>HYPERLINK("https://www.youtube.com/watch?v=8GqnzBJkWcw", "Video")</f>
        <v/>
      </c>
      <c r="B300" t="inlineStr">
        <is>
          <t>3:24</t>
        </is>
      </c>
      <c r="C300" t="inlineStr">
        <is>
          <t>The universe is filled with them.</t>
        </is>
      </c>
      <c r="D300">
        <f>HYPERLINK("https://www.youtube.com/watch?v=8GqnzBJkWcw&amp;t=204s", "Go to time")</f>
        <v/>
      </c>
    </row>
    <row r="301">
      <c r="A301">
        <f>HYPERLINK("https://www.youtube.com/watch?v=JoWg0XNE7TQ", "Video")</f>
        <v/>
      </c>
      <c r="B301" t="inlineStr">
        <is>
          <t>6:01</t>
        </is>
      </c>
      <c r="C301" t="inlineStr">
        <is>
          <t>If we fill our wagon with beer we’ll get
drinks for 100 people.</t>
        </is>
      </c>
      <c r="D301">
        <f>HYPERLINK("https://www.youtube.com/watch?v=JoWg0XNE7TQ&amp;t=361s", "Go to time")</f>
        <v/>
      </c>
    </row>
    <row r="302">
      <c r="A302">
        <f>HYPERLINK("https://www.youtube.com/watch?v=JoWg0XNE7TQ", "Video")</f>
        <v/>
      </c>
      <c r="B302" t="inlineStr">
        <is>
          <t>6:06</t>
        </is>
      </c>
      <c r="C302" t="inlineStr">
        <is>
          <t>If we fill our wagon with whiskey we’ll
get drinks for thousands of people.</t>
        </is>
      </c>
      <c r="D302">
        <f>HYPERLINK("https://www.youtube.com/watch?v=JoWg0XNE7TQ&amp;t=366s", "Go to time")</f>
        <v/>
      </c>
    </row>
    <row r="303">
      <c r="A303">
        <f>HYPERLINK("https://www.youtube.com/watch?v=JoWg0XNE7TQ", "Video")</f>
        <v/>
      </c>
      <c r="B303" t="inlineStr">
        <is>
          <t>10:00</t>
        </is>
      </c>
      <c r="C303" t="inlineStr">
        <is>
          <t>dark all filled with violence, right?</t>
        </is>
      </c>
      <c r="D303">
        <f>HYPERLINK("https://www.youtube.com/watch?v=JoWg0XNE7TQ&amp;t=600s", "Go to time")</f>
        <v/>
      </c>
    </row>
    <row r="304">
      <c r="A304">
        <f>HYPERLINK("https://www.youtube.com/watch?v=A7lh4jt46d0", "Video")</f>
        <v/>
      </c>
      <c r="B304" t="inlineStr">
        <is>
          <t>10:01</t>
        </is>
      </c>
      <c r="C304" t="inlineStr">
        <is>
          <t>sit down and fill out a form that uh</t>
        </is>
      </c>
      <c r="D304">
        <f>HYPERLINK("https://www.youtube.com/watch?v=A7lh4jt46d0&amp;t=601s", "Go to time")</f>
        <v/>
      </c>
    </row>
    <row r="305">
      <c r="A305">
        <f>HYPERLINK("https://www.youtube.com/watch?v=Jtn2Wxai-ug", "Video")</f>
        <v/>
      </c>
      <c r="B305" t="inlineStr">
        <is>
          <t>19:23</t>
        </is>
      </c>
      <c r="C305" t="inlineStr">
        <is>
          <t>and one that can be more
fulfilling if you actually accept</t>
        </is>
      </c>
      <c r="D305">
        <f>HYPERLINK("https://www.youtube.com/watch?v=Jtn2Wxai-ug&amp;t=1163s", "Go to time")</f>
        <v/>
      </c>
    </row>
    <row r="306">
      <c r="A306">
        <f>HYPERLINK("https://www.youtube.com/watch?v=BBOqKdrqAz0", "Video")</f>
        <v/>
      </c>
      <c r="B306" t="inlineStr">
        <is>
          <t>0:19</t>
        </is>
      </c>
      <c r="C306" t="inlineStr">
        <is>
          <t>these issues, the audience begins to just
back away and it creates a kind of a self-fulfilling</t>
        </is>
      </c>
      <c r="D306">
        <f>HYPERLINK("https://www.youtube.com/watch?v=BBOqKdrqAz0&amp;t=19s", "Go to time")</f>
        <v/>
      </c>
    </row>
    <row r="307">
      <c r="A307">
        <f>HYPERLINK("https://www.youtube.com/watch?v=7ZLQ0z1lPBM", "Video")</f>
        <v/>
      </c>
      <c r="B307" t="inlineStr">
        <is>
          <t>1:56</t>
        </is>
      </c>
      <c r="C307" t="inlineStr">
        <is>
          <t>sit down and fill out a form that uh</t>
        </is>
      </c>
      <c r="D307">
        <f>HYPERLINK("https://www.youtube.com/watch?v=7ZLQ0z1lPBM&amp;t=116s", "Go to time")</f>
        <v/>
      </c>
    </row>
    <row r="308">
      <c r="A308">
        <f>HYPERLINK("https://www.youtube.com/watch?v=xEsXkDSISGc", "Video")</f>
        <v/>
      </c>
      <c r="B308" t="inlineStr">
        <is>
          <t>5:10</t>
        </is>
      </c>
      <c r="C308" t="inlineStr">
        <is>
          <t>history and our tradition is filled with</t>
        </is>
      </c>
      <c r="D308">
        <f>HYPERLINK("https://www.youtube.com/watch?v=xEsXkDSISGc&amp;t=310s", "Go to time")</f>
        <v/>
      </c>
    </row>
    <row r="309">
      <c r="A309">
        <f>HYPERLINK("https://www.youtube.com/watch?v=Ask0pBIKdDk", "Video")</f>
        <v/>
      </c>
      <c r="B309" t="inlineStr">
        <is>
          <t>0:35</t>
        </is>
      </c>
      <c r="C309" t="inlineStr">
        <is>
          <t>and if we're going to
fill them with messages,</t>
        </is>
      </c>
      <c r="D309">
        <f>HYPERLINK("https://www.youtube.com/watch?v=Ask0pBIKdDk&amp;t=35s", "Go to time")</f>
        <v/>
      </c>
    </row>
    <row r="310">
      <c r="A310">
        <f>HYPERLINK("https://www.youtube.com/watch?v=595vjd7s3P4", "Video")</f>
        <v/>
      </c>
      <c r="B310" t="inlineStr">
        <is>
          <t>1:52</t>
        </is>
      </c>
      <c r="C310" t="inlineStr">
        <is>
          <t>as unlimited refills of non-starchy</t>
        </is>
      </c>
      <c r="D310">
        <f>HYPERLINK("https://www.youtube.com/watch?v=595vjd7s3P4&amp;t=112s", "Go to time")</f>
        <v/>
      </c>
    </row>
    <row r="311">
      <c r="A311">
        <f>HYPERLINK("https://www.youtube.com/watch?v=KYhAj9g7Luw", "Video")</f>
        <v/>
      </c>
      <c r="B311" t="inlineStr">
        <is>
          <t>1:06</t>
        </is>
      </c>
      <c r="C311" t="inlineStr">
        <is>
          <t>refilled China has no such inherent</t>
        </is>
      </c>
      <c r="D311">
        <f>HYPERLINK("https://www.youtube.com/watch?v=KYhAj9g7Luw&amp;t=66s", "Go to time")</f>
        <v/>
      </c>
    </row>
    <row r="312">
      <c r="A312">
        <f>HYPERLINK("https://www.youtube.com/watch?v=Oh6EEskE-xA", "Video")</f>
        <v/>
      </c>
      <c r="B312" t="inlineStr">
        <is>
          <t>5:14</t>
        </is>
      </c>
      <c r="C312" t="inlineStr">
        <is>
          <t>with gold filling in all the cracks.</t>
        </is>
      </c>
      <c r="D312">
        <f>HYPERLINK("https://www.youtube.com/watch?v=Oh6EEskE-xA&amp;t=314s", "Go to time")</f>
        <v/>
      </c>
    </row>
    <row r="313">
      <c r="A313">
        <f>HYPERLINK("https://www.youtube.com/watch?v=Go0Rb9r6ewE", "Video")</f>
        <v/>
      </c>
      <c r="B313" t="inlineStr">
        <is>
          <t>7:45</t>
        </is>
      </c>
      <c r="C313" t="inlineStr">
        <is>
          <t>self-fulfilling</t>
        </is>
      </c>
      <c r="D313">
        <f>HYPERLINK("https://www.youtube.com/watch?v=Go0Rb9r6ewE&amp;t=465s", "Go to time")</f>
        <v/>
      </c>
    </row>
    <row r="314">
      <c r="A314">
        <f>HYPERLINK("https://www.youtube.com/watch?v=tAFZTPVFdSE", "Video")</f>
        <v/>
      </c>
      <c r="B314" t="inlineStr">
        <is>
          <t>3:01</t>
        </is>
      </c>
      <c r="C314" t="inlineStr">
        <is>
          <t>this self-fulfilling prophecy of:</t>
        </is>
      </c>
      <c r="D314">
        <f>HYPERLINK("https://www.youtube.com/watch?v=tAFZTPVFdSE&amp;t=181s", "Go to time")</f>
        <v/>
      </c>
    </row>
    <row r="315">
      <c r="A315">
        <f>HYPERLINK("https://www.youtube.com/watch?v=sCf9z9uArO0", "Video")</f>
        <v/>
      </c>
      <c r="B315" t="inlineStr">
        <is>
          <t>4:49</t>
        </is>
      </c>
      <c r="C315" t="inlineStr">
        <is>
          <t>Start by filling out a brief questionnaire
to be matched with a licensed therapist</t>
        </is>
      </c>
      <c r="D315">
        <f>HYPERLINK("https://www.youtube.com/watch?v=sCf9z9uArO0&amp;t=289s", "Go to time")</f>
        <v/>
      </c>
    </row>
    <row r="316">
      <c r="A316">
        <f>HYPERLINK("https://www.youtube.com/watch?v=KzHV02Bhb-4", "Video")</f>
        <v/>
      </c>
      <c r="B316" t="inlineStr">
        <is>
          <t>0:43</t>
        </is>
      </c>
      <c r="C316" t="inlineStr">
        <is>
          <t>things to fill its paper with papers</t>
        </is>
      </c>
      <c r="D316">
        <f>HYPERLINK("https://www.youtube.com/watch?v=KzHV02Bhb-4&amp;t=43s", "Go to time")</f>
        <v/>
      </c>
    </row>
    <row r="317">
      <c r="A317">
        <f>HYPERLINK("https://www.youtube.com/watch?v=KzHV02Bhb-4", "Video")</f>
        <v/>
      </c>
      <c r="B317" t="inlineStr">
        <is>
          <t>0:49</t>
        </is>
      </c>
      <c r="C317" t="inlineStr">
        <is>
          <t>this weird celebrity culture filled with</t>
        </is>
      </c>
      <c r="D317">
        <f>HYPERLINK("https://www.youtube.com/watch?v=KzHV02Bhb-4&amp;t=49s", "Go to time")</f>
        <v/>
      </c>
    </row>
    <row r="318">
      <c r="A318">
        <f>HYPERLINK("https://www.youtube.com/watch?v=99vy8sksksk", "Video")</f>
        <v/>
      </c>
      <c r="B318" t="inlineStr">
        <is>
          <t>0:40</t>
        </is>
      </c>
      <c r="C318" t="inlineStr">
        <is>
          <t>marshland filled with animals filled</t>
        </is>
      </c>
      <c r="D318">
        <f>HYPERLINK("https://www.youtube.com/watch?v=99vy8sksksk&amp;t=40s", "Go to time")</f>
        <v/>
      </c>
    </row>
    <row r="319">
      <c r="A319">
        <f>HYPERLINK("https://www.youtube.com/watch?v=Dx_kuLXdpiM", "Video")</f>
        <v/>
      </c>
      <c r="B319" t="inlineStr">
        <is>
          <t>3:06</t>
        </is>
      </c>
      <c r="C319" t="inlineStr">
        <is>
          <t>to ensure that their kids fulfill that</t>
        </is>
      </c>
      <c r="D319">
        <f>HYPERLINK("https://www.youtube.com/watch?v=Dx_kuLXdpiM&amp;t=186s", "Go to time")</f>
        <v/>
      </c>
    </row>
    <row r="320">
      <c r="A320">
        <f>HYPERLINK("https://www.youtube.com/watch?v=j19vsWsz8p4", "Video")</f>
        <v/>
      </c>
      <c r="B320" t="inlineStr">
        <is>
          <t>10:20</t>
        </is>
      </c>
      <c r="C320" t="inlineStr">
        <is>
          <t>polls were fulfilling self-fulfilling</t>
        </is>
      </c>
      <c r="D320">
        <f>HYPERLINK("https://www.youtube.com/watch?v=j19vsWsz8p4&amp;t=620s", "Go to time")</f>
        <v/>
      </c>
    </row>
    <row r="321">
      <c r="A321">
        <f>HYPERLINK("https://www.youtube.com/watch?v=r1njeP-KGqU", "Video")</f>
        <v/>
      </c>
      <c r="B321" t="inlineStr">
        <is>
          <t>2:01</t>
        </is>
      </c>
      <c r="C321" t="inlineStr">
        <is>
          <t>fulfilling their own needs, but doesn't</t>
        </is>
      </c>
      <c r="D321">
        <f>HYPERLINK("https://www.youtube.com/watch?v=r1njeP-KGqU&amp;t=121s", "Go to time")</f>
        <v/>
      </c>
    </row>
    <row r="322">
      <c r="A322">
        <f>HYPERLINK("https://www.youtube.com/watch?v=VFhXr4LMZUI", "Video")</f>
        <v/>
      </c>
      <c r="B322" t="inlineStr">
        <is>
          <t>3:26</t>
        </is>
      </c>
      <c r="C322" t="inlineStr">
        <is>
          <t>filled out my taxes and felt like it was</t>
        </is>
      </c>
      <c r="D322">
        <f>HYPERLINK("https://www.youtube.com/watch?v=VFhXr4LMZUI&amp;t=206s", "Go to time")</f>
        <v/>
      </c>
    </row>
    <row r="323">
      <c r="A323">
        <f>HYPERLINK("https://www.youtube.com/watch?v=_evhHZc4SRM", "Video")</f>
        <v/>
      </c>
      <c r="B323" t="inlineStr">
        <is>
          <t>3:09</t>
        </is>
      </c>
      <c r="C323" t="inlineStr">
        <is>
          <t>filled with explosives and he got killed</t>
        </is>
      </c>
      <c r="D323">
        <f>HYPERLINK("https://www.youtube.com/watch?v=_evhHZc4SRM&amp;t=189s", "Go to time")</f>
        <v/>
      </c>
    </row>
    <row r="324">
      <c r="A324">
        <f>HYPERLINK("https://www.youtube.com/watch?v=Vii-d5p1F1c", "Video")</f>
        <v/>
      </c>
      <c r="B324" t="inlineStr">
        <is>
          <t>7:34</t>
        </is>
      </c>
      <c r="C324" t="inlineStr">
        <is>
          <t>there's a concept called a combinatoric explosion 
that you get if you say okay I have a bag filled</t>
        </is>
      </c>
      <c r="D324">
        <f>HYPERLINK("https://www.youtube.com/watch?v=Vii-d5p1F1c&amp;t=454s", "Go to time")</f>
        <v/>
      </c>
    </row>
    <row r="325">
      <c r="A325">
        <f>HYPERLINK("https://www.youtube.com/watch?v=Vii-d5p1F1c", "Video")</f>
        <v/>
      </c>
      <c r="B325" t="inlineStr">
        <is>
          <t>20:55</t>
        </is>
      </c>
      <c r="C325" t="inlineStr">
        <is>
          <t>radiation filled universes that have their own 
quantum mechanical experiences with their own</t>
        </is>
      </c>
      <c r="D325">
        <f>HYPERLINK("https://www.youtube.com/watch?v=Vii-d5p1F1c&amp;t=1255s", "Go to time")</f>
        <v/>
      </c>
    </row>
    <row r="326">
      <c r="A326">
        <f>HYPERLINK("https://www.youtube.com/watch?v=vqpRxTjW_K8", "Video")</f>
        <v/>
      </c>
      <c r="B326" t="inlineStr">
        <is>
          <t>1:12</t>
        </is>
      </c>
      <c r="C326" t="inlineStr">
        <is>
          <t>Tik-Tokers who are filling in that void</t>
        </is>
      </c>
      <c r="D326">
        <f>HYPERLINK("https://www.youtube.com/watch?v=vqpRxTjW_K8&amp;t=72s", "Go to time")</f>
        <v/>
      </c>
    </row>
    <row r="327">
      <c r="A327">
        <f>HYPERLINK("https://www.youtube.com/watch?v=3yyDf5PcG_g", "Video")</f>
        <v/>
      </c>
      <c r="B327" t="inlineStr">
        <is>
          <t>1:39</t>
        </is>
      </c>
      <c r="C327" t="inlineStr">
        <is>
          <t>You just fill out a questionnaire
about what you're struggling with</t>
        </is>
      </c>
      <c r="D327">
        <f>HYPERLINK("https://www.youtube.com/watch?v=3yyDf5PcG_g&amp;t=99s", "Go to time")</f>
        <v/>
      </c>
    </row>
    <row r="328">
      <c r="A328">
        <f>HYPERLINK("https://www.youtube.com/watch?v=3yyDf5PcG_g", "Video")</f>
        <v/>
      </c>
      <c r="B328" t="inlineStr">
        <is>
          <t>1:59</t>
        </is>
      </c>
      <c r="C328" t="inlineStr">
        <is>
          <t>nice to have,
but essential for a fulfilling life.</t>
        </is>
      </c>
      <c r="D328">
        <f>HYPERLINK("https://www.youtube.com/watch?v=3yyDf5PcG_g&amp;t=119s", "Go to time")</f>
        <v/>
      </c>
    </row>
    <row r="329">
      <c r="A329">
        <f>HYPERLINK("https://www.youtube.com/watch?v=dtBtov2f7e4", "Video")</f>
        <v/>
      </c>
      <c r="B329" t="inlineStr">
        <is>
          <t>3:17</t>
        </is>
      </c>
      <c r="C329" t="inlineStr">
        <is>
          <t>as not bringing us ultimate fulfillment.</t>
        </is>
      </c>
      <c r="D329">
        <f>HYPERLINK("https://www.youtube.com/watch?v=dtBtov2f7e4&amp;t=197s", "Go to time")</f>
        <v/>
      </c>
    </row>
    <row r="330">
      <c r="A330">
        <f>HYPERLINK("https://www.youtube.com/watch?v=dtBtov2f7e4", "Video")</f>
        <v/>
      </c>
      <c r="B330" t="inlineStr">
        <is>
          <t>4:20</t>
        </is>
      </c>
      <c r="C330" t="inlineStr">
        <is>
          <t>and fulfilling action,</t>
        </is>
      </c>
      <c r="D330">
        <f>HYPERLINK("https://www.youtube.com/watch?v=dtBtov2f7e4&amp;t=260s", "Go to time")</f>
        <v/>
      </c>
    </row>
    <row r="331">
      <c r="A331">
        <f>HYPERLINK("https://www.youtube.com/watch?v=dtBtov2f7e4", "Video")</f>
        <v/>
      </c>
      <c r="B331" t="inlineStr">
        <is>
          <t>4:29</t>
        </is>
      </c>
      <c r="C331" t="inlineStr">
        <is>
          <t>of these fulfillment stories,</t>
        </is>
      </c>
      <c r="D331">
        <f>HYPERLINK("https://www.youtube.com/watch?v=dtBtov2f7e4&amp;t=269s", "Go to time")</f>
        <v/>
      </c>
    </row>
    <row r="332">
      <c r="A332">
        <f>HYPERLINK("https://www.youtube.com/watch?v=dtBtov2f7e4", "Video")</f>
        <v/>
      </c>
      <c r="B332" t="inlineStr">
        <is>
          <t>4:39</t>
        </is>
      </c>
      <c r="C332" t="inlineStr">
        <is>
          <t>about where you find
fulfillment in your desires.</t>
        </is>
      </c>
      <c r="D332">
        <f>HYPERLINK("https://www.youtube.com/watch?v=dtBtov2f7e4&amp;t=279s", "Go to time")</f>
        <v/>
      </c>
    </row>
    <row r="333">
      <c r="A333">
        <f>HYPERLINK("https://www.youtube.com/watch?v=EE_MEu7xn8Y", "Video")</f>
        <v/>
      </c>
      <c r="B333" t="inlineStr">
        <is>
          <t>27:33</t>
        </is>
      </c>
      <c r="C333" t="inlineStr">
        <is>
          <t>and there's smoke filling the ceiling</t>
        </is>
      </c>
      <c r="D333">
        <f>HYPERLINK("https://www.youtube.com/watch?v=EE_MEu7xn8Y&amp;t=1653s", "Go to time")</f>
        <v/>
      </c>
    </row>
    <row r="334">
      <c r="A334">
        <f>HYPERLINK("https://www.youtube.com/watch?v=EE_MEu7xn8Y", "Video")</f>
        <v/>
      </c>
      <c r="B334" t="inlineStr">
        <is>
          <t>37:07</t>
        </is>
      </c>
      <c r="C334" t="inlineStr">
        <is>
          <t>So he knew how quickly
smoke can fill a space,</t>
        </is>
      </c>
      <c r="D334">
        <f>HYPERLINK("https://www.youtube.com/watch?v=EE_MEu7xn8Y&amp;t=2227s", "Go to time")</f>
        <v/>
      </c>
    </row>
    <row r="335">
      <c r="A335">
        <f>HYPERLINK("https://www.youtube.com/watch?v=EE_MEu7xn8Y", "Video")</f>
        <v/>
      </c>
      <c r="B335" t="inlineStr">
        <is>
          <t>37:13</t>
        </is>
      </c>
      <c r="C335" t="inlineStr">
        <is>
          <t>He understood how quickly
smoke can fill a space,</t>
        </is>
      </c>
      <c r="D335">
        <f>HYPERLINK("https://www.youtube.com/watch?v=EE_MEu7xn8Y&amp;t=2233s", "Go to time")</f>
        <v/>
      </c>
    </row>
    <row r="336">
      <c r="A336">
        <f>HYPERLINK("https://www.youtube.com/watch?v=EE_MEu7xn8Y", "Video")</f>
        <v/>
      </c>
      <c r="B336" t="inlineStr">
        <is>
          <t>39:01</t>
        </is>
      </c>
      <c r="C336" t="inlineStr">
        <is>
          <t>where they would fill a
building with non-toxic smoke,</t>
        </is>
      </c>
      <c r="D336">
        <f>HYPERLINK("https://www.youtube.com/watch?v=EE_MEu7xn8Y&amp;t=2341s", "Go to time")</f>
        <v/>
      </c>
    </row>
    <row r="337">
      <c r="A337">
        <f>HYPERLINK("https://www.youtube.com/watch?v=EE_MEu7xn8Y", "Video")</f>
        <v/>
      </c>
      <c r="B337" t="inlineStr">
        <is>
          <t>63:53</t>
        </is>
      </c>
      <c r="C337" t="inlineStr">
        <is>
          <t>and it becomes a self-fulfilling prophecy.</t>
        </is>
      </c>
      <c r="D337">
        <f>HYPERLINK("https://www.youtube.com/watch?v=EE_MEu7xn8Y&amp;t=3833s", "Go to time")</f>
        <v/>
      </c>
    </row>
    <row r="338">
      <c r="A338">
        <f>HYPERLINK("https://www.youtube.com/watch?v=aA0S3qInMdY", "Video")</f>
        <v/>
      </c>
      <c r="B338" t="inlineStr">
        <is>
          <t>3:56</t>
        </is>
      </c>
      <c r="C338" t="inlineStr">
        <is>
          <t>window and completely fill a person's</t>
        </is>
      </c>
      <c r="D338">
        <f>HYPERLINK("https://www.youtube.com/watch?v=aA0S3qInMdY&amp;t=236s", "Go to time")</f>
        <v/>
      </c>
    </row>
    <row r="339">
      <c r="A339">
        <f>HYPERLINK("https://www.youtube.com/watch?v=CgcHlwGuElo", "Video")</f>
        <v/>
      </c>
      <c r="B339" t="inlineStr">
        <is>
          <t>0:45</t>
        </is>
      </c>
      <c r="C339" t="inlineStr">
        <is>
          <t>filling that Gap and so and if you look</t>
        </is>
      </c>
      <c r="D339">
        <f>HYPERLINK("https://www.youtube.com/watch?v=CgcHlwGuElo&amp;t=45s", "Go to time")</f>
        <v/>
      </c>
    </row>
    <row r="340">
      <c r="A340">
        <f>HYPERLINK("https://www.youtube.com/watch?v=DKEi0kyXt3M", "Video")</f>
        <v/>
      </c>
      <c r="B340" t="inlineStr">
        <is>
          <t>4:24</t>
        </is>
      </c>
      <c r="C340" t="inlineStr">
        <is>
          <t>And they live very rich
and fulfilling lives.</t>
        </is>
      </c>
      <c r="D340">
        <f>HYPERLINK("https://www.youtube.com/watch?v=DKEi0kyXt3M&amp;t=264s", "Go to time")</f>
        <v/>
      </c>
    </row>
    <row r="341">
      <c r="A341">
        <f>HYPERLINK("https://www.youtube.com/watch?v=K2dE0g-kJkc", "Video")</f>
        <v/>
      </c>
      <c r="B341" t="inlineStr">
        <is>
          <t>0:26</t>
        </is>
      </c>
      <c r="C341" t="inlineStr">
        <is>
          <t>product there's a market to be filled</t>
        </is>
      </c>
      <c r="D341">
        <f>HYPERLINK("https://www.youtube.com/watch?v=K2dE0g-kJkc&amp;t=26s", "Go to time")</f>
        <v/>
      </c>
    </row>
    <row r="342">
      <c r="A342">
        <f>HYPERLINK("https://www.youtube.com/watch?v=K2dE0g-kJkc", "Video")</f>
        <v/>
      </c>
      <c r="B342" t="inlineStr">
        <is>
          <t>0:29</t>
        </is>
      </c>
      <c r="C342" t="inlineStr">
        <is>
          <t>and currently no one to fill it a lot of</t>
        </is>
      </c>
      <c r="D342">
        <f>HYPERLINK("https://www.youtube.com/watch?v=K2dE0g-kJkc&amp;t=29s", "Go to time")</f>
        <v/>
      </c>
    </row>
    <row r="343">
      <c r="A343">
        <f>HYPERLINK("https://www.youtube.com/watch?v=PVeTDxCwGLE", "Video")</f>
        <v/>
      </c>
      <c r="B343" t="inlineStr">
        <is>
          <t>0:22</t>
        </is>
      </c>
      <c r="C343" t="inlineStr">
        <is>
          <t>filled with sunshine</t>
        </is>
      </c>
      <c r="D343">
        <f>HYPERLINK("https://www.youtube.com/watch?v=PVeTDxCwGLE&amp;t=22s", "Go to time")</f>
        <v/>
      </c>
    </row>
    <row r="344">
      <c r="A344">
        <f>HYPERLINK("https://www.youtube.com/watch?v=v35SLCENF0U", "Video")</f>
        <v/>
      </c>
      <c r="B344" t="inlineStr">
        <is>
          <t>12:14</t>
        </is>
      </c>
      <c r="C344" t="inlineStr">
        <is>
          <t>we start filling in the gaps I'll have</t>
        </is>
      </c>
      <c r="D344">
        <f>HYPERLINK("https://www.youtube.com/watch?v=v35SLCENF0U&amp;t=734s", "Go to time")</f>
        <v/>
      </c>
    </row>
    <row r="345">
      <c r="A345">
        <f>HYPERLINK("https://www.youtube.com/watch?v=juW25y8WHyU", "Video")</f>
        <v/>
      </c>
      <c r="B345" t="inlineStr">
        <is>
          <t>2:20</t>
        </is>
      </c>
      <c r="C345" t="inlineStr">
        <is>
          <t>everything else has been filled out for</t>
        </is>
      </c>
      <c r="D345">
        <f>HYPERLINK("https://www.youtube.com/watch?v=juW25y8WHyU&amp;t=140s", "Go to time")</f>
        <v/>
      </c>
    </row>
    <row r="346">
      <c r="A346">
        <f>HYPERLINK("https://www.youtube.com/watch?v=5u0MR8Kp3BM", "Video")</f>
        <v/>
      </c>
      <c r="B346" t="inlineStr">
        <is>
          <t>6:13</t>
        </is>
      </c>
      <c r="C346" t="inlineStr">
        <is>
          <t>never fill the hole in your heart caused</t>
        </is>
      </c>
      <c r="D346">
        <f>HYPERLINK("https://www.youtube.com/watch?v=5u0MR8Kp3BM&amp;t=373s", "Go to time")</f>
        <v/>
      </c>
    </row>
    <row r="347">
      <c r="A347">
        <f>HYPERLINK("https://www.youtube.com/watch?v=ScsUMSLokSk", "Video")</f>
        <v/>
      </c>
      <c r="B347" t="inlineStr">
        <is>
          <t>23:02</t>
        </is>
      </c>
      <c r="C347" t="inlineStr">
        <is>
          <t>him at Home Depot filled up every last</t>
        </is>
      </c>
      <c r="D347">
        <f>HYPERLINK("https://www.youtube.com/watch?v=ScsUMSLokSk&amp;t=1382s", "Go to time")</f>
        <v/>
      </c>
    </row>
    <row r="348">
      <c r="A348">
        <f>HYPERLINK("https://www.youtube.com/watch?v=ONgcHFWptn8", "Video")</f>
        <v/>
      </c>
      <c r="B348" t="inlineStr">
        <is>
          <t>7:36</t>
        </is>
      </c>
      <c r="C348" t="inlineStr">
        <is>
          <t>yeah so i'm standing there filling up</t>
        </is>
      </c>
      <c r="D348">
        <f>HYPERLINK("https://www.youtube.com/watch?v=ONgcHFWptn8&amp;t=456s", "Go to time")</f>
        <v/>
      </c>
    </row>
    <row r="349">
      <c r="A349">
        <f>HYPERLINK("https://www.youtube.com/watch?v=X6hO5qOBDx8", "Video")</f>
        <v/>
      </c>
      <c r="B349" t="inlineStr">
        <is>
          <t>55:39</t>
        </is>
      </c>
      <c r="C349" t="inlineStr">
        <is>
          <t>we start filling in the gaps i'll have</t>
        </is>
      </c>
      <c r="D349">
        <f>HYPERLINK("https://www.youtube.com/watch?v=X6hO5qOBDx8&amp;t=3339s", "Go to time")</f>
        <v/>
      </c>
    </row>
    <row r="350">
      <c r="A350">
        <f>HYPERLINK("https://www.youtube.com/watch?v=g5n8dZUSU2s", "Video")</f>
        <v/>
      </c>
      <c r="B350" t="inlineStr">
        <is>
          <t>1:40</t>
        </is>
      </c>
      <c r="C350" t="inlineStr">
        <is>
          <t>swallowing condoms filled with heroin</t>
        </is>
      </c>
      <c r="D350">
        <f>HYPERLINK("https://www.youtube.com/watch?v=g5n8dZUSU2s&amp;t=100s", "Go to time")</f>
        <v/>
      </c>
    </row>
    <row r="351">
      <c r="A351">
        <f>HYPERLINK("https://www.youtube.com/watch?v=N54YzsqKaZk", "Video")</f>
        <v/>
      </c>
      <c r="B351" t="inlineStr">
        <is>
          <t>3:46</t>
        </is>
      </c>
      <c r="C351" t="inlineStr">
        <is>
          <t>poop fill diaper in there you going to</t>
        </is>
      </c>
      <c r="D351">
        <f>HYPERLINK("https://www.youtube.com/watch?v=N54YzsqKaZk&amp;t=226s", "Go to time")</f>
        <v/>
      </c>
    </row>
    <row r="352">
      <c r="A352">
        <f>HYPERLINK("https://www.youtube.com/watch?v=rdQcqdEAOcc", "Video")</f>
        <v/>
      </c>
      <c r="B352" t="inlineStr">
        <is>
          <t>13:16</t>
        </is>
      </c>
      <c r="C352" t="inlineStr">
        <is>
          <t>you fill me up Chandler put it in me</t>
        </is>
      </c>
      <c r="D352">
        <f>HYPERLINK("https://www.youtube.com/watch?v=rdQcqdEAOcc&amp;t=796s", "Go to time")</f>
        <v/>
      </c>
    </row>
    <row r="353">
      <c r="A353">
        <f>HYPERLINK("https://www.youtube.com/watch?v=Wc8qthwKSsc", "Video")</f>
        <v/>
      </c>
      <c r="B353" t="inlineStr">
        <is>
          <t>19:56</t>
        </is>
      </c>
      <c r="C353" t="inlineStr">
        <is>
          <t>going to be swallowing condoms filled</t>
        </is>
      </c>
      <c r="D353">
        <f>HYPERLINK("https://www.youtube.com/watch?v=Wc8qthwKSsc&amp;t=1196s", "Go to time")</f>
        <v/>
      </c>
    </row>
    <row r="354">
      <c r="A354">
        <f>HYPERLINK("https://www.youtube.com/watch?v=Pi8nlRZh6Jg", "Video")</f>
        <v/>
      </c>
      <c r="B354" t="inlineStr">
        <is>
          <t>1:09</t>
        </is>
      </c>
      <c r="C354" t="inlineStr">
        <is>
          <t>filled diaper in there you're gonna</t>
        </is>
      </c>
      <c r="D354">
        <f>HYPERLINK("https://www.youtube.com/watch?v=Pi8nlRZh6Jg&amp;t=69s", "Go to time")</f>
        <v/>
      </c>
    </row>
    <row r="355">
      <c r="A355">
        <f>HYPERLINK("https://www.youtube.com/watch?v=scp7-i6fkVc", "Video")</f>
        <v/>
      </c>
      <c r="B355" t="inlineStr">
        <is>
          <t>6:25</t>
        </is>
      </c>
      <c r="C355" t="inlineStr">
        <is>
          <t>refill perhaps no thank you I'm good</t>
        </is>
      </c>
      <c r="D355">
        <f>HYPERLINK("https://www.youtube.com/watch?v=scp7-i6fkVc&amp;t=385s", "Go to time")</f>
        <v/>
      </c>
    </row>
    <row r="356">
      <c r="A356">
        <f>HYPERLINK("https://www.youtube.com/watch?v=WXgxaL-sF84", "Video")</f>
        <v/>
      </c>
      <c r="B356" t="inlineStr">
        <is>
          <t>2:56</t>
        </is>
      </c>
      <c r="C356" t="inlineStr">
        <is>
          <t>Offman fensky fill me up</t>
        </is>
      </c>
      <c r="D356">
        <f>HYPERLINK("https://www.youtube.com/watch?v=WXgxaL-sF84&amp;t=176s", "Go to time")</f>
        <v/>
      </c>
    </row>
    <row r="357">
      <c r="A357">
        <f>HYPERLINK("https://www.youtube.com/watch?v=lgRQxWnk_I8", "Video")</f>
        <v/>
      </c>
      <c r="B357" t="inlineStr">
        <is>
          <t>3:25</t>
        </is>
      </c>
      <c r="C357" t="inlineStr">
        <is>
          <t>them at Home Depot filled up every last</t>
        </is>
      </c>
      <c r="D357">
        <f>HYPERLINK("https://www.youtube.com/watch?v=lgRQxWnk_I8&amp;t=205s", "Go to time")</f>
        <v/>
      </c>
    </row>
    <row r="358">
      <c r="A358">
        <f>HYPERLINK("https://www.youtube.com/watch?v=dR1m29cNVsc", "Video")</f>
        <v/>
      </c>
      <c r="B358" t="inlineStr">
        <is>
          <t>2:21</t>
        </is>
      </c>
      <c r="C358" t="inlineStr">
        <is>
          <t>fill me up chandler put it in me</t>
        </is>
      </c>
      <c r="D358">
        <f>HYPERLINK("https://www.youtube.com/watch?v=dR1m29cNVsc&amp;t=141s", "Go to time")</f>
        <v/>
      </c>
    </row>
    <row r="359">
      <c r="A359">
        <f>HYPERLINK("https://www.youtube.com/watch?v=H-oNnWl-opE", "Video")</f>
        <v/>
      </c>
      <c r="B359" t="inlineStr">
        <is>
          <t>2:21</t>
        </is>
      </c>
      <c r="C359" t="inlineStr">
        <is>
          <t>refill perhaps no no thank you I I'm</t>
        </is>
      </c>
      <c r="D359">
        <f>HYPERLINK("https://www.youtube.com/watch?v=H-oNnWl-opE&amp;t=141s", "Go to time")</f>
        <v/>
      </c>
    </row>
    <row r="360">
      <c r="A360">
        <f>HYPERLINK("https://www.youtube.com/watch?v=4gxxSO3rSb0", "Video")</f>
        <v/>
      </c>
      <c r="B360" t="inlineStr">
        <is>
          <t>0:45</t>
        </is>
      </c>
      <c r="C360" t="inlineStr">
        <is>
          <t>fill so your cleaning lady was stealing</t>
        </is>
      </c>
      <c r="D360">
        <f>HYPERLINK("https://www.youtube.com/watch?v=4gxxSO3rSb0&amp;t=45s", "Go to time")</f>
        <v/>
      </c>
    </row>
    <row r="361">
      <c r="A361">
        <f>HYPERLINK("https://www.youtube.com/watch?v=-w9mGjSyPog", "Video")</f>
        <v/>
      </c>
      <c r="B361" t="inlineStr">
        <is>
          <t>3:34</t>
        </is>
      </c>
      <c r="C361" t="inlineStr">
        <is>
          <t>fill me up Chandler put it in me</t>
        </is>
      </c>
      <c r="D361">
        <f>HYPERLINK("https://www.youtube.com/watch?v=-w9mGjSyPog&amp;t=214s", "Go to time")</f>
        <v/>
      </c>
    </row>
    <row r="362">
      <c r="A362">
        <f>HYPERLINK("https://www.youtube.com/watch?v=8OlLvMgjgi4", "Video")</f>
        <v/>
      </c>
      <c r="B362" t="inlineStr">
        <is>
          <t>3:36</t>
        </is>
      </c>
      <c r="C362" t="inlineStr">
        <is>
          <t>blink I'll fill it in just sign your</t>
        </is>
      </c>
      <c r="D362">
        <f>HYPERLINK("https://www.youtube.com/watch?v=8OlLvMgjgi4&amp;t=216s", "Go to time")</f>
        <v/>
      </c>
    </row>
    <row r="363">
      <c r="A363">
        <f>HYPERLINK("https://www.youtube.com/watch?v=todJ5EgPS58", "Video")</f>
        <v/>
      </c>
      <c r="B363" t="inlineStr">
        <is>
          <t>1:13</t>
        </is>
      </c>
      <c r="C363" t="inlineStr">
        <is>
          <t>blink I'll fill it in just sign your</t>
        </is>
      </c>
      <c r="D363">
        <f>HYPERLINK("https://www.youtube.com/watch?v=todJ5EgPS58&amp;t=73s", "Go to time")</f>
        <v/>
      </c>
    </row>
    <row r="364">
      <c r="A364">
        <f>HYPERLINK("https://www.youtube.com/watch?v=0du6q-gAO8w", "Video")</f>
        <v/>
      </c>
      <c r="B364" t="inlineStr">
        <is>
          <t>3:40</t>
        </is>
      </c>
      <c r="C364" t="inlineStr">
        <is>
          <t>filled with ice it's not ideal but I</t>
        </is>
      </c>
      <c r="D364">
        <f>HYPERLINK("https://www.youtube.com/watch?v=0du6q-gAO8w&amp;t=220s", "Go to time")</f>
        <v/>
      </c>
    </row>
    <row r="365">
      <c r="A365">
        <f>HYPERLINK("https://www.youtube.com/watch?v=CZSWDdmxmus", "Video")</f>
        <v/>
      </c>
      <c r="B365" t="inlineStr">
        <is>
          <t>6:50</t>
        </is>
      </c>
      <c r="C365" t="inlineStr">
        <is>
          <t>filled out for you</t>
        </is>
      </c>
      <c r="D365">
        <f>HYPERLINK("https://www.youtube.com/watch?v=CZSWDdmxmus&amp;t=410s", "Go to time")</f>
        <v/>
      </c>
    </row>
    <row r="366">
      <c r="A366">
        <f>HYPERLINK("https://www.youtube.com/watch?v=GwmlXdGe8pA", "Video")</f>
        <v/>
      </c>
      <c r="B366" t="inlineStr">
        <is>
          <t>1:30</t>
        </is>
      </c>
      <c r="C366" t="inlineStr">
        <is>
          <t>the time is right your perfume fills my</t>
        </is>
      </c>
      <c r="D366">
        <f>HYPERLINK("https://www.youtube.com/watch?v=GwmlXdGe8pA&amp;t=90s", "Go to time")</f>
        <v/>
      </c>
    </row>
    <row r="367">
      <c r="A367">
        <f>HYPERLINK("https://www.youtube.com/watch?v=i39uqYsrN2w", "Video")</f>
        <v/>
      </c>
      <c r="B367" t="inlineStr">
        <is>
          <t>8:15</t>
        </is>
      </c>
      <c r="C367" t="inlineStr">
        <is>
          <t>you fill me up Chandler put it in me</t>
        </is>
      </c>
      <c r="D367">
        <f>HYPERLINK("https://www.youtube.com/watch?v=i39uqYsrN2w&amp;t=495s", "Go to time")</f>
        <v/>
      </c>
    </row>
    <row r="368">
      <c r="A368">
        <f>HYPERLINK("https://www.youtube.com/watch?v=6ErBOaY1yX4", "Video")</f>
        <v/>
      </c>
      <c r="B368" t="inlineStr">
        <is>
          <t>2:03</t>
        </is>
      </c>
      <c r="C368" t="inlineStr">
        <is>
          <t>spiral which fills the frame</t>
        </is>
      </c>
      <c r="D368">
        <f>HYPERLINK("https://www.youtube.com/watch?v=6ErBOaY1yX4&amp;t=123s", "Go to time")</f>
        <v/>
      </c>
    </row>
    <row r="369">
      <c r="A369">
        <f>HYPERLINK("https://www.youtube.com/watch?v=6ErBOaY1yX4", "Video")</f>
        <v/>
      </c>
      <c r="B369" t="inlineStr">
        <is>
          <t>25:08</t>
        </is>
      </c>
      <c r="C369" t="inlineStr">
        <is>
          <t>filling a frame it finger jabs it</t>
        </is>
      </c>
      <c r="D369">
        <f>HYPERLINK("https://www.youtube.com/watch?v=6ErBOaY1yX4&amp;t=1508s", "Go to time")</f>
        <v/>
      </c>
    </row>
    <row r="370">
      <c r="A370">
        <f>HYPERLINK("https://www.youtube.com/watch?v=gpfUQSWmoBk", "Video")</f>
        <v/>
      </c>
      <c r="B370" t="inlineStr">
        <is>
          <t>24:19</t>
        </is>
      </c>
      <c r="C370" t="inlineStr">
        <is>
          <t>fill out to hear how it sounds and she</t>
        </is>
      </c>
      <c r="D370">
        <f>HYPERLINK("https://www.youtube.com/watch?v=gpfUQSWmoBk&amp;t=1459s", "Go to time")</f>
        <v/>
      </c>
    </row>
    <row r="371">
      <c r="A371">
        <f>HYPERLINK("https://www.youtube.com/watch?v=Ha1aBfxlf0g", "Video")</f>
        <v/>
      </c>
      <c r="B371" t="inlineStr">
        <is>
          <t>17:08</t>
        </is>
      </c>
      <c r="C371" t="inlineStr">
        <is>
          <t>♪ FILLS UP WITH ALL
THE BOYS AND THE GIRLS ♪</t>
        </is>
      </c>
      <c r="D371">
        <f>HYPERLINK("https://www.youtube.com/watch?v=Ha1aBfxlf0g&amp;t=1028s", "Go to time")</f>
        <v/>
      </c>
    </row>
    <row r="372">
      <c r="A372">
        <f>HYPERLINK("https://www.youtube.com/watch?v=yNW0kQjZZpo", "Video")</f>
        <v/>
      </c>
      <c r="B372" t="inlineStr">
        <is>
          <t>1:27</t>
        </is>
      </c>
      <c r="C372" t="inlineStr">
        <is>
          <t>and having that feeling
I think is very fulfilling.</t>
        </is>
      </c>
      <c r="D372">
        <f>HYPERLINK("https://www.youtube.com/watch?v=yNW0kQjZZpo&amp;t=87s", "Go to time")</f>
        <v/>
      </c>
    </row>
    <row r="373">
      <c r="A373">
        <f>HYPERLINK("https://www.youtube.com/watch?v=sGVg4MgHZ20", "Video")</f>
        <v/>
      </c>
      <c r="B373" t="inlineStr">
        <is>
          <t>0:37</t>
        </is>
      </c>
      <c r="C373" t="inlineStr">
        <is>
          <t>now we'll creep in and fill his night</t>
        </is>
      </c>
      <c r="D373">
        <f>HYPERLINK("https://www.youtube.com/watch?v=sGVg4MgHZ20&amp;t=37s", "Go to time")</f>
        <v/>
      </c>
    </row>
    <row r="374">
      <c r="A374">
        <f>HYPERLINK("https://www.youtube.com/watch?v=P99VMYuOIdw", "Video")</f>
        <v/>
      </c>
      <c r="B374" t="inlineStr">
        <is>
          <t>1:06</t>
        </is>
      </c>
      <c r="C374" t="inlineStr">
        <is>
          <t>spell to fill out a bunch of forms and</t>
        </is>
      </c>
      <c r="D374">
        <f>HYPERLINK("https://www.youtube.com/watch?v=P99VMYuOIdw&amp;t=66s", "Go to time")</f>
        <v/>
      </c>
    </row>
    <row r="375">
      <c r="A375">
        <f>HYPERLINK("https://www.youtube.com/watch?v=x_4QUznbCY0", "Video")</f>
        <v/>
      </c>
      <c r="B375" t="inlineStr">
        <is>
          <t>1:25</t>
        </is>
      </c>
      <c r="C375" t="inlineStr">
        <is>
          <t>and i'll just fill in</t>
        </is>
      </c>
      <c r="D375">
        <f>HYPERLINK("https://www.youtube.com/watch?v=x_4QUznbCY0&amp;t=85s", "Go to time")</f>
        <v/>
      </c>
    </row>
    <row r="376">
      <c r="A376">
        <f>HYPERLINK("https://www.youtube.com/watch?v=mnmOPrzmdYI", "Video")</f>
        <v/>
      </c>
      <c r="B376" t="inlineStr">
        <is>
          <t>1:48</t>
        </is>
      </c>
      <c r="C376" t="inlineStr">
        <is>
          <t>sarge has asked us to fill in a</t>
        </is>
      </c>
      <c r="D376">
        <f>HYPERLINK("https://www.youtube.com/watch?v=mnmOPrzmdYI&amp;t=108s", "Go to time")</f>
        <v/>
      </c>
    </row>
    <row r="377">
      <c r="A377">
        <f>HYPERLINK("https://www.youtube.com/watch?v=0yhJOZU8rXg", "Video")</f>
        <v/>
      </c>
      <c r="B377" t="inlineStr">
        <is>
          <t>4:14</t>
        </is>
      </c>
      <c r="C377" t="inlineStr">
        <is>
          <t>I filled the bottles
with water from that fountain,</t>
        </is>
      </c>
      <c r="D377">
        <f>HYPERLINK("https://www.youtube.com/watch?v=0yhJOZU8rXg&amp;t=254s", "Go to time")</f>
        <v/>
      </c>
    </row>
    <row r="378">
      <c r="A378">
        <f>HYPERLINK("https://www.youtube.com/watch?v=oSKMhc4CQeg", "Video")</f>
        <v/>
      </c>
      <c r="B378" t="inlineStr">
        <is>
          <t>1:40</t>
        </is>
      </c>
      <c r="C378" t="inlineStr">
        <is>
          <t>filled with joy everyone but the nauy</t>
        </is>
      </c>
      <c r="D378">
        <f>HYPERLINK("https://www.youtube.com/watch?v=oSKMhc4CQeg&amp;t=100s", "Go to time")</f>
        <v/>
      </c>
    </row>
    <row r="379">
      <c r="A379">
        <f>HYPERLINK("https://www.youtube.com/watch?v=ShMlaWwLDio", "Video")</f>
        <v/>
      </c>
      <c r="B379" t="inlineStr">
        <is>
          <t>7:31</t>
        </is>
      </c>
      <c r="C379" t="inlineStr">
        <is>
          <t>YOU CAN SEE WHERE
I FILLED IT IN WITH
BLACK NAIL POLISH.</t>
        </is>
      </c>
      <c r="D379">
        <f>HYPERLINK("https://www.youtube.com/watch?v=ShMlaWwLDio&amp;t=451s", "Go to time")</f>
        <v/>
      </c>
    </row>
    <row r="380">
      <c r="A380">
        <f>HYPERLINK("https://www.youtube.com/watch?v=93yxvoc-tHg", "Video")</f>
        <v/>
      </c>
      <c r="B380" t="inlineStr">
        <is>
          <t>9:12</t>
        </is>
      </c>
      <c r="C380" t="inlineStr">
        <is>
          <t>Santa's Toy Shop and he was filled with</t>
        </is>
      </c>
      <c r="D380">
        <f>HYPERLINK("https://www.youtube.com/watch?v=93yxvoc-tHg&amp;t=552s", "Go to time")</f>
        <v/>
      </c>
    </row>
    <row r="381">
      <c r="A381">
        <f>HYPERLINK("https://www.youtube.com/watch?v=6shgvf4sYv4", "Video")</f>
        <v/>
      </c>
      <c r="B381" t="inlineStr">
        <is>
          <t>0:21</t>
        </is>
      </c>
      <c r="C381" t="inlineStr">
        <is>
          <t>mean bring back camela to fulfill the</t>
        </is>
      </c>
      <c r="D381">
        <f>HYPERLINK("https://www.youtube.com/watch?v=6shgvf4sYv4&amp;t=21s", "Go to time")</f>
        <v/>
      </c>
    </row>
    <row r="382">
      <c r="A382">
        <f>HYPERLINK("https://www.youtube.com/watch?v=6lyQDzt7bq8", "Video")</f>
        <v/>
      </c>
      <c r="B382" t="inlineStr">
        <is>
          <t>0:17</t>
        </is>
      </c>
      <c r="C382" t="inlineStr">
        <is>
          <t>My dresser is filled with it
and all my clothes are gone.</t>
        </is>
      </c>
      <c r="D382">
        <f>HYPERLINK("https://www.youtube.com/watch?v=6lyQDzt7bq8&amp;t=17s", "Go to time")</f>
        <v/>
      </c>
    </row>
    <row r="383">
      <c r="A383">
        <f>HYPERLINK("https://www.youtube.com/watch?v=6lyQDzt7bq8", "Video")</f>
        <v/>
      </c>
      <c r="B383" t="inlineStr">
        <is>
          <t>0:32</t>
        </is>
      </c>
      <c r="C383" t="inlineStr">
        <is>
          <t>I swear this was filled
with stew a minute ago.</t>
        </is>
      </c>
      <c r="D383">
        <f>HYPERLINK("https://www.youtube.com/watch?v=6lyQDzt7bq8&amp;t=32s", "Go to time")</f>
        <v/>
      </c>
    </row>
    <row r="384">
      <c r="A384">
        <f>HYPERLINK("https://www.youtube.com/watch?v=j0Xk_Wa6Ync", "Video")</f>
        <v/>
      </c>
      <c r="B384" t="inlineStr">
        <is>
          <t>0:28</t>
        </is>
      </c>
      <c r="C384" t="inlineStr">
        <is>
          <t>forward this world is filled with</t>
        </is>
      </c>
      <c r="D384">
        <f>HYPERLINK("https://www.youtube.com/watch?v=j0Xk_Wa6Ync&amp;t=28s", "Go to time")</f>
        <v/>
      </c>
    </row>
    <row r="385">
      <c r="A385">
        <f>HYPERLINK("https://www.youtube.com/watch?v=pGppxD2yqYU", "Video")</f>
        <v/>
      </c>
      <c r="B385" t="inlineStr">
        <is>
          <t>2:47</t>
        </is>
      </c>
      <c r="C385" t="inlineStr">
        <is>
          <t>filled my sweetground son with joy</t>
        </is>
      </c>
      <c r="D385">
        <f>HYPERLINK("https://www.youtube.com/watch?v=pGppxD2yqYU&amp;t=167s", "Go to time")</f>
        <v/>
      </c>
    </row>
    <row r="386">
      <c r="A386">
        <f>HYPERLINK("https://www.youtube.com/watch?v=jiDMqDdRKdg", "Video")</f>
        <v/>
      </c>
      <c r="B386" t="inlineStr">
        <is>
          <t>5:39</t>
        </is>
      </c>
      <c r="C386" t="inlineStr">
        <is>
          <t>stuff on here not to fill a whole</t>
        </is>
      </c>
      <c r="D386">
        <f>HYPERLINK("https://www.youtube.com/watch?v=jiDMqDdRKdg&amp;t=339s", "Go to time")</f>
        <v/>
      </c>
    </row>
    <row r="387">
      <c r="A387">
        <f>HYPERLINK("https://www.youtube.com/watch?v=jiDMqDdRKdg", "Video")</f>
        <v/>
      </c>
      <c r="B387" t="inlineStr">
        <is>
          <t>27:57</t>
        </is>
      </c>
      <c r="C387" t="inlineStr">
        <is>
          <t>shoes on and a mized mug to fill fine</t>
        </is>
      </c>
      <c r="D387">
        <f>HYPERLINK("https://www.youtube.com/watch?v=jiDMqDdRKdg&amp;t=1677s", "Go to time")</f>
        <v/>
      </c>
    </row>
    <row r="388">
      <c r="A388">
        <f>HYPERLINK("https://www.youtube.com/watch?v=jiDMqDdRKdg", "Video")</f>
        <v/>
      </c>
      <c r="B388" t="inlineStr">
        <is>
          <t>37:41</t>
        </is>
      </c>
      <c r="C388" t="inlineStr">
        <is>
          <t>as I filled my belly and angry Force</t>
        </is>
      </c>
      <c r="D388">
        <f>HYPERLINK("https://www.youtube.com/watch?v=jiDMqDdRKdg&amp;t=2261s", "Go to time")</f>
        <v/>
      </c>
    </row>
    <row r="389">
      <c r="A389">
        <f>HYPERLINK("https://www.youtube.com/watch?v=apeKbAEXq1E", "Video")</f>
        <v/>
      </c>
      <c r="B389" t="inlineStr">
        <is>
          <t>0:39</t>
        </is>
      </c>
      <c r="C389" t="inlineStr">
        <is>
          <t>I can't teleport. The safe is
so filled up with coins,</t>
        </is>
      </c>
      <c r="D389">
        <f>HYPERLINK("https://www.youtube.com/watch?v=apeKbAEXq1E&amp;t=39s", "Go to time")</f>
        <v/>
      </c>
    </row>
    <row r="390">
      <c r="A390">
        <f>HYPERLINK("https://www.youtube.com/watch?v=iRTEdxpMiRo", "Video")</f>
        <v/>
      </c>
      <c r="B390" t="inlineStr">
        <is>
          <t>7:45</t>
        </is>
      </c>
      <c r="C390" t="inlineStr">
        <is>
          <t>ARE FILLED WITH VERY STICKY
SUBSTANCE TO HOLD 513.</t>
        </is>
      </c>
      <c r="D390">
        <f>HYPERLINK("https://www.youtube.com/watch?v=iRTEdxpMiRo&amp;t=465s", "Go to time")</f>
        <v/>
      </c>
    </row>
    <row r="391">
      <c r="A391">
        <f>HYPERLINK("https://www.youtube.com/watch?v=XOcQcfkPyUU", "Video")</f>
        <v/>
      </c>
      <c r="B391" t="inlineStr">
        <is>
          <t>0:42</t>
        </is>
      </c>
      <c r="C391" t="inlineStr">
        <is>
          <t>should have filled up after driving</t>
        </is>
      </c>
      <c r="D391">
        <f>HYPERLINK("https://www.youtube.com/watch?v=XOcQcfkPyUU&amp;t=42s", "Go to time")</f>
        <v/>
      </c>
    </row>
    <row r="392">
      <c r="A392">
        <f>HYPERLINK("https://www.youtube.com/watch?v=fnVtCVJGDJ0", "Video")</f>
        <v/>
      </c>
      <c r="B392" t="inlineStr">
        <is>
          <t>13:17</t>
        </is>
      </c>
      <c r="C392" t="inlineStr">
        <is>
          <t>THE TOILET'S FILLED
WITH BOTTLED WATER.</t>
        </is>
      </c>
      <c r="D392">
        <f>HYPERLINK("https://www.youtube.com/watch?v=fnVtCVJGDJ0&amp;t=797s", "Go to time")</f>
        <v/>
      </c>
    </row>
    <row r="393">
      <c r="A393">
        <f>HYPERLINK("https://www.youtube.com/watch?v=p_7TW-AUslw", "Video")</f>
        <v/>
      </c>
      <c r="B393" t="inlineStr">
        <is>
          <t>43:28</t>
        </is>
      </c>
      <c r="C393" t="inlineStr">
        <is>
          <t>filled with some real weirdos</t>
        </is>
      </c>
      <c r="D393">
        <f>HYPERLINK("https://www.youtube.com/watch?v=p_7TW-AUslw&amp;t=2608s", "Go to time")</f>
        <v/>
      </c>
    </row>
    <row r="394">
      <c r="A394">
        <f>HYPERLINK("https://www.youtube.com/watch?v=dUbRD0_h1I8", "Video")</f>
        <v/>
      </c>
      <c r="B394" t="inlineStr">
        <is>
          <t>1:22</t>
        </is>
      </c>
      <c r="C394" t="inlineStr">
        <is>
          <t>guess you never fill a pool of</t>
        </is>
      </c>
      <c r="D394">
        <f>HYPERLINK("https://www.youtube.com/watch?v=dUbRD0_h1I8&amp;t=82s", "Go to time")</f>
        <v/>
      </c>
    </row>
    <row r="395">
      <c r="A395">
        <f>HYPERLINK("https://www.youtube.com/watch?v=BoVdd7qe3TM", "Video")</f>
        <v/>
      </c>
      <c r="B395" t="inlineStr">
        <is>
          <t>0:15</t>
        </is>
      </c>
      <c r="C395" t="inlineStr">
        <is>
          <t>fulfill my end of the bargain finally</t>
        </is>
      </c>
      <c r="D395">
        <f>HYPERLINK("https://www.youtube.com/watch?v=BoVdd7qe3TM&amp;t=15s", "Go to time")</f>
        <v/>
      </c>
    </row>
    <row r="396">
      <c r="A396">
        <f>HYPERLINK("https://www.youtube.com/watch?v=LU_kQ61DWLA", "Video")</f>
        <v/>
      </c>
      <c r="B396" t="inlineStr">
        <is>
          <t>2:35</t>
        </is>
      </c>
      <c r="C396" t="inlineStr">
        <is>
          <t>filled with eyeshadow blush and all of</t>
        </is>
      </c>
      <c r="D396">
        <f>HYPERLINK("https://www.youtube.com/watch?v=LU_kQ61DWLA&amp;t=155s", "Go to time")</f>
        <v/>
      </c>
    </row>
    <row r="397">
      <c r="A397">
        <f>HYPERLINK("https://www.youtube.com/watch?v=WtKCtzTyBw4", "Video")</f>
        <v/>
      </c>
      <c r="B397" t="inlineStr">
        <is>
          <t>3:50</t>
        </is>
      </c>
      <c r="C397" t="inlineStr">
        <is>
          <t>Let's fill this out.
Mom's age.</t>
        </is>
      </c>
      <c r="D397">
        <f>HYPERLINK("https://www.youtube.com/watch?v=WtKCtzTyBw4&amp;t=230s", "Go to time")</f>
        <v/>
      </c>
    </row>
    <row r="398">
      <c r="A398">
        <f>HYPERLINK("https://www.youtube.com/watch?v=k0MVkYEGbUo", "Video")</f>
        <v/>
      </c>
      <c r="B398" t="inlineStr">
        <is>
          <t>5:24</t>
        </is>
      </c>
      <c r="C398" t="inlineStr">
        <is>
          <t>That was a lot of work
just to find a filling.</t>
        </is>
      </c>
      <c r="D398">
        <f>HYPERLINK("https://www.youtube.com/watch?v=k0MVkYEGbUo&amp;t=324s", "Go to time")</f>
        <v/>
      </c>
    </row>
    <row r="399">
      <c r="A399">
        <f>HYPERLINK("https://www.youtube.com/watch?v=Ds37htq__E8", "Video")</f>
        <v/>
      </c>
      <c r="B399" t="inlineStr">
        <is>
          <t>0:44</t>
        </is>
      </c>
      <c r="C399" t="inlineStr">
        <is>
          <t>today we're helping odal 46 fulfill her</t>
        </is>
      </c>
      <c r="D399">
        <f>HYPERLINK("https://www.youtube.com/watch?v=Ds37htq__E8&amp;t=44s", "Go to time")</f>
        <v/>
      </c>
    </row>
    <row r="400">
      <c r="A400">
        <f>HYPERLINK("https://www.youtube.com/watch?v=0JmK6SZKAwo", "Video")</f>
        <v/>
      </c>
      <c r="B400" t="inlineStr">
        <is>
          <t>20:13</t>
        </is>
      </c>
      <c r="C400" t="inlineStr">
        <is>
          <t>shoes to fill literally she wears a size</t>
        </is>
      </c>
      <c r="D400">
        <f>HYPERLINK("https://www.youtube.com/watch?v=0JmK6SZKAwo&amp;t=1213s", "Go to time")</f>
        <v/>
      </c>
    </row>
    <row r="401">
      <c r="A401">
        <f>HYPERLINK("https://www.youtube.com/watch?v=1XFXtWLxWlg", "Video")</f>
        <v/>
      </c>
      <c r="B401" t="inlineStr">
        <is>
          <t>1:21</t>
        </is>
      </c>
      <c r="C401" t="inlineStr">
        <is>
          <t>refillable containers we always have</t>
        </is>
      </c>
      <c r="D401">
        <f>HYPERLINK("https://www.youtube.com/watch?v=1XFXtWLxWlg&amp;t=81s", "Go to time")</f>
        <v/>
      </c>
    </row>
    <row r="402">
      <c r="A402">
        <f>HYPERLINK("https://www.youtube.com/watch?v=hJl7vkQ918M", "Video")</f>
        <v/>
      </c>
      <c r="B402" t="inlineStr">
        <is>
          <t>6:55</t>
        </is>
      </c>
      <c r="C402" t="inlineStr">
        <is>
          <t>must immediately
be filled with cement.</t>
        </is>
      </c>
      <c r="D402">
        <f>HYPERLINK("https://www.youtube.com/watch?v=hJl7vkQ918M&amp;t=415s", "Go to time")</f>
        <v/>
      </c>
    </row>
    <row r="403">
      <c r="A403">
        <f>HYPERLINK("https://www.youtube.com/watch?v=oM755LsB8_U", "Video")</f>
        <v/>
      </c>
      <c r="B403" t="inlineStr">
        <is>
          <t>1:51</t>
        </is>
      </c>
      <c r="C403" t="inlineStr">
        <is>
          <t>we're gonna fill up this jar with 600</t>
        </is>
      </c>
      <c r="D403">
        <f>HYPERLINK("https://www.youtube.com/watch?v=oM755LsB8_U&amp;t=111s", "Go to time")</f>
        <v/>
      </c>
    </row>
    <row r="404">
      <c r="A404">
        <f>HYPERLINK("https://www.youtube.com/watch?v=FKMVFKPvUjI", "Video")</f>
        <v/>
      </c>
      <c r="B404" t="inlineStr">
        <is>
          <t>0:33</t>
        </is>
      </c>
      <c r="C404" t="inlineStr">
        <is>
          <t>Summer's starting, and
we're filling it with cheer</t>
        </is>
      </c>
      <c r="D404">
        <f>HYPERLINK("https://www.youtube.com/watch?v=FKMVFKPvUjI&amp;t=33s", "Go to time")</f>
        <v/>
      </c>
    </row>
    <row r="405">
      <c r="A405">
        <f>HYPERLINK("https://www.youtube.com/watch?v=AyuA-n99mZs", "Video")</f>
        <v/>
      </c>
      <c r="B405" t="inlineStr">
        <is>
          <t>8:01</t>
        </is>
      </c>
      <c r="C405" t="inlineStr">
        <is>
          <t>♪ SO FILL
YOUR BELLIES UP GOOD ♪</t>
        </is>
      </c>
      <c r="D405">
        <f>HYPERLINK("https://www.youtube.com/watch?v=AyuA-n99mZs&amp;t=481s", "Go to time")</f>
        <v/>
      </c>
    </row>
    <row r="406">
      <c r="A406">
        <f>HYPERLINK("https://www.youtube.com/watch?v=jNqVebTqLLk", "Video")</f>
        <v/>
      </c>
      <c r="B406" t="inlineStr">
        <is>
          <t>4:27</t>
        </is>
      </c>
      <c r="C406" t="inlineStr">
        <is>
          <t>me no fill in for me</t>
        </is>
      </c>
      <c r="D406">
        <f>HYPERLINK("https://www.youtube.com/watch?v=jNqVebTqLLk&amp;t=267s", "Go to time")</f>
        <v/>
      </c>
    </row>
    <row r="407">
      <c r="A407">
        <f>HYPERLINK("https://www.youtube.com/watch?v=Gx5XjAT9a_o", "Video")</f>
        <v/>
      </c>
      <c r="B407" t="inlineStr">
        <is>
          <t>17:15</t>
        </is>
      </c>
      <c r="C407" t="inlineStr">
        <is>
          <t>I'm filled with
too much teen angst</t>
        </is>
      </c>
      <c r="D407">
        <f>HYPERLINK("https://www.youtube.com/watch?v=Gx5XjAT9a_o&amp;t=1035s", "Go to time")</f>
        <v/>
      </c>
    </row>
    <row r="408">
      <c r="A408">
        <f>HYPERLINK("https://www.youtube.com/watch?v=xDxo8hmTHtA", "Video")</f>
        <v/>
      </c>
      <c r="B408" t="inlineStr">
        <is>
          <t>2:26</t>
        </is>
      </c>
      <c r="C408" t="inlineStr">
        <is>
          <t>fill it up</t>
        </is>
      </c>
      <c r="D408">
        <f>HYPERLINK("https://www.youtube.com/watch?v=xDxo8hmTHtA&amp;t=146s", "Go to time")</f>
        <v/>
      </c>
    </row>
    <row r="409">
      <c r="A409">
        <f>HYPERLINK("https://www.youtube.com/watch?v=GaueL4dux_0", "Video")</f>
        <v/>
      </c>
      <c r="B409" t="inlineStr">
        <is>
          <t>0:46</t>
        </is>
      </c>
      <c r="C409" t="inlineStr">
        <is>
          <t>Plants all need their fill</t>
        </is>
      </c>
      <c r="D409">
        <f>HYPERLINK("https://www.youtube.com/watch?v=GaueL4dux_0&amp;t=46s", "Go to time")</f>
        <v/>
      </c>
    </row>
    <row r="410">
      <c r="A410">
        <f>HYPERLINK("https://www.youtube.com/watch?v=o-nwuyCs99Y", "Video")</f>
        <v/>
      </c>
      <c r="B410" t="inlineStr">
        <is>
          <t>6:35</t>
        </is>
      </c>
      <c r="C410" t="inlineStr">
        <is>
          <t>to me and I'll fulfill my end of the</t>
        </is>
      </c>
      <c r="D410">
        <f>HYPERLINK("https://www.youtube.com/watch?v=o-nwuyCs99Y&amp;t=395s", "Go to time")</f>
        <v/>
      </c>
    </row>
    <row r="411">
      <c r="A411">
        <f>HYPERLINK("https://www.youtube.com/watch?v=F--0ZKcWvAk", "Video")</f>
        <v/>
      </c>
      <c r="B411" t="inlineStr">
        <is>
          <t>1:28</t>
        </is>
      </c>
      <c r="C411" t="inlineStr">
        <is>
          <t>I'm filling you with dread</t>
        </is>
      </c>
      <c r="D411">
        <f>HYPERLINK("https://www.youtube.com/watch?v=F--0ZKcWvAk&amp;t=88s", "Go to time")</f>
        <v/>
      </c>
    </row>
    <row r="412">
      <c r="A412">
        <f>HYPERLINK("https://www.youtube.com/watch?v=tzoCoTfarQA", "Video")</f>
        <v/>
      </c>
      <c r="B412" t="inlineStr">
        <is>
          <t>28:38</t>
        </is>
      </c>
      <c r="C412" t="inlineStr">
        <is>
          <t>fill you in we have a couple of very</t>
        </is>
      </c>
      <c r="D412">
        <f>HYPERLINK("https://www.youtube.com/watch?v=tzoCoTfarQA&amp;t=1718s", "Go to time")</f>
        <v/>
      </c>
    </row>
    <row r="413">
      <c r="A413">
        <f>HYPERLINK("https://www.youtube.com/watch?v=tzoCoTfarQA", "Video")</f>
        <v/>
      </c>
      <c r="B413" t="inlineStr">
        <is>
          <t>31:37</t>
        </is>
      </c>
      <c r="C413" t="inlineStr">
        <is>
          <t>tried to fill the world with earthy</t>
        </is>
      </c>
      <c r="D413">
        <f>HYPERLINK("https://www.youtube.com/watch?v=tzoCoTfarQA&amp;t=1897s", "Go to time")</f>
        <v/>
      </c>
    </row>
    <row r="414">
      <c r="A414">
        <f>HYPERLINK("https://www.youtube.com/watch?v=tzoCoTfarQA", "Video")</f>
        <v/>
      </c>
      <c r="B414" t="inlineStr">
        <is>
          <t>32:32</t>
        </is>
      </c>
      <c r="C414" t="inlineStr">
        <is>
          <t>important to me then to fill amphibia</t>
        </is>
      </c>
      <c r="D414">
        <f>HYPERLINK("https://www.youtube.com/watch?v=tzoCoTfarQA&amp;t=1952s", "Go to time")</f>
        <v/>
      </c>
    </row>
    <row r="415">
      <c r="A415">
        <f>HYPERLINK("https://www.youtube.com/watch?v=tzoCoTfarQA", "Video")</f>
        <v/>
      </c>
      <c r="B415" t="inlineStr">
        <is>
          <t>32:36</t>
        </is>
      </c>
      <c r="C415" t="inlineStr">
        <is>
          <t>it was important to me not to fill</t>
        </is>
      </c>
      <c r="D415">
        <f>HYPERLINK("https://www.youtube.com/watch?v=tzoCoTfarQA&amp;t=1956s", "Go to time")</f>
        <v/>
      </c>
    </row>
    <row r="416">
      <c r="A416">
        <f>HYPERLINK("https://www.youtube.com/watch?v=tzoCoTfarQA", "Video")</f>
        <v/>
      </c>
      <c r="B416" t="inlineStr">
        <is>
          <t>33:06</t>
        </is>
      </c>
      <c r="C416" t="inlineStr">
        <is>
          <t>a cow filler uh that depends do i get</t>
        </is>
      </c>
      <c r="D416">
        <f>HYPERLINK("https://www.youtube.com/watch?v=tzoCoTfarQA&amp;t=1986s", "Go to time")</f>
        <v/>
      </c>
    </row>
    <row r="417">
      <c r="A417">
        <f>HYPERLINK("https://www.youtube.com/watch?v=z570gAAvhX0", "Video")</f>
        <v/>
      </c>
      <c r="B417" t="inlineStr">
        <is>
          <t>2:20</t>
        </is>
      </c>
      <c r="C417" t="inlineStr">
        <is>
          <t>you can feel the luck filling me up</t>
        </is>
      </c>
      <c r="D417">
        <f>HYPERLINK("https://www.youtube.com/watch?v=z570gAAvhX0&amp;t=140s", "Go to time")</f>
        <v/>
      </c>
    </row>
    <row r="418">
      <c r="A418">
        <f>HYPERLINK("https://www.youtube.com/watch?v=hdFJGEq7O_s", "Video")</f>
        <v/>
      </c>
      <c r="B418" t="inlineStr">
        <is>
          <t>4:57</t>
        </is>
      </c>
      <c r="C418" t="inlineStr">
        <is>
          <t>can fill me on your phone i didn't get</t>
        </is>
      </c>
      <c r="D418">
        <f>HYPERLINK("https://www.youtube.com/watch?v=hdFJGEq7O_s&amp;t=297s", "Go to time")</f>
        <v/>
      </c>
    </row>
    <row r="419">
      <c r="A419">
        <f>HYPERLINK("https://www.youtube.com/watch?v=2XaXdcEYnMw", "Video")</f>
        <v/>
      </c>
      <c r="B419" t="inlineStr">
        <is>
          <t>1:51</t>
        </is>
      </c>
      <c r="C419" t="inlineStr">
        <is>
          <t>filled with joy everyone but the naughty</t>
        </is>
      </c>
      <c r="D419">
        <f>HYPERLINK("https://www.youtube.com/watch?v=2XaXdcEYnMw&amp;t=111s", "Go to time")</f>
        <v/>
      </c>
    </row>
    <row r="420">
      <c r="A420">
        <f>HYPERLINK("https://www.youtube.com/watch?v=HeDc6gHWOjw", "Video")</f>
        <v/>
      </c>
      <c r="B420" t="inlineStr">
        <is>
          <t>32:01</t>
        </is>
      </c>
      <c r="C420" t="inlineStr">
        <is>
          <t>i am fulfilling my promise to demanitus</t>
        </is>
      </c>
      <c r="D420">
        <f>HYPERLINK("https://www.youtube.com/watch?v=HeDc6gHWOjw&amp;t=1921s", "Go to time")</f>
        <v/>
      </c>
    </row>
    <row r="421">
      <c r="A421">
        <f>HYPERLINK("https://www.youtube.com/watch?v=c5f0qIwSDBs", "Video")</f>
        <v/>
      </c>
      <c r="B421" t="inlineStr">
        <is>
          <t>19:31</t>
        </is>
      </c>
      <c r="C421" t="inlineStr">
        <is>
          <t>♪ And it was filled
with all these stinking elves ♪</t>
        </is>
      </c>
      <c r="D421">
        <f>HYPERLINK("https://www.youtube.com/watch?v=c5f0qIwSDBs&amp;t=1171s", "Go to time")</f>
        <v/>
      </c>
    </row>
    <row r="422">
      <c r="A422">
        <f>HYPERLINK("https://www.youtube.com/watch?v=v9_OVkvQ0i0", "Video")</f>
        <v/>
      </c>
      <c r="B422" t="inlineStr">
        <is>
          <t>0:15</t>
        </is>
      </c>
      <c r="C422" t="inlineStr">
        <is>
          <t>buffalo free refill no thanks just the</t>
        </is>
      </c>
      <c r="D422">
        <f>HYPERLINK("https://www.youtube.com/watch?v=v9_OVkvQ0i0&amp;t=15s", "Go to time")</f>
        <v/>
      </c>
    </row>
    <row r="423">
      <c r="A423">
        <f>HYPERLINK("https://www.youtube.com/watch?v=tWtBgPRqejQ", "Video")</f>
        <v/>
      </c>
      <c r="B423" t="inlineStr">
        <is>
          <t>5:59</t>
        </is>
      </c>
      <c r="C423" t="inlineStr">
        <is>
          <t>art skills to neatly fill in the colors</t>
        </is>
      </c>
      <c r="D423">
        <f>HYPERLINK("https://www.youtube.com/watch?v=tWtBgPRqejQ&amp;t=359s", "Go to time")</f>
        <v/>
      </c>
    </row>
    <row r="424">
      <c r="A424">
        <f>HYPERLINK("https://www.youtube.com/watch?v=QESK7CkdmaE", "Video")</f>
        <v/>
      </c>
      <c r="B424" t="inlineStr">
        <is>
          <t>0:24</t>
        </is>
      </c>
      <c r="C424" t="inlineStr">
        <is>
          <t>heartbreaks and now I'm filled with</t>
        </is>
      </c>
      <c r="D424">
        <f>HYPERLINK("https://www.youtube.com/watch?v=QESK7CkdmaE&amp;t=24s", "Go to time")</f>
        <v/>
      </c>
    </row>
    <row r="425">
      <c r="A425">
        <f>HYPERLINK("https://www.youtube.com/watch?v=QESK7CkdmaE", "Video")</f>
        <v/>
      </c>
      <c r="B425" t="inlineStr">
        <is>
          <t>1:53</t>
        </is>
      </c>
      <c r="C425" t="inlineStr">
        <is>
          <t>Dever filled with shame now that I know</t>
        </is>
      </c>
      <c r="D425">
        <f>HYPERLINK("https://www.youtube.com/watch?v=QESK7CkdmaE&amp;t=113s", "Go to time")</f>
        <v/>
      </c>
    </row>
    <row r="426">
      <c r="A426">
        <f>HYPERLINK("https://www.youtube.com/watch?v=Px4ZLYxvcPE", "Video")</f>
        <v/>
      </c>
      <c r="B426" t="inlineStr">
        <is>
          <t>1:06</t>
        </is>
      </c>
      <c r="C426" t="inlineStr">
        <is>
          <t>get them out combine the two and fulfill</t>
        </is>
      </c>
      <c r="D426">
        <f>HYPERLINK("https://www.youtube.com/watch?v=Px4ZLYxvcPE&amp;t=66s", "Go to time")</f>
        <v/>
      </c>
    </row>
    <row r="427">
      <c r="A427">
        <f>HYPERLINK("https://www.youtube.com/watch?v=KIdnecIemhw", "Video")</f>
        <v/>
      </c>
      <c r="B427" t="inlineStr">
        <is>
          <t>1:24</t>
        </is>
      </c>
      <c r="C427" t="inlineStr">
        <is>
          <t>Here he comes. Hey brother do me a solid. Refill this for me!</t>
        </is>
      </c>
      <c r="D427">
        <f>HYPERLINK("https://www.youtube.com/watch?v=KIdnecIemhw&amp;t=84s", "Go to time")</f>
        <v/>
      </c>
    </row>
    <row r="428">
      <c r="A428">
        <f>HYPERLINK("https://www.youtube.com/watch?v=KIdnecIemhw", "Video")</f>
        <v/>
      </c>
      <c r="B428" t="inlineStr">
        <is>
          <t>1:26</t>
        </is>
      </c>
      <c r="C428" t="inlineStr">
        <is>
          <t>They won't let me back inside
because I'm soggy! Did you bring me my refill?</t>
        </is>
      </c>
      <c r="D428">
        <f>HYPERLINK("https://www.youtube.com/watch?v=KIdnecIemhw&amp;t=86s", "Go to time")</f>
        <v/>
      </c>
    </row>
    <row r="429">
      <c r="A429">
        <f>HYPERLINK("https://www.youtube.com/watch?v=7xn87VPRkhg", "Video")</f>
        <v/>
      </c>
      <c r="B429" t="inlineStr">
        <is>
          <t>0:33</t>
        </is>
      </c>
      <c r="C429" t="inlineStr">
        <is>
          <t>all filled with meat lettuce and</t>
        </is>
      </c>
      <c r="D429">
        <f>HYPERLINK("https://www.youtube.com/watch?v=7xn87VPRkhg&amp;t=33s", "Go to time")</f>
        <v/>
      </c>
    </row>
    <row r="430">
      <c r="A430">
        <f>HYPERLINK("https://www.youtube.com/watch?v=BGmwndx42t4", "Video")</f>
        <v/>
      </c>
      <c r="B430" t="inlineStr">
        <is>
          <t>0:18</t>
        </is>
      </c>
      <c r="C430" t="inlineStr">
        <is>
          <t>I fill your face with big city greens</t>
        </is>
      </c>
      <c r="D430">
        <f>HYPERLINK("https://www.youtube.com/watch?v=BGmwndx42t4&amp;t=18s", "Go to time")</f>
        <v/>
      </c>
    </row>
    <row r="431">
      <c r="A431">
        <f>HYPERLINK("https://www.youtube.com/watch?v=5RsO-AvXrYI", "Video")</f>
        <v/>
      </c>
      <c r="B431" t="inlineStr">
        <is>
          <t>13:29</t>
        </is>
      </c>
      <c r="C431" t="inlineStr">
        <is>
          <t>filled with honey just whenever you say</t>
        </is>
      </c>
      <c r="D431">
        <f>HYPERLINK("https://www.youtube.com/watch?v=5RsO-AvXrYI&amp;t=809s", "Go to time")</f>
        <v/>
      </c>
    </row>
    <row r="432">
      <c r="A432">
        <f>HYPERLINK("https://www.youtube.com/watch?v=IXlhecQ1UUw", "Video")</f>
        <v/>
      </c>
      <c r="B432" t="inlineStr">
        <is>
          <t>3:21</t>
        </is>
      </c>
      <c r="C432" t="inlineStr">
        <is>
          <t>They all filled up
at the same time.</t>
        </is>
      </c>
      <c r="D432">
        <f>HYPERLINK("https://www.youtube.com/watch?v=IXlhecQ1UUw&amp;t=201s", "Go to time")</f>
        <v/>
      </c>
    </row>
    <row r="433">
      <c r="A433">
        <f>HYPERLINK("https://www.youtube.com/watch?v=IXlhecQ1UUw", "Video")</f>
        <v/>
      </c>
      <c r="B433" t="inlineStr">
        <is>
          <t>7:35</t>
        </is>
      </c>
      <c r="C433" t="inlineStr">
        <is>
          <t>the afternoon will be filled
with challenges aplenty.</t>
        </is>
      </c>
      <c r="D433">
        <f>HYPERLINK("https://www.youtube.com/watch?v=IXlhecQ1UUw&amp;t=455s", "Go to time")</f>
        <v/>
      </c>
    </row>
    <row r="434">
      <c r="A434">
        <f>HYPERLINK("https://www.youtube.com/watch?v=jkgKqkHgyRk", "Video")</f>
        <v/>
      </c>
      <c r="B434" t="inlineStr">
        <is>
          <t>12:19</t>
        </is>
      </c>
      <c r="C434" t="inlineStr">
        <is>
          <t>my whole house is filled with magic</t>
        </is>
      </c>
      <c r="D434">
        <f>HYPERLINK("https://www.youtube.com/watch?v=jkgKqkHgyRk&amp;t=739s", "Go to time")</f>
        <v/>
      </c>
    </row>
    <row r="435">
      <c r="A435">
        <f>HYPERLINK("https://www.youtube.com/watch?v=DhOnSXk25YM", "Video")</f>
        <v/>
      </c>
      <c r="B435" t="inlineStr">
        <is>
          <t>15:06</t>
        </is>
      </c>
      <c r="C435" t="inlineStr">
        <is>
          <t>i'll fill you in later for now i'm just</t>
        </is>
      </c>
      <c r="D435">
        <f>HYPERLINK("https://www.youtube.com/watch?v=DhOnSXk25YM&amp;t=906s", "Go to time")</f>
        <v/>
      </c>
    </row>
    <row r="436">
      <c r="A436">
        <f>HYPERLINK("https://www.youtube.com/watch?v=-0NGLaiP1Zw", "Video")</f>
        <v/>
      </c>
      <c r="B436" t="inlineStr">
        <is>
          <t>2:06</t>
        </is>
      </c>
      <c r="C436" t="inlineStr">
        <is>
          <t>before it fills with water they're</t>
        </is>
      </c>
      <c r="D436">
        <f>HYPERLINK("https://www.youtube.com/watch?v=-0NGLaiP1Zw&amp;t=126s", "Go to time")</f>
        <v/>
      </c>
    </row>
    <row r="437">
      <c r="A437">
        <f>HYPERLINK("https://www.youtube.com/watch?v=-XWCBaesiLE", "Video")</f>
        <v/>
      </c>
      <c r="B437" t="inlineStr">
        <is>
          <t>8:46</t>
        </is>
      </c>
      <c r="C437" t="inlineStr">
        <is>
          <t>We use your snacks
as landfill.</t>
        </is>
      </c>
      <c r="D437">
        <f>HYPERLINK("https://www.youtube.com/watch?v=-XWCBaesiLE&amp;t=526s", "Go to time")</f>
        <v/>
      </c>
    </row>
    <row r="438">
      <c r="A438">
        <f>HYPERLINK("https://www.youtube.com/watch?v=8OjDmLI_UoI", "Video")</f>
        <v/>
      </c>
      <c r="B438" t="inlineStr">
        <is>
          <t>12:52</t>
        </is>
      </c>
      <c r="C438" t="inlineStr">
        <is>
          <t>you shouldn't have a problem filling</t>
        </is>
      </c>
      <c r="D438">
        <f>HYPERLINK("https://www.youtube.com/watch?v=8OjDmLI_UoI&amp;t=772s", "Go to time")</f>
        <v/>
      </c>
    </row>
    <row r="439">
      <c r="A439">
        <f>HYPERLINK("https://www.youtube.com/watch?v=gHMC3Bj4HiU", "Video")</f>
        <v/>
      </c>
      <c r="B439" t="inlineStr">
        <is>
          <t>16:29</t>
        </is>
      </c>
      <c r="C439" t="inlineStr">
        <is>
          <t>things first you gotta fill this tree in</t>
        </is>
      </c>
      <c r="D439">
        <f>HYPERLINK("https://www.youtube.com/watch?v=gHMC3Bj4HiU&amp;t=989s", "Go to time")</f>
        <v/>
      </c>
    </row>
    <row r="440">
      <c r="A440">
        <f>HYPERLINK("https://www.youtube.com/watch?v=1HI8nHfmqF4", "Video")</f>
        <v/>
      </c>
      <c r="B440" t="inlineStr">
        <is>
          <t>1:33</t>
        </is>
      </c>
      <c r="C440" t="inlineStr">
        <is>
          <t>just fill in the rest of his body the</t>
        </is>
      </c>
      <c r="D440">
        <f>HYPERLINK("https://www.youtube.com/watch?v=1HI8nHfmqF4&amp;t=93s", "Go to time")</f>
        <v/>
      </c>
    </row>
    <row r="441">
      <c r="A441">
        <f>HYPERLINK("https://www.youtube.com/watch?v=1HI8nHfmqF4", "Video")</f>
        <v/>
      </c>
      <c r="B441" t="inlineStr">
        <is>
          <t>1:47</t>
        </is>
      </c>
      <c r="C441" t="inlineStr">
        <is>
          <t>might want me to whistle we'll fill</t>
        </is>
      </c>
      <c r="D441">
        <f>HYPERLINK("https://www.youtube.com/watch?v=1HI8nHfmqF4&amp;t=107s", "Go to time")</f>
        <v/>
      </c>
    </row>
    <row r="442">
      <c r="A442">
        <f>HYPERLINK("https://www.youtube.com/watch?v=1HI8nHfmqF4", "Video")</f>
        <v/>
      </c>
      <c r="B442" t="inlineStr">
        <is>
          <t>3:26</t>
        </is>
      </c>
      <c r="C442" t="inlineStr">
        <is>
          <t>you took long enough now just fill in</t>
        </is>
      </c>
      <c r="D442">
        <f>HYPERLINK("https://www.youtube.com/watch?v=1HI8nHfmqF4&amp;t=206s", "Go to time")</f>
        <v/>
      </c>
    </row>
    <row r="443">
      <c r="A443">
        <f>HYPERLINK("https://www.youtube.com/watch?v=81yhNPxWm2k", "Video")</f>
        <v/>
      </c>
      <c r="B443" t="inlineStr">
        <is>
          <t>7:34</t>
        </is>
      </c>
      <c r="C443" t="inlineStr">
        <is>
          <t>With portions big enough
to fill Hungee Squirrel's mouth,</t>
        </is>
      </c>
      <c r="D443">
        <f>HYPERLINK("https://www.youtube.com/watch?v=81yhNPxWm2k&amp;t=454s", "Go to time")</f>
        <v/>
      </c>
    </row>
    <row r="444">
      <c r="A444">
        <f>HYPERLINK("https://www.youtube.com/watch?v=CzZF0UItxOE", "Video")</f>
        <v/>
      </c>
      <c r="B444" t="inlineStr">
        <is>
          <t>0:08</t>
        </is>
      </c>
      <c r="C444" t="inlineStr">
        <is>
          <t>is filled with stress.</t>
        </is>
      </c>
      <c r="D444">
        <f>HYPERLINK("https://www.youtube.com/watch?v=CzZF0UItxOE&amp;t=8s", "Go to time")</f>
        <v/>
      </c>
    </row>
    <row r="445">
      <c r="A445">
        <f>HYPERLINK("https://www.youtube.com/watch?v=WdyheyD4JEg", "Video")</f>
        <v/>
      </c>
      <c r="B445" t="inlineStr">
        <is>
          <t>0:10</t>
        </is>
      </c>
      <c r="C445" t="inlineStr">
        <is>
          <t>times watching you fill it all great</t>
        </is>
      </c>
      <c r="D445">
        <f>HYPERLINK("https://www.youtube.com/watch?v=WdyheyD4JEg&amp;t=10s", "Go to time")</f>
        <v/>
      </c>
    </row>
    <row r="446">
      <c r="A446">
        <f>HYPERLINK("https://www.youtube.com/watch?v=yfRkknR8-t4", "Video")</f>
        <v/>
      </c>
      <c r="B446" t="inlineStr">
        <is>
          <t>3:21</t>
        </is>
      </c>
      <c r="C446" t="inlineStr">
        <is>
          <t>does to ya fills up my tummy yummy yummy</t>
        </is>
      </c>
      <c r="D446">
        <f>HYPERLINK("https://www.youtube.com/watch?v=yfRkknR8-t4&amp;t=201s", "Go to time")</f>
        <v/>
      </c>
    </row>
    <row r="447">
      <c r="A447">
        <f>HYPERLINK("https://www.youtube.com/watch?v=WHxJikNfhDo", "Video")</f>
        <v/>
      </c>
      <c r="B447" t="inlineStr">
        <is>
          <t>7:57</t>
        </is>
      </c>
      <c r="C447" t="inlineStr">
        <is>
          <t>Filling that pothole
in the driveway.</t>
        </is>
      </c>
      <c r="D447">
        <f>HYPERLINK("https://www.youtube.com/watch?v=WHxJikNfhDo&amp;t=477s", "Go to time")</f>
        <v/>
      </c>
    </row>
    <row r="448">
      <c r="A448">
        <f>HYPERLINK("https://www.youtube.com/watch?v=WHxJikNfhDo", "Video")</f>
        <v/>
      </c>
      <c r="B448" t="inlineStr">
        <is>
          <t>8:05</t>
        </is>
      </c>
      <c r="C448" t="inlineStr">
        <is>
          <t>Mom's filled three swear jars
because of that pothole.</t>
        </is>
      </c>
      <c r="D448">
        <f>HYPERLINK("https://www.youtube.com/watch?v=WHxJikNfhDo&amp;t=485s", "Go to time")</f>
        <v/>
      </c>
    </row>
    <row r="449">
      <c r="A449">
        <f>HYPERLINK("https://www.youtube.com/watch?v=WHxJikNfhDo", "Video")</f>
        <v/>
      </c>
      <c r="B449" t="inlineStr">
        <is>
          <t>21:25</t>
        </is>
      </c>
      <c r="C449" t="inlineStr">
        <is>
          <t>I swear, I filled
the pothole.</t>
        </is>
      </c>
      <c r="D449">
        <f>HYPERLINK("https://www.youtube.com/watch?v=WHxJikNfhDo&amp;t=1285s", "Go to time")</f>
        <v/>
      </c>
    </row>
    <row r="450">
      <c r="A450">
        <f>HYPERLINK("https://www.youtube.com/watch?v=BaBN8kpOgXI", "Video")</f>
        <v/>
      </c>
      <c r="B450" t="inlineStr">
        <is>
          <t>1:06</t>
        </is>
      </c>
      <c r="C450" t="inlineStr">
        <is>
          <t>filled with joy everyone the na girls</t>
        </is>
      </c>
      <c r="D450">
        <f>HYPERLINK("https://www.youtube.com/watch?v=BaBN8kpOgXI&amp;t=66s", "Go to time")</f>
        <v/>
      </c>
    </row>
    <row r="451">
      <c r="A451">
        <f>HYPERLINK("https://www.youtube.com/watch?v=7zLsElM6-ak", "Video")</f>
        <v/>
      </c>
      <c r="B451" t="inlineStr">
        <is>
          <t>0:38</t>
        </is>
      </c>
      <c r="C451" t="inlineStr">
        <is>
          <t>man I'd be honored if you filled my</t>
        </is>
      </c>
      <c r="D451">
        <f>HYPERLINK("https://www.youtube.com/watch?v=7zLsElM6-ak&amp;t=38s", "Go to time")</f>
        <v/>
      </c>
    </row>
    <row r="452">
      <c r="A452">
        <f>HYPERLINK("https://www.youtube.com/watch?v=7zLsElM6-ak", "Video")</f>
        <v/>
      </c>
      <c r="B452" t="inlineStr">
        <is>
          <t>0:40</t>
        </is>
      </c>
      <c r="C452" t="inlineStr">
        <is>
          <t>shoes in fact you can fill my shoes</t>
        </is>
      </c>
      <c r="D452">
        <f>HYPERLINK("https://www.youtube.com/watch?v=7zLsElM6-ak&amp;t=40s", "Go to time")</f>
        <v/>
      </c>
    </row>
    <row r="453">
      <c r="A453">
        <f>HYPERLINK("https://www.youtube.com/watch?v=LBDuIlqF6JU", "Video")</f>
        <v/>
      </c>
      <c r="B453" t="inlineStr">
        <is>
          <t>1:08</t>
        </is>
      </c>
      <c r="C453" t="inlineStr">
        <is>
          <t>fulfill the magic wish that will bring</t>
        </is>
      </c>
      <c r="D453">
        <f>HYPERLINK("https://www.youtube.com/watch?v=LBDuIlqF6JU&amp;t=68s", "Go to time")</f>
        <v/>
      </c>
    </row>
    <row r="454">
      <c r="A454">
        <f>HYPERLINK("https://www.youtube.com/watch?v=LBDuIlqF6JU", "Video")</f>
        <v/>
      </c>
      <c r="B454" t="inlineStr">
        <is>
          <t>48:46</t>
        </is>
      </c>
      <c r="C454" t="inlineStr">
        <is>
          <t>okay Nino fill in for</t>
        </is>
      </c>
      <c r="D454">
        <f>HYPERLINK("https://www.youtube.com/watch?v=LBDuIlqF6JU&amp;t=2926s", "Go to time")</f>
        <v/>
      </c>
    </row>
    <row r="455">
      <c r="A455">
        <f>HYPERLINK("https://www.youtube.com/watch?v=Otzvvy9CRL8", "Video")</f>
        <v/>
      </c>
      <c r="B455" t="inlineStr">
        <is>
          <t>1:04</t>
        </is>
      </c>
      <c r="C455" t="inlineStr">
        <is>
          <t>filled with Adventure I see jungle we</t>
        </is>
      </c>
      <c r="D455">
        <f>HYPERLINK("https://www.youtube.com/watch?v=Otzvvy9CRL8&amp;t=64s", "Go to time")</f>
        <v/>
      </c>
    </row>
    <row r="456">
      <c r="A456">
        <f>HYPERLINK("https://www.youtube.com/watch?v=Hpnt3rY78Vc", "Video")</f>
        <v/>
      </c>
      <c r="B456" t="inlineStr">
        <is>
          <t>2:36</t>
        </is>
      </c>
      <c r="C456" t="inlineStr">
        <is>
          <t>filled my belly and angry Force knocked</t>
        </is>
      </c>
      <c r="D456">
        <f>HYPERLINK("https://www.youtube.com/watch?v=Hpnt3rY78Vc&amp;t=156s", "Go to time")</f>
        <v/>
      </c>
    </row>
    <row r="457">
      <c r="A457">
        <f>HYPERLINK("https://www.youtube.com/watch?v=tQesZENJE3o", "Video")</f>
        <v/>
      </c>
      <c r="B457" t="inlineStr">
        <is>
          <t>2:05</t>
        </is>
      </c>
      <c r="C457" t="inlineStr">
        <is>
          <t>someone fill us in don't you ding dongs</t>
        </is>
      </c>
      <c r="D457">
        <f>HYPERLINK("https://www.youtube.com/watch?v=tQesZENJE3o&amp;t=125s", "Go to time")</f>
        <v/>
      </c>
    </row>
    <row r="458">
      <c r="A458">
        <f>HYPERLINK("https://www.youtube.com/watch?v=IyUMa97wvlY", "Video")</f>
        <v/>
      </c>
      <c r="B458" t="inlineStr">
        <is>
          <t>2:06</t>
        </is>
      </c>
      <c r="C458" t="inlineStr">
        <is>
          <t>bet filling mom's vision board would be</t>
        </is>
      </c>
      <c r="D458">
        <f>HYPERLINK("https://www.youtube.com/watch?v=IyUMa97wvlY&amp;t=126s", "Go to time")</f>
        <v/>
      </c>
    </row>
    <row r="459">
      <c r="A459">
        <f>HYPERLINK("https://www.youtube.com/watch?v=5o9TKSG2xec", "Video")</f>
        <v/>
      </c>
      <c r="B459" t="inlineStr">
        <is>
          <t>0:40</t>
        </is>
      </c>
      <c r="C459" t="inlineStr">
        <is>
          <t>kooky book has been filling your head</t>
        </is>
      </c>
      <c r="D459">
        <f>HYPERLINK("https://www.youtube.com/watch?v=5o9TKSG2xec&amp;t=40s", "Go to time")</f>
        <v/>
      </c>
    </row>
    <row r="460">
      <c r="A460">
        <f>HYPERLINK("https://www.youtube.com/watch?v=PgAmblPEmoM", "Video")</f>
        <v/>
      </c>
      <c r="B460" t="inlineStr">
        <is>
          <t>2:17</t>
        </is>
      </c>
      <c r="C460" t="inlineStr">
        <is>
          <t>all your stuff veined ignorance fills me</t>
        </is>
      </c>
      <c r="D460">
        <f>HYPERLINK("https://www.youtube.com/watch?v=PgAmblPEmoM&amp;t=137s", "Go to time")</f>
        <v/>
      </c>
    </row>
    <row r="461">
      <c r="A461">
        <f>HYPERLINK("https://www.youtube.com/watch?v=N6CSMGq3kxw", "Video")</f>
        <v/>
      </c>
      <c r="B461" t="inlineStr">
        <is>
          <t>0:07</t>
        </is>
      </c>
      <c r="C461" t="inlineStr">
        <is>
          <t>My imagination seeks to fill
this empty void with fun.</t>
        </is>
      </c>
      <c r="D461">
        <f>HYPERLINK("https://www.youtube.com/watch?v=N6CSMGq3kxw&amp;t=7s", "Go to time")</f>
        <v/>
      </c>
    </row>
    <row r="462">
      <c r="A462">
        <f>HYPERLINK("https://www.youtube.com/watch?v=LvuTfpHESF0", "Video")</f>
        <v/>
      </c>
      <c r="B462" t="inlineStr">
        <is>
          <t>0:49</t>
        </is>
      </c>
      <c r="C462" t="inlineStr">
        <is>
          <t>stuff on here not to fill a whole</t>
        </is>
      </c>
      <c r="D462">
        <f>HYPERLINK("https://www.youtube.com/watch?v=LvuTfpHESF0&amp;t=49s", "Go to time")</f>
        <v/>
      </c>
    </row>
    <row r="463">
      <c r="A463">
        <f>HYPERLINK("https://www.youtube.com/watch?v=U2dLVZbohIA", "Video")</f>
        <v/>
      </c>
      <c r="B463" t="inlineStr">
        <is>
          <t>0:03</t>
        </is>
      </c>
      <c r="C463" t="inlineStr">
        <is>
          <t>oh you want me to refill your drink you</t>
        </is>
      </c>
      <c r="D463">
        <f>HYPERLINK("https://www.youtube.com/watch?v=U2dLVZbohIA&amp;t=3s", "Go to time")</f>
        <v/>
      </c>
    </row>
    <row r="464">
      <c r="A464">
        <f>HYPERLINK("https://www.youtube.com/watch?v=U2dLVZbohIA", "Video")</f>
        <v/>
      </c>
      <c r="B464" t="inlineStr">
        <is>
          <t>0:12</t>
        </is>
      </c>
      <c r="C464" t="inlineStr">
        <is>
          <t>fine one refill coming up</t>
        </is>
      </c>
      <c r="D464">
        <f>HYPERLINK("https://www.youtube.com/watch?v=U2dLVZbohIA&amp;t=12s", "Go to time")</f>
        <v/>
      </c>
    </row>
    <row r="465">
      <c r="A465">
        <f>HYPERLINK("https://www.youtube.com/watch?v=5ueiMMd1en4", "Video")</f>
        <v/>
      </c>
      <c r="B465" t="inlineStr">
        <is>
          <t>7:39</t>
        </is>
      </c>
      <c r="C465" t="inlineStr">
        <is>
          <t>as I filled my belly an angry Force</t>
        </is>
      </c>
      <c r="D465">
        <f>HYPERLINK("https://www.youtube.com/watch?v=5ueiMMd1en4&amp;t=459s", "Go to time")</f>
        <v/>
      </c>
    </row>
    <row r="466">
      <c r="A466">
        <f>HYPERLINK("https://www.youtube.com/watch?v=pIoaey57Jfk", "Video")</f>
        <v/>
      </c>
      <c r="B466" t="inlineStr">
        <is>
          <t>15:09</t>
        </is>
      </c>
      <c r="C466" t="inlineStr">
        <is>
          <t>planet a guy whose heart is filled with</t>
        </is>
      </c>
      <c r="D466">
        <f>HYPERLINK("https://www.youtube.com/watch?v=pIoaey57Jfk&amp;t=909s", "Go to time")</f>
        <v/>
      </c>
    </row>
    <row r="467">
      <c r="A467">
        <f>HYPERLINK("https://www.youtube.com/watch?v=SWZgYpetE7s", "Video")</f>
        <v/>
      </c>
      <c r="B467" t="inlineStr">
        <is>
          <t>4:15</t>
        </is>
      </c>
      <c r="C467" t="inlineStr">
        <is>
          <t>filled with meat we built a machine that</t>
        </is>
      </c>
      <c r="D467">
        <f>HYPERLINK("https://www.youtube.com/watch?v=SWZgYpetE7s&amp;t=255s", "Go to time")</f>
        <v/>
      </c>
    </row>
    <row r="468">
      <c r="A468">
        <f>HYPERLINK("https://www.youtube.com/watch?v=d88W74gch0E", "Video")</f>
        <v/>
      </c>
      <c r="B468" t="inlineStr">
        <is>
          <t>2:54</t>
        </is>
      </c>
      <c r="C468" t="inlineStr">
        <is>
          <t>hear it up here fill up from here to</t>
        </is>
      </c>
      <c r="D468">
        <f>HYPERLINK("https://www.youtube.com/watch?v=d88W74gch0E&amp;t=174s", "Go to time")</f>
        <v/>
      </c>
    </row>
    <row r="469">
      <c r="A469">
        <f>HYPERLINK("https://www.youtube.com/watch?v=EfX8_ITi_1I", "Video")</f>
        <v/>
      </c>
      <c r="B469" t="inlineStr">
        <is>
          <t>1:14</t>
        </is>
      </c>
      <c r="C469" t="inlineStr">
        <is>
          <t>filled with joy everyone na girls and</t>
        </is>
      </c>
      <c r="D469">
        <f>HYPERLINK("https://www.youtube.com/watch?v=EfX8_ITi_1I&amp;t=74s", "Go to time")</f>
        <v/>
      </c>
    </row>
    <row r="470">
      <c r="A470">
        <f>HYPERLINK("https://www.youtube.com/watch?v=ie315YDacWg", "Video")</f>
        <v/>
      </c>
      <c r="B470" t="inlineStr">
        <is>
          <t>16:34</t>
        </is>
      </c>
      <c r="C470" t="inlineStr">
        <is>
          <t>Uh, thanks, buddy,
but I filled up on yams earlier.</t>
        </is>
      </c>
      <c r="D470">
        <f>HYPERLINK("https://www.youtube.com/watch?v=ie315YDacWg&amp;t=994s", "Go to time")</f>
        <v/>
      </c>
    </row>
    <row r="471">
      <c r="A471">
        <f>HYPERLINK("https://www.youtube.com/watch?v=cqftZDM7XQQ", "Video")</f>
        <v/>
      </c>
      <c r="B471" t="inlineStr">
        <is>
          <t>1:32</t>
        </is>
      </c>
      <c r="C471" t="inlineStr">
        <is>
          <t>out now just fill in the rest of his</t>
        </is>
      </c>
      <c r="D471">
        <f>HYPERLINK("https://www.youtube.com/watch?v=cqftZDM7XQQ&amp;t=92s", "Go to time")</f>
        <v/>
      </c>
    </row>
    <row r="472">
      <c r="A472">
        <f>HYPERLINK("https://www.youtube.com/watch?v=cqftZDM7XQQ", "Video")</f>
        <v/>
      </c>
      <c r="B472" t="inlineStr">
        <is>
          <t>1:47</t>
        </is>
      </c>
      <c r="C472" t="inlineStr">
        <is>
          <t>want me to whistle we'll fill those</t>
        </is>
      </c>
      <c r="D472">
        <f>HYPERLINK("https://www.youtube.com/watch?v=cqftZDM7XQQ&amp;t=107s", "Go to time")</f>
        <v/>
      </c>
    </row>
    <row r="473">
      <c r="A473">
        <f>HYPERLINK("https://www.youtube.com/watch?v=cqftZDM7XQQ", "Video")</f>
        <v/>
      </c>
      <c r="B473" t="inlineStr">
        <is>
          <t>3:26</t>
        </is>
      </c>
      <c r="C473" t="inlineStr">
        <is>
          <t>mouth you took long enough now just fill</t>
        </is>
      </c>
      <c r="D473">
        <f>HYPERLINK("https://www.youtube.com/watch?v=cqftZDM7XQQ&amp;t=206s", "Go to time")</f>
        <v/>
      </c>
    </row>
    <row r="474">
      <c r="A474">
        <f>HYPERLINK("https://www.youtube.com/watch?v=cqftZDM7XQQ", "Video")</f>
        <v/>
      </c>
      <c r="B474" t="inlineStr">
        <is>
          <t>26:24</t>
        </is>
      </c>
      <c r="C474" t="inlineStr">
        <is>
          <t>imagination seeks to fill this empty</t>
        </is>
      </c>
      <c r="D474">
        <f>HYPERLINK("https://www.youtube.com/watch?v=cqftZDM7XQQ&amp;t=1584s", "Go to time")</f>
        <v/>
      </c>
    </row>
    <row r="475">
      <c r="A475">
        <f>HYPERLINK("https://www.youtube.com/watch?v=fG__1gGNuvw", "Video")</f>
        <v/>
      </c>
      <c r="B475" t="inlineStr">
        <is>
          <t>2:11</t>
        </is>
      </c>
      <c r="C475" t="inlineStr">
        <is>
          <t>and what are we gonna
fill the mold with, Ruthie?</t>
        </is>
      </c>
      <c r="D475">
        <f>HYPERLINK("https://www.youtube.com/watch?v=fG__1gGNuvw&amp;t=131s", "Go to time")</f>
        <v/>
      </c>
    </row>
    <row r="476">
      <c r="A476">
        <f>HYPERLINK("https://www.youtube.com/watch?v=fG__1gGNuvw", "Video")</f>
        <v/>
      </c>
      <c r="B476" t="inlineStr">
        <is>
          <t>2:12</t>
        </is>
      </c>
      <c r="C476" t="inlineStr">
        <is>
          <t>- We are going to fill it
with white chocolate chips.</t>
        </is>
      </c>
      <c r="D476">
        <f>HYPERLINK("https://www.youtube.com/watch?v=fG__1gGNuvw&amp;t=132s", "Go to time")</f>
        <v/>
      </c>
    </row>
    <row r="477">
      <c r="A477">
        <f>HYPERLINK("https://www.youtube.com/watch?v=Vbu8TI-I6Pk", "Video")</f>
        <v/>
      </c>
      <c r="B477" t="inlineStr">
        <is>
          <t>0:31</t>
        </is>
      </c>
      <c r="C477" t="inlineStr">
        <is>
          <t>unfulfilled I've been coming to plan but</t>
        </is>
      </c>
      <c r="D477">
        <f>HYPERLINK("https://www.youtube.com/watch?v=Vbu8TI-I6Pk&amp;t=31s", "Go to time")</f>
        <v/>
      </c>
    </row>
    <row r="478">
      <c r="A478">
        <f>HYPERLINK("https://www.youtube.com/watch?v=Vbu8TI-I6Pk", "Video")</f>
        <v/>
      </c>
      <c r="B478" t="inlineStr">
        <is>
          <t>0:36</t>
        </is>
      </c>
      <c r="C478" t="inlineStr">
        <is>
          <t>I'm filled with</t>
        </is>
      </c>
      <c r="D478">
        <f>HYPERLINK("https://www.youtube.com/watch?v=Vbu8TI-I6Pk&amp;t=36s", "Go to time")</f>
        <v/>
      </c>
    </row>
    <row r="479">
      <c r="A479">
        <f>HYPERLINK("https://www.youtube.com/watch?v=6rRIF01z-t0", "Video")</f>
        <v/>
      </c>
      <c r="B479" t="inlineStr">
        <is>
          <t>15:29</t>
        </is>
      </c>
      <c r="C479" t="inlineStr">
        <is>
          <t>were filled so I applied as a guy and</t>
        </is>
      </c>
      <c r="D479">
        <f>HYPERLINK("https://www.youtube.com/watch?v=6rRIF01z-t0&amp;t=929s", "Go to time")</f>
        <v/>
      </c>
    </row>
    <row r="480">
      <c r="A480">
        <f>HYPERLINK("https://www.youtube.com/watch?v=IpfT5-1ABac", "Video")</f>
        <v/>
      </c>
      <c r="B480" t="inlineStr">
        <is>
          <t>0:51</t>
        </is>
      </c>
      <c r="C480" t="inlineStr">
        <is>
          <t>filled with joy everyone but the naughty</t>
        </is>
      </c>
      <c r="D480">
        <f>HYPERLINK("https://www.youtube.com/watch?v=IpfT5-1ABac&amp;t=51s", "Go to time")</f>
        <v/>
      </c>
    </row>
    <row r="481">
      <c r="A481">
        <f>HYPERLINK("https://www.youtube.com/watch?v=WBiRbqfosuk", "Video")</f>
        <v/>
      </c>
      <c r="B481" t="inlineStr">
        <is>
          <t>19:54</t>
        </is>
      </c>
      <c r="C481" t="inlineStr">
        <is>
          <t>it's ready to be filled in</t>
        </is>
      </c>
      <c r="D481">
        <f>HYPERLINK("https://www.youtube.com/watch?v=WBiRbqfosuk&amp;t=1194s", "Go to time")</f>
        <v/>
      </c>
    </row>
    <row r="482">
      <c r="A482">
        <f>HYPERLINK("https://www.youtube.com/watch?v=WBiRbqfosuk", "Video")</f>
        <v/>
      </c>
      <c r="B482" t="inlineStr">
        <is>
          <t>20:01</t>
        </is>
      </c>
      <c r="C482" t="inlineStr">
        <is>
          <t>no filled in with our future</t>
        </is>
      </c>
      <c r="D482">
        <f>HYPERLINK("https://www.youtube.com/watch?v=WBiRbqfosuk&amp;t=1201s", "Go to time")</f>
        <v/>
      </c>
    </row>
    <row r="483">
      <c r="A483">
        <f>HYPERLINK("https://www.youtube.com/watch?v=U9i-Kk8GjPU", "Video")</f>
        <v/>
      </c>
      <c r="B483" t="inlineStr">
        <is>
          <t>16:35</t>
        </is>
      </c>
      <c r="C483" t="inlineStr">
        <is>
          <t>I'll get things to fill it.</t>
        </is>
      </c>
      <c r="D483">
        <f>HYPERLINK("https://www.youtube.com/watch?v=U9i-Kk8GjPU&amp;t=995s", "Go to time")</f>
        <v/>
      </c>
    </row>
    <row r="484">
      <c r="A484">
        <f>HYPERLINK("https://www.youtube.com/watch?v=OraeVucELhE", "Video")</f>
        <v/>
      </c>
      <c r="B484" t="inlineStr">
        <is>
          <t>2:58</t>
        </is>
      </c>
      <c r="C484" t="inlineStr">
        <is>
          <t>filled me with hope i'm gonna go tell</t>
        </is>
      </c>
      <c r="D484">
        <f>HYPERLINK("https://www.youtube.com/watch?v=OraeVucELhE&amp;t=178s", "Go to time")</f>
        <v/>
      </c>
    </row>
    <row r="485">
      <c r="A485">
        <f>HYPERLINK("https://www.youtube.com/watch?v=OMcMJ3N8e6s", "Video")</f>
        <v/>
      </c>
      <c r="B485" t="inlineStr">
        <is>
          <t>3:29</t>
        </is>
      </c>
      <c r="C485" t="inlineStr">
        <is>
          <t>There's kind of a wish fulfillment of</t>
        </is>
      </c>
      <c r="D485">
        <f>HYPERLINK("https://www.youtube.com/watch?v=OMcMJ3N8e6s&amp;t=209s", "Go to time")</f>
        <v/>
      </c>
    </row>
    <row r="486">
      <c r="A486">
        <f>HYPERLINK("https://www.youtube.com/watch?v=63V0JspgvrE", "Video")</f>
        <v/>
      </c>
      <c r="B486" t="inlineStr">
        <is>
          <t>5:17</t>
        </is>
      </c>
      <c r="C486" t="inlineStr">
        <is>
          <t>ready go Tyler go fill that canister and</t>
        </is>
      </c>
      <c r="D486">
        <f>HYPERLINK("https://www.youtube.com/watch?v=63V0JspgvrE&amp;t=317s", "Go to time")</f>
        <v/>
      </c>
    </row>
    <row r="487">
      <c r="A487">
        <f>HYPERLINK("https://www.youtube.com/watch?v=63V0JspgvrE", "Video")</f>
        <v/>
      </c>
      <c r="B487" t="inlineStr">
        <is>
          <t>8:13</t>
        </is>
      </c>
      <c r="C487" t="inlineStr">
        <is>
          <t>Tyler you shine so bright filling up</t>
        </is>
      </c>
      <c r="D487">
        <f>HYPERLINK("https://www.youtube.com/watch?v=63V0JspgvrE&amp;t=493s", "Go to time")</f>
        <v/>
      </c>
    </row>
    <row r="488">
      <c r="A488">
        <f>HYPERLINK("https://www.youtube.com/watch?v=63V0JspgvrE", "Video")</f>
        <v/>
      </c>
      <c r="B488" t="inlineStr">
        <is>
          <t>18:03</t>
        </is>
      </c>
      <c r="C488" t="inlineStr">
        <is>
          <t>pal what am I doing I can't even fill a</t>
        </is>
      </c>
      <c r="D488">
        <f>HYPERLINK("https://www.youtube.com/watch?v=63V0JspgvrE&amp;t=1083s", "Go to time")</f>
        <v/>
      </c>
    </row>
    <row r="489">
      <c r="A489">
        <f>HYPERLINK("https://www.youtube.com/watch?v=63V0JspgvrE", "Video")</f>
        <v/>
      </c>
      <c r="B489" t="inlineStr">
        <is>
          <t>18:07</t>
        </is>
      </c>
      <c r="C489" t="inlineStr">
        <is>
          <t>canister oh come on you almost fill that</t>
        </is>
      </c>
      <c r="D489">
        <f>HYPERLINK("https://www.youtube.com/watch?v=63V0JspgvrE&amp;t=1087s", "Go to time")</f>
        <v/>
      </c>
    </row>
    <row r="490">
      <c r="A490">
        <f>HYPERLINK("https://www.youtube.com/watch?v=63V0JspgvrE", "Video")</f>
        <v/>
      </c>
      <c r="B490" t="inlineStr">
        <is>
          <t>18:44</t>
        </is>
      </c>
      <c r="C490" t="inlineStr">
        <is>
          <t>and just keep filling those</t>
        </is>
      </c>
      <c r="D490">
        <f>HYPERLINK("https://www.youtube.com/watch?v=63V0JspgvrE&amp;t=1124s", "Go to time")</f>
        <v/>
      </c>
    </row>
    <row r="491">
      <c r="A491">
        <f>HYPERLINK("https://www.youtube.com/watch?v=63V0JspgvrE", "Video")</f>
        <v/>
      </c>
      <c r="B491" t="inlineStr">
        <is>
          <t>19:40</t>
        </is>
      </c>
      <c r="C491" t="inlineStr">
        <is>
          <t>tomorrow okay I can fill this</t>
        </is>
      </c>
      <c r="D491">
        <f>HYPERLINK("https://www.youtube.com/watch?v=63V0JspgvrE&amp;t=1180s", "Go to time")</f>
        <v/>
      </c>
    </row>
    <row r="492">
      <c r="A492">
        <f>HYPERLINK("https://www.youtube.com/watch?v=63V0JspgvrE", "Video")</f>
        <v/>
      </c>
      <c r="B492" t="inlineStr">
        <is>
          <t>20:16</t>
        </is>
      </c>
      <c r="C492" t="inlineStr">
        <is>
          <t>bye-bye I finally filled it hey a little</t>
        </is>
      </c>
      <c r="D492">
        <f>HYPERLINK("https://www.youtube.com/watch?v=63V0JspgvrE&amp;t=1216s", "Go to time")</f>
        <v/>
      </c>
    </row>
    <row r="493">
      <c r="A493">
        <f>HYPERLINK("https://www.youtube.com/watch?v=WhRRv0Nvm-M", "Video")</f>
        <v/>
      </c>
      <c r="B493" t="inlineStr">
        <is>
          <t>2:54</t>
        </is>
      </c>
      <c r="C493" t="inlineStr">
        <is>
          <t>well that dirt jar Ain't Gonna Fill</t>
        </is>
      </c>
      <c r="D493">
        <f>HYPERLINK("https://www.youtube.com/watch?v=WhRRv0Nvm-M&amp;t=174s", "Go to time")</f>
        <v/>
      </c>
    </row>
    <row r="494">
      <c r="A494">
        <f>HYPERLINK("https://www.youtube.com/watch?v=0eiYhV740tQ", "Video")</f>
        <v/>
      </c>
      <c r="B494" t="inlineStr">
        <is>
          <t>1:08</t>
        </is>
      </c>
      <c r="C494" t="inlineStr">
        <is>
          <t>fulfill the magic wish that will bring</t>
        </is>
      </c>
      <c r="D494">
        <f>HYPERLINK("https://www.youtube.com/watch?v=0eiYhV740tQ&amp;t=68s", "Go to time")</f>
        <v/>
      </c>
    </row>
    <row r="495">
      <c r="A495">
        <f>HYPERLINK("https://www.youtube.com/watch?v=HojJn4q8Ga4", "Video")</f>
        <v/>
      </c>
      <c r="B495" t="inlineStr">
        <is>
          <t>0:26</t>
        </is>
      </c>
      <c r="C495" t="inlineStr">
        <is>
          <t>a dark spider web
filled basement.</t>
        </is>
      </c>
      <c r="D495">
        <f>HYPERLINK("https://www.youtube.com/watch?v=HojJn4q8Ga4&amp;t=26s", "Go to time")</f>
        <v/>
      </c>
    </row>
    <row r="496">
      <c r="A496">
        <f>HYPERLINK("https://www.youtube.com/watch?v=Jf6IokqDsUI", "Video")</f>
        <v/>
      </c>
      <c r="B496" t="inlineStr">
        <is>
          <t>8:44</t>
        </is>
      </c>
      <c r="C496" t="inlineStr">
        <is>
          <t>shoes on and a me-sized mug to fill fine</t>
        </is>
      </c>
      <c r="D496">
        <f>HYPERLINK("https://www.youtube.com/watch?v=Jf6IokqDsUI&amp;t=524s", "Go to time")</f>
        <v/>
      </c>
    </row>
    <row r="497">
      <c r="A497">
        <f>HYPERLINK("https://www.youtube.com/watch?v=Jf6IokqDsUI", "Video")</f>
        <v/>
      </c>
      <c r="B497" t="inlineStr">
        <is>
          <t>29:31</t>
        </is>
      </c>
      <c r="C497" t="inlineStr">
        <is>
          <t>Gonna Fill itself</t>
        </is>
      </c>
      <c r="D497">
        <f>HYPERLINK("https://www.youtube.com/watch?v=Jf6IokqDsUI&amp;t=1771s", "Go to time")</f>
        <v/>
      </c>
    </row>
    <row r="498">
      <c r="A498">
        <f>HYPERLINK("https://www.youtube.com/watch?v=Jf6IokqDsUI", "Video")</f>
        <v/>
      </c>
      <c r="B498" t="inlineStr">
        <is>
          <t>67:23</t>
        </is>
      </c>
      <c r="C498" t="inlineStr">
        <is>
          <t>should have filled up after driving</t>
        </is>
      </c>
      <c r="D498">
        <f>HYPERLINK("https://www.youtube.com/watch?v=Jf6IokqDsUI&amp;t=4043s", "Go to time")</f>
        <v/>
      </c>
    </row>
    <row r="499">
      <c r="A499">
        <f>HYPERLINK("https://www.youtube.com/watch?v=seF3Yj2467A", "Video")</f>
        <v/>
      </c>
      <c r="B499" t="inlineStr">
        <is>
          <t>14:55</t>
        </is>
      </c>
      <c r="C499" t="inlineStr">
        <is>
          <t>free refill no thanks just the large</t>
        </is>
      </c>
      <c r="D499">
        <f>HYPERLINK("https://www.youtube.com/watch?v=seF3Yj2467A&amp;t=895s", "Go to time")</f>
        <v/>
      </c>
    </row>
    <row r="500">
      <c r="A500">
        <f>HYPERLINK("https://www.youtube.com/watch?v=8abFrLZiYpA", "Video")</f>
        <v/>
      </c>
      <c r="B500" t="inlineStr">
        <is>
          <t>0:25</t>
        </is>
      </c>
      <c r="C500" t="inlineStr">
        <is>
          <t>It could be filled
with goodness or badness,</t>
        </is>
      </c>
      <c r="D500">
        <f>HYPERLINK("https://www.youtube.com/watch?v=8abFrLZiYpA&amp;t=25s", "Go to time")</f>
        <v/>
      </c>
    </row>
    <row r="501">
      <c r="A501">
        <f>HYPERLINK("https://www.youtube.com/watch?v=4GZuJynix68", "Video")</f>
        <v/>
      </c>
      <c r="B501" t="inlineStr">
        <is>
          <t>0:14</t>
        </is>
      </c>
      <c r="C501" t="inlineStr">
        <is>
          <t>to fulfill the requirements
of list item 192.</t>
        </is>
      </c>
      <c r="D501">
        <f>HYPERLINK("https://www.youtube.com/watch?v=4GZuJynix68&amp;t=14s", "Go to time")</f>
        <v/>
      </c>
    </row>
    <row r="502">
      <c r="A502">
        <f>HYPERLINK("https://www.youtube.com/watch?v=U7bxgXs1R1M", "Video")</f>
        <v/>
      </c>
      <c r="B502" t="inlineStr">
        <is>
          <t>1:06</t>
        </is>
      </c>
      <c r="C502" t="inlineStr">
        <is>
          <t>filled with joy everyone the nauy girls</t>
        </is>
      </c>
      <c r="D502">
        <f>HYPERLINK("https://www.youtube.com/watch?v=U7bxgXs1R1M&amp;t=66s", "Go to time")</f>
        <v/>
      </c>
    </row>
    <row r="503">
      <c r="A503">
        <f>HYPERLINK("https://www.youtube.com/watch?v=D7GezQNfKx4", "Video")</f>
        <v/>
      </c>
      <c r="B503" t="inlineStr">
        <is>
          <t>0:49</t>
        </is>
      </c>
      <c r="C503" t="inlineStr">
        <is>
          <t>stuff on here not to fill a whole</t>
        </is>
      </c>
      <c r="D503">
        <f>HYPERLINK("https://www.youtube.com/watch?v=D7GezQNfKx4&amp;t=49s", "Go to time")</f>
        <v/>
      </c>
    </row>
    <row r="504">
      <c r="A504">
        <f>HYPERLINK("https://www.youtube.com/watch?v=i3mwgUH6SDA", "Video")</f>
        <v/>
      </c>
      <c r="B504" t="inlineStr">
        <is>
          <t>0:23</t>
        </is>
      </c>
      <c r="C504" t="inlineStr">
        <is>
          <t>careful the human Realms are filled with</t>
        </is>
      </c>
      <c r="D504">
        <f>HYPERLINK("https://www.youtube.com/watch?v=i3mwgUH6SDA&amp;t=23s", "Go to time")</f>
        <v/>
      </c>
    </row>
    <row r="505">
      <c r="A505">
        <f>HYPERLINK("https://www.youtube.com/watch?v=0vHcFT3OL5M", "Video")</f>
        <v/>
      </c>
      <c r="B505" t="inlineStr">
        <is>
          <t>1:08</t>
        </is>
      </c>
      <c r="C505" t="inlineStr">
        <is>
          <t>CIB if you fill out this questionnaire I</t>
        </is>
      </c>
      <c r="D505">
        <f>HYPERLINK("https://www.youtube.com/watch?v=0vHcFT3OL5M&amp;t=68s", "Go to time")</f>
        <v/>
      </c>
    </row>
    <row r="506">
      <c r="A506">
        <f>HYPERLINK("https://www.youtube.com/watch?v=0vHcFT3OL5M", "Video")</f>
        <v/>
      </c>
      <c r="B506" t="inlineStr">
        <is>
          <t>1:46</t>
        </is>
      </c>
      <c r="C506" t="inlineStr">
        <is>
          <t>bears I'll just fill this out for you</t>
        </is>
      </c>
      <c r="D506">
        <f>HYPERLINK("https://www.youtube.com/watch?v=0vHcFT3OL5M&amp;t=106s", "Go to time")</f>
        <v/>
      </c>
    </row>
    <row r="507">
      <c r="A507">
        <f>HYPERLINK("https://www.youtube.com/watch?v=CrB7xAozhOA", "Video")</f>
        <v/>
      </c>
      <c r="B507" t="inlineStr">
        <is>
          <t>1:08</t>
        </is>
      </c>
      <c r="C507" t="inlineStr">
        <is>
          <t>fulfill the magic wish that will bring</t>
        </is>
      </c>
      <c r="D507">
        <f>HYPERLINK("https://www.youtube.com/watch?v=CrB7xAozhOA&amp;t=68s", "Go to time")</f>
        <v/>
      </c>
    </row>
    <row r="508">
      <c r="A508">
        <f>HYPERLINK("https://www.youtube.com/watch?v=A_2KEvnwKDQ", "Video")</f>
        <v/>
      </c>
      <c r="B508" t="inlineStr">
        <is>
          <t>1:35</t>
        </is>
      </c>
      <c r="C508" t="inlineStr">
        <is>
          <t>Discretion fills us with glee.</t>
        </is>
      </c>
      <c r="D508">
        <f>HYPERLINK("https://www.youtube.com/watch?v=A_2KEvnwKDQ&amp;t=95s", "Go to time")</f>
        <v/>
      </c>
    </row>
    <row r="509">
      <c r="A509">
        <f>HYPERLINK("https://www.youtube.com/watch?v=bX2KHWpM8UQ", "Video")</f>
        <v/>
      </c>
      <c r="B509" t="inlineStr">
        <is>
          <t>10:52</t>
        </is>
      </c>
      <c r="C509" t="inlineStr">
        <is>
          <t>something to fill the space</t>
        </is>
      </c>
      <c r="D509">
        <f>HYPERLINK("https://www.youtube.com/watch?v=bX2KHWpM8UQ&amp;t=652s", "Go to time")</f>
        <v/>
      </c>
    </row>
    <row r="510">
      <c r="A510">
        <f>HYPERLINK("https://www.youtube.com/watch?v=Kph8g76huHk", "Video")</f>
        <v/>
      </c>
      <c r="B510" t="inlineStr">
        <is>
          <t>0:19</t>
        </is>
      </c>
      <c r="C510" t="inlineStr">
        <is>
          <t>verb and we'll fill in the blanks and</t>
        </is>
      </c>
      <c r="D510">
        <f>HYPERLINK("https://www.youtube.com/watch?v=Kph8g76huHk&amp;t=19s", "Go to time")</f>
        <v/>
      </c>
    </row>
    <row r="511">
      <c r="A511">
        <f>HYPERLINK("https://www.youtube.com/watch?v=_xdpFBZGvFw", "Video")</f>
        <v/>
      </c>
      <c r="B511" t="inlineStr">
        <is>
          <t>1:04</t>
        </is>
      </c>
      <c r="C511" t="inlineStr">
        <is>
          <t>their Summers it's filled with so much</t>
        </is>
      </c>
      <c r="D511">
        <f>HYPERLINK("https://www.youtube.com/watch?v=_xdpFBZGvFw&amp;t=64s", "Go to time")</f>
        <v/>
      </c>
    </row>
    <row r="512">
      <c r="A512">
        <f>HYPERLINK("https://www.youtube.com/watch?v=2zeDALyiZ5I", "Video")</f>
        <v/>
      </c>
      <c r="B512" t="inlineStr">
        <is>
          <t>1:51</t>
        </is>
      </c>
      <c r="C512" t="inlineStr">
        <is>
          <t>i will be personally filling in as your</t>
        </is>
      </c>
      <c r="D512">
        <f>HYPERLINK("https://www.youtube.com/watch?v=2zeDALyiZ5I&amp;t=111s", "Go to time")</f>
        <v/>
      </c>
    </row>
    <row r="513">
      <c r="A513">
        <f>HYPERLINK("https://www.youtube.com/watch?v=0GyMh6hzHFc", "Video")</f>
        <v/>
      </c>
      <c r="B513" t="inlineStr">
        <is>
          <t>0:18</t>
        </is>
      </c>
      <c r="C513" t="inlineStr">
        <is>
          <t>look at all these kids filled with the</t>
        </is>
      </c>
      <c r="D513">
        <f>HYPERLINK("https://www.youtube.com/watch?v=0GyMh6hzHFc&amp;t=18s", "Go to time")</f>
        <v/>
      </c>
    </row>
    <row r="514">
      <c r="A514">
        <f>HYPERLINK("https://www.youtube.com/watch?v=aaAMlZD4Ox0", "Video")</f>
        <v/>
      </c>
      <c r="B514" t="inlineStr">
        <is>
          <t>4:23</t>
        </is>
      </c>
      <c r="C514" t="inlineStr">
        <is>
          <t>filled with holes bar of green human</t>
        </is>
      </c>
      <c r="D514">
        <f>HYPERLINK("https://www.youtube.com/watch?v=aaAMlZD4Ox0&amp;t=263s", "Go to time")</f>
        <v/>
      </c>
    </row>
    <row r="515">
      <c r="A515">
        <f>HYPERLINK("https://www.youtube.com/watch?v=Dw2_X6OZsRo", "Video")</f>
        <v/>
      </c>
      <c r="B515" t="inlineStr">
        <is>
          <t>0:36</t>
        </is>
      </c>
      <c r="C515" t="inlineStr">
        <is>
          <t>I should point out that it is
filled with root beer,</t>
        </is>
      </c>
      <c r="D515">
        <f>HYPERLINK("https://www.youtube.com/watch?v=Dw2_X6OZsRo&amp;t=36s", "Go to time")</f>
        <v/>
      </c>
    </row>
    <row r="516">
      <c r="A516">
        <f>HYPERLINK("https://www.youtube.com/watch?v=24rNWgr1mA0", "Video")</f>
        <v/>
      </c>
      <c r="B516" t="inlineStr">
        <is>
          <t>4:15</t>
        </is>
      </c>
      <c r="C516" t="inlineStr">
        <is>
          <t>filled with meat?</t>
        </is>
      </c>
      <c r="D516">
        <f>HYPERLINK("https://www.youtube.com/watch?v=24rNWgr1mA0&amp;t=255s", "Go to time")</f>
        <v/>
      </c>
    </row>
    <row r="517">
      <c r="A517">
        <f>HYPERLINK("https://www.youtube.com/watch?v=24rNWgr1mA0", "Video")</f>
        <v/>
      </c>
      <c r="B517" t="inlineStr">
        <is>
          <t>14:16</t>
        </is>
      </c>
      <c r="C517" t="inlineStr">
        <is>
          <t>I filled the bottles
with water from that fountain,</t>
        </is>
      </c>
      <c r="D517">
        <f>HYPERLINK("https://www.youtube.com/watch?v=24rNWgr1mA0&amp;t=856s", "Go to time")</f>
        <v/>
      </c>
    </row>
    <row r="518">
      <c r="A518">
        <f>HYPERLINK("https://www.youtube.com/watch?v=noutiUPn73M", "Video")</f>
        <v/>
      </c>
      <c r="B518" t="inlineStr">
        <is>
          <t>3:20</t>
        </is>
      </c>
      <c r="C518" t="inlineStr">
        <is>
          <t>filling up these shelves with needless</t>
        </is>
      </c>
      <c r="D518">
        <f>HYPERLINK("https://www.youtube.com/watch?v=noutiUPn73M&amp;t=200s", "Go to time")</f>
        <v/>
      </c>
    </row>
    <row r="519">
      <c r="A519">
        <f>HYPERLINK("https://www.youtube.com/watch?v=0uVWH-xWzPk", "Video")</f>
        <v/>
      </c>
      <c r="B519" t="inlineStr">
        <is>
          <t>2:13</t>
        </is>
      </c>
      <c r="C519" t="inlineStr">
        <is>
          <t>to fill up the gas tank before we</t>
        </is>
      </c>
      <c r="D519">
        <f>HYPERLINK("https://www.youtube.com/watch?v=0uVWH-xWzPk&amp;t=133s", "Go to time")</f>
        <v/>
      </c>
    </row>
    <row r="520">
      <c r="A520">
        <f>HYPERLINK("https://www.youtube.com/watch?v=Oa6sHzrtIZM", "Video")</f>
        <v/>
      </c>
      <c r="B520" t="inlineStr">
        <is>
          <t>7:56</t>
        </is>
      </c>
      <c r="C520" t="inlineStr">
        <is>
          <t>[artist] Now just fill in
the rest of his body.</t>
        </is>
      </c>
      <c r="D520">
        <f>HYPERLINK("https://www.youtube.com/watch?v=Oa6sHzrtIZM&amp;t=476s", "Go to time")</f>
        <v/>
      </c>
    </row>
    <row r="521">
      <c r="A521">
        <f>HYPERLINK("https://www.youtube.com/watch?v=Oa6sHzrtIZM", "Video")</f>
        <v/>
      </c>
      <c r="B521" t="inlineStr">
        <is>
          <t>8:12</t>
        </is>
      </c>
      <c r="C521" t="inlineStr">
        <is>
          <t>-[whistling]
-We'll fill those sails.</t>
        </is>
      </c>
      <c r="D521">
        <f>HYPERLINK("https://www.youtube.com/watch?v=Oa6sHzrtIZM&amp;t=492s", "Go to time")</f>
        <v/>
      </c>
    </row>
    <row r="522">
      <c r="A522">
        <f>HYPERLINK("https://www.youtube.com/watch?v=Oa6sHzrtIZM", "Video")</f>
        <v/>
      </c>
      <c r="B522" t="inlineStr">
        <is>
          <t>9:50</t>
        </is>
      </c>
      <c r="C522" t="inlineStr">
        <is>
          <t>Or do we? I filled the Kludge.</t>
        </is>
      </c>
      <c r="D522">
        <f>HYPERLINK("https://www.youtube.com/watch?v=Oa6sHzrtIZM&amp;t=590s", "Go to time")</f>
        <v/>
      </c>
    </row>
    <row r="523">
      <c r="A523">
        <f>HYPERLINK("https://www.youtube.com/watch?v=99J3s0qQiEo", "Video")</f>
        <v/>
      </c>
      <c r="B523" t="inlineStr">
        <is>
          <t>0:17</t>
        </is>
      </c>
      <c r="C523" t="inlineStr">
        <is>
          <t>NARRATOR: Now just fill
in the rest of his body.</t>
        </is>
      </c>
      <c r="D523">
        <f>HYPERLINK("https://www.youtube.com/watch?v=99J3s0qQiEo&amp;t=17s", "Go to time")</f>
        <v/>
      </c>
    </row>
    <row r="524">
      <c r="A524">
        <f>HYPERLINK("https://www.youtube.com/watch?v=99J3s0qQiEo", "Video")</f>
        <v/>
      </c>
      <c r="B524" t="inlineStr">
        <is>
          <t>0:33</t>
        </is>
      </c>
      <c r="C524" t="inlineStr">
        <is>
          <t>NARRATOR: We'll
fill those sails.</t>
        </is>
      </c>
      <c r="D524">
        <f>HYPERLINK("https://www.youtube.com/watch?v=99J3s0qQiEo&amp;t=33s", "Go to time")</f>
        <v/>
      </c>
    </row>
    <row r="525">
      <c r="A525">
        <f>HYPERLINK("https://www.youtube.com/watch?v=W1UEZClz5X0", "Video")</f>
        <v/>
      </c>
      <c r="B525" t="inlineStr">
        <is>
          <t>1:26</t>
        </is>
      </c>
      <c r="C525" t="inlineStr">
        <is>
          <t>And a me-sized mug to fill.</t>
        </is>
      </c>
      <c r="D525">
        <f>HYPERLINK("https://www.youtube.com/watch?v=W1UEZClz5X0&amp;t=86s", "Go to time")</f>
        <v/>
      </c>
    </row>
    <row r="526">
      <c r="A526">
        <f>HYPERLINK("https://www.youtube.com/watch?v=nMb2blyPbC4", "Video")</f>
        <v/>
      </c>
      <c r="B526" t="inlineStr">
        <is>
          <t>0:13</t>
        </is>
      </c>
      <c r="C526" t="inlineStr">
        <is>
          <t>Now, just fill in
the rest of her body.</t>
        </is>
      </c>
      <c r="D526">
        <f>HYPERLINK("https://www.youtube.com/watch?v=nMb2blyPbC4&amp;t=13s", "Go to time")</f>
        <v/>
      </c>
    </row>
    <row r="527">
      <c r="A527">
        <f>HYPERLINK("https://www.youtube.com/watch?v=Acuu8554SA8", "Video")</f>
        <v/>
      </c>
      <c r="B527" t="inlineStr">
        <is>
          <t>9:59</t>
        </is>
      </c>
      <c r="C527" t="inlineStr">
        <is>
          <t>fill it up make it rich I suppose here</t>
        </is>
      </c>
      <c r="D527">
        <f>HYPERLINK("https://www.youtube.com/watch?v=Acuu8554SA8&amp;t=599s", "Go to time")</f>
        <v/>
      </c>
    </row>
    <row r="528">
      <c r="A528">
        <f>HYPERLINK("https://www.youtube.com/watch?v=nNDhdHbL518", "Video")</f>
        <v/>
      </c>
      <c r="B528" t="inlineStr">
        <is>
          <t>6:07</t>
        </is>
      </c>
      <c r="C528" t="inlineStr">
        <is>
          <t>and no filling up
the canteens with
clam chowder</t>
        </is>
      </c>
      <c r="D528">
        <f>HYPERLINK("https://www.youtube.com/watch?v=nNDhdHbL518&amp;t=367s", "Go to time")</f>
        <v/>
      </c>
    </row>
    <row r="529">
      <c r="A529">
        <f>HYPERLINK("https://www.youtube.com/watch?v=IY2hHmQy3_c", "Video")</f>
        <v/>
      </c>
      <c r="B529" t="inlineStr">
        <is>
          <t>1:06</t>
        </is>
      </c>
      <c r="C529" t="inlineStr">
        <is>
          <t>get them out combine the two and fulfill</t>
        </is>
      </c>
      <c r="D529">
        <f>HYPERLINK("https://www.youtube.com/watch?v=IY2hHmQy3_c&amp;t=66s", "Go to time")</f>
        <v/>
      </c>
    </row>
    <row r="530">
      <c r="A530">
        <f>HYPERLINK("https://www.youtube.com/watch?v=IY2hHmQy3_c", "Video")</f>
        <v/>
      </c>
      <c r="B530" t="inlineStr">
        <is>
          <t>30:14</t>
        </is>
      </c>
      <c r="C530" t="inlineStr">
        <is>
          <t>okay Nino fill in for</t>
        </is>
      </c>
      <c r="D530">
        <f>HYPERLINK("https://www.youtube.com/watch?v=IY2hHmQy3_c&amp;t=1814s", "Go to time")</f>
        <v/>
      </c>
    </row>
    <row r="531">
      <c r="A531">
        <f>HYPERLINK("https://www.youtube.com/watch?v=IM4nqkLDDwE", "Video")</f>
        <v/>
      </c>
      <c r="B531" t="inlineStr">
        <is>
          <t>2:21</t>
        </is>
      </c>
      <c r="C531" t="inlineStr">
        <is>
          <t>filling</t>
        </is>
      </c>
      <c r="D531">
        <f>HYPERLINK("https://www.youtube.com/watch?v=IM4nqkLDDwE&amp;t=141s", "Go to time")</f>
        <v/>
      </c>
    </row>
    <row r="532">
      <c r="A532">
        <f>HYPERLINK("https://www.youtube.com/watch?v=Vgp5MYc8cXg", "Video")</f>
        <v/>
      </c>
      <c r="B532" t="inlineStr">
        <is>
          <t>1:10</t>
        </is>
      </c>
      <c r="C532" t="inlineStr">
        <is>
          <t>filled with joy everyone the nauy girls</t>
        </is>
      </c>
      <c r="D532">
        <f>HYPERLINK("https://www.youtube.com/watch?v=Vgp5MYc8cXg&amp;t=70s", "Go to time")</f>
        <v/>
      </c>
    </row>
    <row r="533">
      <c r="A533">
        <f>HYPERLINK("https://www.youtube.com/watch?v=38ToOdbauXI", "Video")</f>
        <v/>
      </c>
      <c r="B533" t="inlineStr">
        <is>
          <t>0:56</t>
        </is>
      </c>
      <c r="C533" t="inlineStr">
        <is>
          <t>us I'll push you away but I'm filled</t>
        </is>
      </c>
      <c r="D533">
        <f>HYPERLINK("https://www.youtube.com/watch?v=38ToOdbauXI&amp;t=56s", "Go to time")</f>
        <v/>
      </c>
    </row>
    <row r="534">
      <c r="A534">
        <f>HYPERLINK("https://www.youtube.com/watch?v=avJ2SBfsUq4", "Video")</f>
        <v/>
      </c>
      <c r="B534" t="inlineStr">
        <is>
          <t>10:10</t>
        </is>
      </c>
      <c r="C534" t="inlineStr">
        <is>
          <t>OOH, FREE REFILLS.</t>
        </is>
      </c>
      <c r="D534">
        <f>HYPERLINK("https://www.youtube.com/watch?v=avJ2SBfsUq4&amp;t=610s", "Go to time")</f>
        <v/>
      </c>
    </row>
    <row r="535">
      <c r="A535">
        <f>HYPERLINK("https://www.youtube.com/watch?v=avJ2SBfsUq4", "Video")</f>
        <v/>
      </c>
      <c r="B535" t="inlineStr">
        <is>
          <t>14:38</t>
        </is>
      </c>
      <c r="C535" t="inlineStr">
        <is>
          <t>AREN'T YOU
A SPIRITED FILLY?</t>
        </is>
      </c>
      <c r="D535">
        <f>HYPERLINK("https://www.youtube.com/watch?v=avJ2SBfsUq4&amp;t=878s", "Go to time")</f>
        <v/>
      </c>
    </row>
    <row r="536">
      <c r="A536">
        <f>HYPERLINK("https://www.youtube.com/watch?v=avJ2SBfsUq4", "Video")</f>
        <v/>
      </c>
      <c r="B536" t="inlineStr">
        <is>
          <t>14:44</t>
        </is>
      </c>
      <c r="C536" t="inlineStr">
        <is>
          <t>SPEAKING
OF SPIRITED FILLY,</t>
        </is>
      </c>
      <c r="D536">
        <f>HYPERLINK("https://www.youtube.com/watch?v=avJ2SBfsUq4&amp;t=884s", "Go to time")</f>
        <v/>
      </c>
    </row>
    <row r="537">
      <c r="A537">
        <f>HYPERLINK("https://www.youtube.com/watch?v=_obt-x0IxeY", "Video")</f>
        <v/>
      </c>
      <c r="B537" t="inlineStr">
        <is>
          <t>40:22</t>
        </is>
      </c>
      <c r="C537" t="inlineStr">
        <is>
          <t>fills with water they're doomed</t>
        </is>
      </c>
      <c r="D537">
        <f>HYPERLINK("https://www.youtube.com/watch?v=_obt-x0IxeY&amp;t=2422s", "Go to time")</f>
        <v/>
      </c>
    </row>
    <row r="538">
      <c r="A538">
        <f>HYPERLINK("https://www.youtube.com/watch?v=ZdeTQ5qkXaM", "Video")</f>
        <v/>
      </c>
      <c r="B538" t="inlineStr">
        <is>
          <t>19:08</t>
        </is>
      </c>
      <c r="C538" t="inlineStr">
        <is>
          <t>TIMES SQUARE IS
FILLED WITH ALL
SORTS OF</t>
        </is>
      </c>
      <c r="D538">
        <f>HYPERLINK("https://www.youtube.com/watch?v=ZdeTQ5qkXaM&amp;t=1148s", "Go to time")</f>
        <v/>
      </c>
    </row>
    <row r="539">
      <c r="A539">
        <f>HYPERLINK("https://www.youtube.com/watch?v=Md8Rg3iCrXo", "Video")</f>
        <v/>
      </c>
      <c r="B539" t="inlineStr">
        <is>
          <t>8:59</t>
        </is>
      </c>
      <c r="C539" t="inlineStr">
        <is>
          <t>filled my belly and angry Force knocked</t>
        </is>
      </c>
      <c r="D539">
        <f>HYPERLINK("https://www.youtube.com/watch?v=Md8Rg3iCrXo&amp;t=539s", "Go to time")</f>
        <v/>
      </c>
    </row>
    <row r="540">
      <c r="A540">
        <f>HYPERLINK("https://www.youtube.com/watch?v=gJjUtlUPxLQ", "Video")</f>
        <v/>
      </c>
      <c r="B540" t="inlineStr">
        <is>
          <t>18:20</t>
        </is>
      </c>
      <c r="C540" t="inlineStr">
        <is>
          <t>INTO THE STEAM-FILLED
SHOWERS.</t>
        </is>
      </c>
      <c r="D540">
        <f>HYPERLINK("https://www.youtube.com/watch?v=gJjUtlUPxLQ&amp;t=1100s", "Go to time")</f>
        <v/>
      </c>
    </row>
    <row r="541">
      <c r="A541">
        <f>HYPERLINK("https://www.youtube.com/watch?v=dvgLte7KqNc", "Video")</f>
        <v/>
      </c>
      <c r="B541" t="inlineStr">
        <is>
          <t>9:54</t>
        </is>
      </c>
      <c r="C541" t="inlineStr">
        <is>
          <t>oh you want me to refill your drink you</t>
        </is>
      </c>
      <c r="D541">
        <f>HYPERLINK("https://www.youtube.com/watch?v=dvgLte7KqNc&amp;t=594s", "Go to time")</f>
        <v/>
      </c>
    </row>
    <row r="542">
      <c r="A542">
        <f>HYPERLINK("https://www.youtube.com/watch?v=dvgLte7KqNc", "Video")</f>
        <v/>
      </c>
      <c r="B542" t="inlineStr">
        <is>
          <t>10:03</t>
        </is>
      </c>
      <c r="C542" t="inlineStr">
        <is>
          <t>fine one refill coming up</t>
        </is>
      </c>
      <c r="D542">
        <f>HYPERLINK("https://www.youtube.com/watch?v=dvgLte7KqNc&amp;t=603s", "Go to time")</f>
        <v/>
      </c>
    </row>
    <row r="543">
      <c r="A543">
        <f>HYPERLINK("https://www.youtube.com/watch?v=c58C1-sd7rk", "Video")</f>
        <v/>
      </c>
      <c r="B543" t="inlineStr">
        <is>
          <t>2:32</t>
        </is>
      </c>
      <c r="C543" t="inlineStr">
        <is>
          <t>you could refill the napkin dispensers</t>
        </is>
      </c>
      <c r="D543">
        <f>HYPERLINK("https://www.youtube.com/watch?v=c58C1-sd7rk&amp;t=152s", "Go to time")</f>
        <v/>
      </c>
    </row>
    <row r="544">
      <c r="A544">
        <f>HYPERLINK("https://www.youtube.com/watch?v=XZhdugyMLrk", "Video")</f>
        <v/>
      </c>
      <c r="B544" t="inlineStr">
        <is>
          <t>0:43</t>
        </is>
      </c>
      <c r="C544" t="inlineStr">
        <is>
          <t>and it was filled with
all these stinking elves.</t>
        </is>
      </c>
      <c r="D544">
        <f>HYPERLINK("https://www.youtube.com/watch?v=XZhdugyMLrk&amp;t=43s", "Go to time")</f>
        <v/>
      </c>
    </row>
    <row r="545">
      <c r="A545">
        <f>HYPERLINK("https://www.youtube.com/watch?v=cJW5n8f0Z9o", "Video")</f>
        <v/>
      </c>
      <c r="B545" t="inlineStr">
        <is>
          <t>0:16</t>
        </is>
      </c>
      <c r="C545" t="inlineStr">
        <is>
          <t>life is strange and vice filled with</t>
        </is>
      </c>
      <c r="D545">
        <f>HYPERLINK("https://www.youtube.com/watch?v=cJW5n8f0Z9o&amp;t=16s", "Go to time")</f>
        <v/>
      </c>
    </row>
    <row r="546">
      <c r="A546">
        <f>HYPERLINK("https://www.youtube.com/watch?v=F8pMHGJtDUM", "Video")</f>
        <v/>
      </c>
      <c r="B546" t="inlineStr">
        <is>
          <t>0:19</t>
        </is>
      </c>
      <c r="C546" t="inlineStr">
        <is>
          <t>A whole room filled
with the wisdom of the ages.</t>
        </is>
      </c>
      <c r="D546">
        <f>HYPERLINK("https://www.youtube.com/watch?v=F8pMHGJtDUM&amp;t=19s", "Go to time")</f>
        <v/>
      </c>
    </row>
    <row r="547">
      <c r="A547">
        <f>HYPERLINK("https://www.youtube.com/watch?v=mDVQpLE5zPc", "Video")</f>
        <v/>
      </c>
      <c r="B547" t="inlineStr">
        <is>
          <t>0:34</t>
        </is>
      </c>
      <c r="C547" t="inlineStr">
        <is>
          <t>today we're making snot filled tissue</t>
        </is>
      </c>
      <c r="D547">
        <f>HYPERLINK("https://www.youtube.com/watch?v=mDVQpLE5zPc&amp;t=34s", "Go to time")</f>
        <v/>
      </c>
    </row>
    <row r="548">
      <c r="A548">
        <f>HYPERLINK("https://www.youtube.com/watch?v=Ce4NWw3FUPw", "Video")</f>
        <v/>
      </c>
      <c r="B548" t="inlineStr">
        <is>
          <t>1:37</t>
        </is>
      </c>
      <c r="C548" t="inlineStr">
        <is>
          <t>responsibility to fill it i'm actually</t>
        </is>
      </c>
      <c r="D548">
        <f>HYPERLINK("https://www.youtube.com/watch?v=Ce4NWw3FUPw&amp;t=97s", "Go to time")</f>
        <v/>
      </c>
    </row>
    <row r="549">
      <c r="A549">
        <f>HYPERLINK("https://www.youtube.com/watch?v=gNRTI7Ft7dU", "Video")</f>
        <v/>
      </c>
      <c r="B549" t="inlineStr">
        <is>
          <t>0:40</t>
        </is>
      </c>
      <c r="C549" t="inlineStr">
        <is>
          <t>A DOVE WITH WINGS
SHOULD FILL ITS SLOT.</t>
        </is>
      </c>
      <c r="D549">
        <f>HYPERLINK("https://www.youtube.com/watch?v=gNRTI7Ft7dU&amp;t=40s", "Go to time")</f>
        <v/>
      </c>
    </row>
    <row r="550">
      <c r="A550">
        <f>HYPERLINK("https://www.youtube.com/watch?v=gNRTI7Ft7dU", "Video")</f>
        <v/>
      </c>
      <c r="B550" t="inlineStr">
        <is>
          <t>0:52</t>
        </is>
      </c>
      <c r="C550" t="inlineStr">
        <is>
          <t>A DOVE WITH
WINGS SHOULD
FILL ITS SLOT.</t>
        </is>
      </c>
      <c r="D550">
        <f>HYPERLINK("https://www.youtube.com/watch?v=gNRTI7Ft7dU&amp;t=52s", "Go to time")</f>
        <v/>
      </c>
    </row>
    <row r="551">
      <c r="A551">
        <f>HYPERLINK("https://www.youtube.com/watch?v=gNRTI7Ft7dU", "Video")</f>
        <v/>
      </c>
      <c r="B551" t="inlineStr">
        <is>
          <t>1:15</t>
        </is>
      </c>
      <c r="C551" t="inlineStr">
        <is>
          <t>A DOVE WITH
WINGS SHOULD
FILL WITH SNOT.</t>
        </is>
      </c>
      <c r="D551">
        <f>HYPERLINK("https://www.youtube.com/watch?v=gNRTI7Ft7dU&amp;t=75s", "Go to time")</f>
        <v/>
      </c>
    </row>
    <row r="552">
      <c r="A552">
        <f>HYPERLINK("https://www.youtube.com/watch?v=gNRTI7Ft7dU", "Video")</f>
        <v/>
      </c>
      <c r="B552" t="inlineStr">
        <is>
          <t>8:21</t>
        </is>
      </c>
      <c r="C552" t="inlineStr">
        <is>
          <t>TWO GUINEA PIGS
SHOULD FILL
THEIR SLOTS.</t>
        </is>
      </c>
      <c r="D552">
        <f>HYPERLINK("https://www.youtube.com/watch?v=gNRTI7Ft7dU&amp;t=501s", "Go to time")</f>
        <v/>
      </c>
    </row>
    <row r="553">
      <c r="A553">
        <f>HYPERLINK("https://www.youtube.com/watch?v=gNRTI7Ft7dU", "Video")</f>
        <v/>
      </c>
      <c r="B553" t="inlineStr">
        <is>
          <t>18:15</t>
        </is>
      </c>
      <c r="C553" t="inlineStr">
        <is>
          <t>MOM AND DAD
SHOULD FILL THEIR SLOT.</t>
        </is>
      </c>
      <c r="D553">
        <f>HYPERLINK("https://www.youtube.com/watch?v=gNRTI7Ft7dU&amp;t=1095s", "Go to time")</f>
        <v/>
      </c>
    </row>
    <row r="554">
      <c r="A554">
        <f>HYPERLINK("https://www.youtube.com/watch?v=C_7AAINbvro", "Video")</f>
        <v/>
      </c>
      <c r="B554" t="inlineStr">
        <is>
          <t>1:18</t>
        </is>
      </c>
      <c r="C554" t="inlineStr">
        <is>
          <t>"YIPPEE-DILLY-WILLY,
WAY TO GO, LITTLE FILLY."</t>
        </is>
      </c>
      <c r="D554">
        <f>HYPERLINK("https://www.youtube.com/watch?v=C_7AAINbvro&amp;t=78s", "Go to time")</f>
        <v/>
      </c>
    </row>
    <row r="555">
      <c r="A555">
        <f>HYPERLINK("https://www.youtube.com/watch?v=oKQd6-IxOEk", "Video")</f>
        <v/>
      </c>
      <c r="B555" t="inlineStr">
        <is>
          <t>1:06</t>
        </is>
      </c>
      <c r="C555" t="inlineStr">
        <is>
          <t>filled with joy everyone puty girls and</t>
        </is>
      </c>
      <c r="D555">
        <f>HYPERLINK("https://www.youtube.com/watch?v=oKQd6-IxOEk&amp;t=66s", "Go to time")</f>
        <v/>
      </c>
    </row>
    <row r="556">
      <c r="A556">
        <f>HYPERLINK("https://www.youtube.com/watch?v=lEmM73PoK7o", "Video")</f>
        <v/>
      </c>
      <c r="B556" t="inlineStr">
        <is>
          <t>0:11</t>
        </is>
      </c>
      <c r="C556" t="inlineStr">
        <is>
          <t>amphibia it's filled with frogs and all</t>
        </is>
      </c>
      <c r="D556">
        <f>HYPERLINK("https://www.youtube.com/watch?v=lEmM73PoK7o&amp;t=11s", "Go to time")</f>
        <v/>
      </c>
    </row>
    <row r="557">
      <c r="A557">
        <f>HYPERLINK("https://www.youtube.com/watch?v=c3E_DJdcCiA", "Video")</f>
        <v/>
      </c>
      <c r="B557" t="inlineStr">
        <is>
          <t>3:07</t>
        </is>
      </c>
      <c r="C557" t="inlineStr">
        <is>
          <t>is filled with goat cheese.</t>
        </is>
      </c>
      <c r="D557">
        <f>HYPERLINK("https://www.youtube.com/watch?v=c3E_DJdcCiA&amp;t=187s", "Go to time")</f>
        <v/>
      </c>
    </row>
    <row r="558">
      <c r="A558">
        <f>HYPERLINK("https://www.youtube.com/watch?v=g2EowA06Bco", "Video")</f>
        <v/>
      </c>
      <c r="B558" t="inlineStr">
        <is>
          <t>2:06</t>
        </is>
      </c>
      <c r="C558" t="inlineStr">
        <is>
          <t>refills are free funzo's fun zone where</t>
        </is>
      </c>
      <c r="D558">
        <f>HYPERLINK("https://www.youtube.com/watch?v=g2EowA06Bco&amp;t=126s", "Go to time")</f>
        <v/>
      </c>
    </row>
    <row r="559">
      <c r="A559">
        <f>HYPERLINK("https://www.youtube.com/watch?v=2dTbE2GRZJA", "Video")</f>
        <v/>
      </c>
      <c r="B559" t="inlineStr">
        <is>
          <t>8:58</t>
        </is>
      </c>
      <c r="C559" t="inlineStr">
        <is>
          <t>-Um...
-We filled six bins.
Show her the pictures.</t>
        </is>
      </c>
      <c r="D559">
        <f>HYPERLINK("https://www.youtube.com/watch?v=2dTbE2GRZJA&amp;t=538s", "Go to time")</f>
        <v/>
      </c>
    </row>
    <row r="560">
      <c r="A560">
        <f>HYPERLINK("https://www.youtube.com/watch?v=tFdpPbDp7e8", "Video")</f>
        <v/>
      </c>
      <c r="B560" t="inlineStr">
        <is>
          <t>1:17</t>
        </is>
      </c>
      <c r="C560" t="inlineStr">
        <is>
          <t>out now just fill in the rest of his</t>
        </is>
      </c>
      <c r="D560">
        <f>HYPERLINK("https://www.youtube.com/watch?v=tFdpPbDp7e8&amp;t=77s", "Go to time")</f>
        <v/>
      </c>
    </row>
    <row r="561">
      <c r="A561">
        <f>HYPERLINK("https://www.youtube.com/watch?v=tFdpPbDp7e8", "Video")</f>
        <v/>
      </c>
      <c r="B561" t="inlineStr">
        <is>
          <t>1:32</t>
        </is>
      </c>
      <c r="C561" t="inlineStr">
        <is>
          <t>whistle we'll fill those sails now let's</t>
        </is>
      </c>
      <c r="D561">
        <f>HYPERLINK("https://www.youtube.com/watch?v=tFdpPbDp7e8&amp;t=92s", "Go to time")</f>
        <v/>
      </c>
    </row>
    <row r="562">
      <c r="A562">
        <f>HYPERLINK("https://www.youtube.com/watch?v=u6hffR5mnvY", "Video")</f>
        <v/>
      </c>
      <c r="B562" t="inlineStr">
        <is>
          <t>4:16</t>
        </is>
      </c>
      <c r="C562" t="inlineStr">
        <is>
          <t>this journey will fulfill your dreams</t>
        </is>
      </c>
      <c r="D562">
        <f>HYPERLINK("https://www.youtube.com/watch?v=u6hffR5mnvY&amp;t=256s", "Go to time")</f>
        <v/>
      </c>
    </row>
    <row r="563">
      <c r="A563">
        <f>HYPERLINK("https://www.youtube.com/watch?v=u6hffR5mnvY", "Video")</f>
        <v/>
      </c>
      <c r="B563" t="inlineStr">
        <is>
          <t>4:18</t>
        </is>
      </c>
      <c r="C563" t="inlineStr">
        <is>
          <t>fulfill my dreams easy Justin this is a</t>
        </is>
      </c>
      <c r="D563">
        <f>HYPERLINK("https://www.youtube.com/watch?v=u6hffR5mnvY&amp;t=258s", "Go to time")</f>
        <v/>
      </c>
    </row>
    <row r="564">
      <c r="A564">
        <f>HYPERLINK("https://www.youtube.com/watch?v=d_vahxFi-0g", "Video")</f>
        <v/>
      </c>
      <c r="B564" t="inlineStr">
        <is>
          <t>11:16</t>
        </is>
      </c>
      <c r="C564" t="inlineStr">
        <is>
          <t>if I didn't fill out
your application.</t>
        </is>
      </c>
      <c r="D564">
        <f>HYPERLINK("https://www.youtube.com/watch?v=d_vahxFi-0g&amp;t=676s", "Go to time")</f>
        <v/>
      </c>
    </row>
    <row r="565">
      <c r="A565">
        <f>HYPERLINK("https://www.youtube.com/watch?v=CSh3VoTok70", "Video")</f>
        <v/>
      </c>
      <c r="B565" t="inlineStr">
        <is>
          <t>0:07</t>
        </is>
      </c>
      <c r="C565" t="inlineStr">
        <is>
          <t>rule we fill our paw on s claw and hope</t>
        </is>
      </c>
      <c r="D565">
        <f>HYPERLINK("https://www.youtube.com/watch?v=CSh3VoTok70&amp;t=7s", "Go to time")</f>
        <v/>
      </c>
    </row>
    <row r="566">
      <c r="A566">
        <f>HYPERLINK("https://www.youtube.com/watch?v=9nArfJJi8H4", "Video")</f>
        <v/>
      </c>
      <c r="B566" t="inlineStr">
        <is>
          <t>0:52</t>
        </is>
      </c>
      <c r="C566" t="inlineStr">
        <is>
          <t>fulfill their contracts they shouldn't</t>
        </is>
      </c>
      <c r="D566">
        <f>HYPERLINK("https://www.youtube.com/watch?v=9nArfJJi8H4&amp;t=52s", "Go to time")</f>
        <v/>
      </c>
    </row>
    <row r="567">
      <c r="A567">
        <f>HYPERLINK("https://www.youtube.com/watch?v=9nArfJJi8H4", "Video")</f>
        <v/>
      </c>
      <c r="B567" t="inlineStr">
        <is>
          <t>1:33</t>
        </is>
      </c>
      <c r="C567" t="inlineStr">
        <is>
          <t>fill a picture with lemonade if you only</t>
        </is>
      </c>
      <c r="D567">
        <f>HYPERLINK("https://www.youtube.com/watch?v=9nArfJJi8H4&amp;t=93s", "Go to time")</f>
        <v/>
      </c>
    </row>
    <row r="568">
      <c r="A568">
        <f>HYPERLINK("https://www.youtube.com/watch?v=MzC8xKVQUN0", "Video")</f>
        <v/>
      </c>
      <c r="B568" t="inlineStr">
        <is>
          <t>5:43</t>
        </is>
      </c>
      <c r="C568" t="inlineStr">
        <is>
          <t>dugout circle telling a pony we'll fill</t>
        </is>
      </c>
      <c r="D568">
        <f>HYPERLINK("https://www.youtube.com/watch?v=MzC8xKVQUN0&amp;t=343s", "Go to time")</f>
        <v/>
      </c>
    </row>
    <row r="569">
      <c r="A569">
        <f>HYPERLINK("https://www.youtube.com/watch?v=hBoKUNSWtLw", "Video")</f>
        <v/>
      </c>
      <c r="B569" t="inlineStr">
        <is>
          <t>1:45</t>
        </is>
      </c>
      <c r="C569" t="inlineStr">
        <is>
          <t>filled with meat?</t>
        </is>
      </c>
      <c r="D569">
        <f>HYPERLINK("https://www.youtube.com/watch?v=hBoKUNSWtLw&amp;t=105s", "Go to time")</f>
        <v/>
      </c>
    </row>
    <row r="570">
      <c r="A570">
        <f>HYPERLINK("https://www.youtube.com/watch?v=B6cYjDoJU0g", "Video")</f>
        <v/>
      </c>
      <c r="B570" t="inlineStr">
        <is>
          <t>11:53</t>
        </is>
      </c>
      <c r="C570" t="inlineStr">
        <is>
          <t>a whole new world for you and me filled</t>
        </is>
      </c>
      <c r="D570">
        <f>HYPERLINK("https://www.youtube.com/watch?v=B6cYjDoJU0g&amp;t=713s", "Go to time")</f>
        <v/>
      </c>
    </row>
    <row r="571">
      <c r="A571">
        <f>HYPERLINK("https://www.youtube.com/watch?v=Rl9FYTTfzzI", "Video")</f>
        <v/>
      </c>
      <c r="B571" t="inlineStr">
        <is>
          <t>1:13</t>
        </is>
      </c>
      <c r="C571" t="inlineStr">
        <is>
          <t>filled with gold oh my gosh i knew it</t>
        </is>
      </c>
      <c r="D571">
        <f>HYPERLINK("https://www.youtube.com/watch?v=Rl9FYTTfzzI&amp;t=73s", "Go to time")</f>
        <v/>
      </c>
    </row>
    <row r="572">
      <c r="A572">
        <f>HYPERLINK("https://www.youtube.com/watch?v=BSnYPtZulyQ", "Video")</f>
        <v/>
      </c>
      <c r="B572" t="inlineStr">
        <is>
          <t>85:47</t>
        </is>
      </c>
      <c r="C572" t="inlineStr">
        <is>
          <t>it's ready to be filled in</t>
        </is>
      </c>
      <c r="D572">
        <f>HYPERLINK("https://www.youtube.com/watch?v=BSnYPtZulyQ&amp;t=5147s", "Go to time")</f>
        <v/>
      </c>
    </row>
    <row r="573">
      <c r="A573">
        <f>HYPERLINK("https://www.youtube.com/watch?v=BSnYPtZulyQ", "Video")</f>
        <v/>
      </c>
      <c r="B573" t="inlineStr">
        <is>
          <t>85:54</t>
        </is>
      </c>
      <c r="C573" t="inlineStr">
        <is>
          <t>no filled in with our future</t>
        </is>
      </c>
      <c r="D573">
        <f>HYPERLINK("https://www.youtube.com/watch?v=BSnYPtZulyQ&amp;t=5154s", "Go to time")</f>
        <v/>
      </c>
    </row>
    <row r="574">
      <c r="A574">
        <f>HYPERLINK("https://www.youtube.com/watch?v=OFVG7EnD-fQ", "Video")</f>
        <v/>
      </c>
      <c r="B574" t="inlineStr">
        <is>
          <t>2:40</t>
        </is>
      </c>
      <c r="C574" t="inlineStr">
        <is>
          <t>need a refill of fly iced tea on the</t>
        </is>
      </c>
      <c r="D574">
        <f>HYPERLINK("https://www.youtube.com/watch?v=OFVG7EnD-fQ&amp;t=160s", "Go to time")</f>
        <v/>
      </c>
    </row>
    <row r="575">
      <c r="A575">
        <f>HYPERLINK("https://www.youtube.com/watch?v=_rq1heyBcSg", "Video")</f>
        <v/>
      </c>
      <c r="B575" t="inlineStr">
        <is>
          <t>0:45</t>
        </is>
      </c>
      <c r="C575" t="inlineStr">
        <is>
          <t>can fill the world with so much music</t>
        </is>
      </c>
      <c r="D575">
        <f>HYPERLINK("https://www.youtube.com/watch?v=_rq1heyBcSg&amp;t=45s", "Go to time")</f>
        <v/>
      </c>
    </row>
    <row r="576">
      <c r="A576">
        <f>HYPERLINK("https://www.youtube.com/watch?v=lVV6M8ZPnoQ", "Video")</f>
        <v/>
      </c>
      <c r="B576" t="inlineStr">
        <is>
          <t>13:20</t>
        </is>
      </c>
      <c r="C576" t="inlineStr">
        <is>
          <t>COME ON. YOU CAN
FILL ME IN ON THE WAY.</t>
        </is>
      </c>
      <c r="D576">
        <f>HYPERLINK("https://www.youtube.com/watch?v=lVV6M8ZPnoQ&amp;t=800s", "Go to time")</f>
        <v/>
      </c>
    </row>
    <row r="577">
      <c r="A577">
        <f>HYPERLINK("https://www.youtube.com/watch?v=SunaeFReaZY", "Video")</f>
        <v/>
      </c>
      <c r="B577" t="inlineStr">
        <is>
          <t>20:35</t>
        </is>
      </c>
      <c r="C577" t="inlineStr">
        <is>
          <t>Enough to fill
a whole 'nother year.</t>
        </is>
      </c>
      <c r="D577">
        <f>HYPERLINK("https://www.youtube.com/watch?v=SunaeFReaZY&amp;t=1235s", "Go to time")</f>
        <v/>
      </c>
    </row>
    <row r="578">
      <c r="A578">
        <f>HYPERLINK("https://www.youtube.com/watch?v=3c7iU-k3m6Y", "Video")</f>
        <v/>
      </c>
      <c r="B578" t="inlineStr">
        <is>
          <t>1:06</t>
        </is>
      </c>
      <c r="C578" t="inlineStr">
        <is>
          <t>filled with joy everyone the na girls</t>
        </is>
      </c>
      <c r="D578">
        <f>HYPERLINK("https://www.youtube.com/watch?v=3c7iU-k3m6Y&amp;t=66s", "Go to time")</f>
        <v/>
      </c>
    </row>
    <row r="579">
      <c r="A579">
        <f>HYPERLINK("https://www.youtube.com/watch?v=ev0Mm7wIgNE", "Video")</f>
        <v/>
      </c>
      <c r="B579" t="inlineStr">
        <is>
          <t>0:55</t>
        </is>
      </c>
      <c r="C579" t="inlineStr">
        <is>
          <t>and fill your pants
with macaroons.</t>
        </is>
      </c>
      <c r="D579">
        <f>HYPERLINK("https://www.youtube.com/watch?v=ev0Mm7wIgNE&amp;t=55s", "Go to time")</f>
        <v/>
      </c>
    </row>
    <row r="580">
      <c r="A580">
        <f>HYPERLINK("https://www.youtube.com/watch?v=FGN9YdaDodY", "Video")</f>
        <v/>
      </c>
      <c r="B580" t="inlineStr">
        <is>
          <t>38:12</t>
        </is>
      </c>
      <c r="C580" t="inlineStr">
        <is>
          <t>fill up planning on having a snack later</t>
        </is>
      </c>
      <c r="D580">
        <f>HYPERLINK("https://www.youtube.com/watch?v=FGN9YdaDodY&amp;t=2292s", "Go to time")</f>
        <v/>
      </c>
    </row>
    <row r="581">
      <c r="A581">
        <f>HYPERLINK("https://www.youtube.com/watch?v=FGN9YdaDodY", "Video")</f>
        <v/>
      </c>
      <c r="B581" t="inlineStr">
        <is>
          <t>38:25</t>
        </is>
      </c>
      <c r="C581" t="inlineStr">
        <is>
          <t>uh they were refilling the punch B</t>
        </is>
      </c>
      <c r="D581">
        <f>HYPERLINK("https://www.youtube.com/watch?v=FGN9YdaDodY&amp;t=2305s", "Go to time")</f>
        <v/>
      </c>
    </row>
    <row r="582">
      <c r="A582">
        <f>HYPERLINK("https://www.youtube.com/watch?v=vsr7o-pHl9c", "Video")</f>
        <v/>
      </c>
      <c r="B582" t="inlineStr">
        <is>
          <t>31:09</t>
        </is>
      </c>
      <c r="C582" t="inlineStr">
        <is>
          <t>buffalo free refill no thanks just the</t>
        </is>
      </c>
      <c r="D582">
        <f>HYPERLINK("https://www.youtube.com/watch?v=vsr7o-pHl9c&amp;t=1869s", "Go to time")</f>
        <v/>
      </c>
    </row>
    <row r="583">
      <c r="A583">
        <f>HYPERLINK("https://www.youtube.com/watch?v=R8z6D8-bNR8", "Video")</f>
        <v/>
      </c>
      <c r="B583" t="inlineStr">
        <is>
          <t>12:01</t>
        </is>
      </c>
      <c r="C583" t="inlineStr">
        <is>
          <t>The tunnels were filled
with a substance known as
Fool's Blood.</t>
        </is>
      </c>
      <c r="D583">
        <f>HYPERLINK("https://www.youtube.com/watch?v=R8z6D8-bNR8&amp;t=721s", "Go to time")</f>
        <v/>
      </c>
    </row>
    <row r="584">
      <c r="A584">
        <f>HYPERLINK("https://www.youtube.com/watch?v=fjUpg12u-sc", "Video")</f>
        <v/>
      </c>
      <c r="B584" t="inlineStr">
        <is>
          <t>0:44</t>
        </is>
      </c>
      <c r="C584" t="inlineStr">
        <is>
          <t>come back until you fill this up we have</t>
        </is>
      </c>
      <c r="D584">
        <f>HYPERLINK("https://www.youtube.com/watch?v=fjUpg12u-sc&amp;t=44s", "Go to time")</f>
        <v/>
      </c>
    </row>
    <row r="585">
      <c r="A585">
        <f>HYPERLINK("https://www.youtube.com/watch?v=_njxJKdqQzk", "Video")</f>
        <v/>
      </c>
      <c r="B585" t="inlineStr">
        <is>
          <t>3:15</t>
        </is>
      </c>
      <c r="C585" t="inlineStr">
        <is>
          <t>A whole room filled
with the wisdom of the ages.</t>
        </is>
      </c>
      <c r="D585">
        <f>HYPERLINK("https://www.youtube.com/watch?v=_njxJKdqQzk&amp;t=195s", "Go to time")</f>
        <v/>
      </c>
    </row>
    <row r="586">
      <c r="A586">
        <f>HYPERLINK("https://www.youtube.com/watch?v=WiPf9uRODM8", "Video")</f>
        <v/>
      </c>
      <c r="B586" t="inlineStr">
        <is>
          <t>0:32</t>
        </is>
      </c>
      <c r="C586" t="inlineStr">
        <is>
          <t>All juice Not very filling Come on Tilly</t>
        </is>
      </c>
      <c r="D586">
        <f>HYPERLINK("https://www.youtube.com/watch?v=WiPf9uRODM8&amp;t=32s", "Go to time")</f>
        <v/>
      </c>
    </row>
    <row r="587">
      <c r="A587">
        <f>HYPERLINK("https://www.youtube.com/watch?v=0W28zuVa0_k", "Video")</f>
        <v/>
      </c>
      <c r="B587" t="inlineStr">
        <is>
          <t>8:37</t>
        </is>
      </c>
      <c r="C587" t="inlineStr">
        <is>
          <t>this kid's fish fillet then you saw the</t>
        </is>
      </c>
      <c r="D587">
        <f>HYPERLINK("https://www.youtube.com/watch?v=0W28zuVa0_k&amp;t=517s", "Go to time")</f>
        <v/>
      </c>
    </row>
    <row r="588">
      <c r="A588">
        <f>HYPERLINK("https://www.youtube.com/watch?v=gP7AlgRKqTA", "Video")</f>
        <v/>
      </c>
      <c r="B588" t="inlineStr">
        <is>
          <t>8:06</t>
        </is>
      </c>
      <c r="C588" t="inlineStr">
        <is>
          <t>YOU HAVE TO FILL IT
WITH HISTORICAL FACTS.</t>
        </is>
      </c>
      <c r="D588">
        <f>HYPERLINK("https://www.youtube.com/watch?v=gP7AlgRKqTA&amp;t=486s", "Go to time")</f>
        <v/>
      </c>
    </row>
    <row r="589">
      <c r="A589">
        <f>HYPERLINK("https://www.youtube.com/watch?v=gP7AlgRKqTA", "Video")</f>
        <v/>
      </c>
      <c r="B589" t="inlineStr">
        <is>
          <t>10:59</t>
        </is>
      </c>
      <c r="C589" t="inlineStr">
        <is>
          <t>'CAUSE I GOT TO FILL OUT
THIS STUPID WORKSHEET</t>
        </is>
      </c>
      <c r="D589">
        <f>HYPERLINK("https://www.youtube.com/watch?v=gP7AlgRKqTA&amp;t=659s", "Go to time")</f>
        <v/>
      </c>
    </row>
    <row r="590">
      <c r="A590">
        <f>HYPERLINK("https://www.youtube.com/watch?v=Z7nrXjaDIVc", "Video")</f>
        <v/>
      </c>
      <c r="B590" t="inlineStr">
        <is>
          <t>1:04</t>
        </is>
      </c>
      <c r="C590" t="inlineStr">
        <is>
          <t>yeah go Tyler go fill that canister and</t>
        </is>
      </c>
      <c r="D590">
        <f>HYPERLINK("https://www.youtube.com/watch?v=Z7nrXjaDIVc&amp;t=64s", "Go to time")</f>
        <v/>
      </c>
    </row>
    <row r="591">
      <c r="A591">
        <f>HYPERLINK("https://www.youtube.com/watch?v=FFs_U1Jnfqg", "Video")</f>
        <v/>
      </c>
      <c r="B591" t="inlineStr">
        <is>
          <t>0:15</t>
        </is>
      </c>
      <c r="C591" t="inlineStr">
        <is>
          <t>buffalo free refill no thanks just the</t>
        </is>
      </c>
      <c r="D591">
        <f>HYPERLINK("https://www.youtube.com/watch?v=FFs_U1Jnfqg&amp;t=15s", "Go to time")</f>
        <v/>
      </c>
    </row>
    <row r="592">
      <c r="A592">
        <f>HYPERLINK("https://www.youtube.com/watch?v=GkEJCDKagCs", "Video")</f>
        <v/>
      </c>
      <c r="B592" t="inlineStr">
        <is>
          <t>1:01</t>
        </is>
      </c>
      <c r="C592" t="inlineStr">
        <is>
          <t>so we needed something
to fill the space.</t>
        </is>
      </c>
      <c r="D592">
        <f>HYPERLINK("https://www.youtube.com/watch?v=GkEJCDKagCs&amp;t=61s", "Go to time")</f>
        <v/>
      </c>
    </row>
    <row r="593">
      <c r="A593">
        <f>HYPERLINK("https://www.youtube.com/watch?v=Glc4Vrv9Q7Y", "Video")</f>
        <v/>
      </c>
      <c r="B593" t="inlineStr">
        <is>
          <t>0:23</t>
        </is>
      </c>
      <c r="C593" t="inlineStr">
        <is>
          <t>celebrate the holidays filled with the</t>
        </is>
      </c>
      <c r="D593">
        <f>HYPERLINK("https://www.youtube.com/watch?v=Glc4Vrv9Q7Y&amp;t=23s", "Go to time")</f>
        <v/>
      </c>
    </row>
    <row r="594">
      <c r="A594">
        <f>HYPERLINK("https://www.youtube.com/watch?v=_MVZEnD90oA", "Video")</f>
        <v/>
      </c>
      <c r="B594" t="inlineStr">
        <is>
          <t>0:04</t>
        </is>
      </c>
      <c r="C594" t="inlineStr">
        <is>
          <t>filled with peculiar</t>
        </is>
      </c>
      <c r="D594">
        <f>HYPERLINK("https://www.youtube.com/watch?v=_MVZEnD90oA&amp;t=4s", "Go to time")</f>
        <v/>
      </c>
    </row>
    <row r="595">
      <c r="A595">
        <f>HYPERLINK("https://www.youtube.com/watch?v=g4cynuv5pR8", "Video")</f>
        <v/>
      </c>
      <c r="B595" t="inlineStr">
        <is>
          <t>2:24</t>
        </is>
      </c>
      <c r="C595" t="inlineStr">
        <is>
          <t>this silence what is it filled with</t>
        </is>
      </c>
      <c r="D595">
        <f>HYPERLINK("https://www.youtube.com/watch?v=g4cynuv5pR8&amp;t=144s", "Go to time")</f>
        <v/>
      </c>
    </row>
    <row r="596">
      <c r="A596">
        <f>HYPERLINK("https://www.youtube.com/watch?v=X4BeRb4Lues", "Video")</f>
        <v/>
      </c>
      <c r="B596" t="inlineStr">
        <is>
          <t>13:32</t>
        </is>
      </c>
      <c r="C596" t="inlineStr">
        <is>
          <t>Great! My blisters
are starting to
fill with pus!</t>
        </is>
      </c>
      <c r="D596">
        <f>HYPERLINK("https://www.youtube.com/watch?v=X4BeRb4Lues&amp;t=812s", "Go to time")</f>
        <v/>
      </c>
    </row>
    <row r="597">
      <c r="A597">
        <f>HYPERLINK("https://www.youtube.com/watch?v=8nxzMzv7uLE", "Video")</f>
        <v/>
      </c>
      <c r="B597" t="inlineStr">
        <is>
          <t>0:11</t>
        </is>
      </c>
      <c r="C597" t="inlineStr">
        <is>
          <t>Helen, didn't I give
you enough money to fill</t>
        </is>
      </c>
      <c r="D597">
        <f>HYPERLINK("https://www.youtube.com/watch?v=8nxzMzv7uLE&amp;t=11s", "Go to time")</f>
        <v/>
      </c>
    </row>
    <row r="598">
      <c r="A598">
        <f>HYPERLINK("https://www.youtube.com/watch?v=IXUfmn-y7ic", "Video")</f>
        <v/>
      </c>
      <c r="B598" t="inlineStr">
        <is>
          <t>1:53</t>
        </is>
      </c>
      <c r="C598" t="inlineStr">
        <is>
          <t>to fill literally she wears a size 13.</t>
        </is>
      </c>
      <c r="D598">
        <f>HYPERLINK("https://www.youtube.com/watch?v=IXUfmn-y7ic&amp;t=113s", "Go to time")</f>
        <v/>
      </c>
    </row>
    <row r="599">
      <c r="A599">
        <f>HYPERLINK("https://www.youtube.com/watch?v=LexF3knICas", "Video")</f>
        <v/>
      </c>
      <c r="B599" t="inlineStr">
        <is>
          <t>12:32</t>
        </is>
      </c>
      <c r="C599" t="inlineStr">
        <is>
          <t>yourself a fillet live sports when the</t>
        </is>
      </c>
      <c r="D599">
        <f>HYPERLINK("https://www.youtube.com/watch?v=LexF3knICas&amp;t=752s", "Go to time")</f>
        <v/>
      </c>
    </row>
    <row r="600">
      <c r="A600">
        <f>HYPERLINK("https://www.youtube.com/watch?v=LexF3knICas", "Video")</f>
        <v/>
      </c>
      <c r="B600" t="inlineStr">
        <is>
          <t>23:15</t>
        </is>
      </c>
      <c r="C600" t="inlineStr">
        <is>
          <t>this toy shop and he was filled with all</t>
        </is>
      </c>
      <c r="D600">
        <f>HYPERLINK("https://www.youtube.com/watch?v=LexF3knICas&amp;t=1395s", "Go to time")</f>
        <v/>
      </c>
    </row>
    <row r="601">
      <c r="A601">
        <f>HYPERLINK("https://www.youtube.com/watch?v=ghMrXd3ueno", "Video")</f>
        <v/>
      </c>
      <c r="B601" t="inlineStr">
        <is>
          <t>7:50</t>
        </is>
      </c>
      <c r="C601" t="inlineStr">
        <is>
          <t>hear it up here fill up from here to</t>
        </is>
      </c>
      <c r="D601">
        <f>HYPERLINK("https://www.youtube.com/watch?v=ghMrXd3ueno&amp;t=470s", "Go to time")</f>
        <v/>
      </c>
    </row>
    <row r="602">
      <c r="A602">
        <f>HYPERLINK("https://www.youtube.com/watch?v=XC7qzJX_NrU", "Video")</f>
        <v/>
      </c>
      <c r="B602" t="inlineStr">
        <is>
          <t>8:05</t>
        </is>
      </c>
      <c r="C602" t="inlineStr">
        <is>
          <t>heartbreaks and now I'm filled with</t>
        </is>
      </c>
      <c r="D602">
        <f>HYPERLINK("https://www.youtube.com/watch?v=XC7qzJX_NrU&amp;t=485s", "Go to time")</f>
        <v/>
      </c>
    </row>
    <row r="603">
      <c r="A603">
        <f>HYPERLINK("https://www.youtube.com/watch?v=nB3FQdwsmLU", "Video")</f>
        <v/>
      </c>
      <c r="B603" t="inlineStr">
        <is>
          <t>1:43</t>
        </is>
      </c>
      <c r="C603" t="inlineStr">
        <is>
          <t>I filled the bottles
with water from that fountain,</t>
        </is>
      </c>
      <c r="D603">
        <f>HYPERLINK("https://www.youtube.com/watch?v=nB3FQdwsmLU&amp;t=103s", "Go to time")</f>
        <v/>
      </c>
    </row>
    <row r="604">
      <c r="A604">
        <f>HYPERLINK("https://www.youtube.com/watch?v=IvAhEYdBRNs", "Video")</f>
        <v/>
      </c>
      <c r="B604" t="inlineStr">
        <is>
          <t>6:55</t>
        </is>
      </c>
      <c r="C604" t="inlineStr">
        <is>
          <t>heartbreaks and now I'm filled with</t>
        </is>
      </c>
      <c r="D604">
        <f>HYPERLINK("https://www.youtube.com/watch?v=IvAhEYdBRNs&amp;t=415s", "Go to time")</f>
        <v/>
      </c>
    </row>
    <row r="605">
      <c r="A605">
        <f>HYPERLINK("https://www.youtube.com/watch?v=dt75nYGUwng", "Video")</f>
        <v/>
      </c>
      <c r="B605" t="inlineStr">
        <is>
          <t>0:54</t>
        </is>
      </c>
      <c r="C605" t="inlineStr">
        <is>
          <t>a whole new world for you and me filled</t>
        </is>
      </c>
      <c r="D605">
        <f>HYPERLINK("https://www.youtube.com/watch?v=dt75nYGUwng&amp;t=54s", "Go to time")</f>
        <v/>
      </c>
    </row>
    <row r="606">
      <c r="A606">
        <f>HYPERLINK("https://www.youtube.com/watch?v=vp2wt1s2y0Q", "Video")</f>
        <v/>
      </c>
      <c r="B606" t="inlineStr">
        <is>
          <t>2:47</t>
        </is>
      </c>
      <c r="C606" t="inlineStr">
        <is>
          <t>dreams fulfilled extendedly why leave</t>
        </is>
      </c>
      <c r="D606">
        <f>HYPERLINK("https://www.youtube.com/watch?v=vp2wt1s2y0Q&amp;t=167s", "Go to time")</f>
        <v/>
      </c>
    </row>
    <row r="607">
      <c r="A607">
        <f>HYPERLINK("https://www.youtube.com/watch?v=qgvWpLx1qAg", "Video")</f>
        <v/>
      </c>
      <c r="B607" t="inlineStr">
        <is>
          <t>5:07</t>
        </is>
      </c>
      <c r="C607" t="inlineStr">
        <is>
          <t>I GET THE HALF ORDER
BECAUSE IT'S JUST AS FILLING
AND HALF THE PRICE.</t>
        </is>
      </c>
      <c r="D607">
        <f>HYPERLINK("https://www.youtube.com/watch?v=qgvWpLx1qAg&amp;t=307s", "Go to time")</f>
        <v/>
      </c>
    </row>
    <row r="608">
      <c r="A608">
        <f>HYPERLINK("https://www.youtube.com/watch?v=qgvWpLx1qAg", "Video")</f>
        <v/>
      </c>
      <c r="B608" t="inlineStr">
        <is>
          <t>5:13</t>
        </is>
      </c>
      <c r="C608" t="inlineStr">
        <is>
          <t>OH, AND GET THE SMALL SODA
BECAUSE IT'S FREE REFILLS.</t>
        </is>
      </c>
      <c r="D608">
        <f>HYPERLINK("https://www.youtube.com/watch?v=qgvWpLx1qAg&amp;t=313s", "Go to time")</f>
        <v/>
      </c>
    </row>
    <row r="609">
      <c r="A609">
        <f>HYPERLINK("https://www.youtube.com/watch?v=qgvWpLx1qAg", "Video")</f>
        <v/>
      </c>
      <c r="B609" t="inlineStr">
        <is>
          <t>19:20</t>
        </is>
      </c>
      <c r="C609" t="inlineStr">
        <is>
          <t>I HAVE TO REFILL
THE MACHINE.</t>
        </is>
      </c>
      <c r="D609">
        <f>HYPERLINK("https://www.youtube.com/watch?v=qgvWpLx1qAg&amp;t=1160s", "Go to time")</f>
        <v/>
      </c>
    </row>
    <row r="610">
      <c r="A610">
        <f>HYPERLINK("https://www.youtube.com/watch?v=pbzSvYGhvOI", "Video")</f>
        <v/>
      </c>
      <c r="B610" t="inlineStr">
        <is>
          <t>0:45</t>
        </is>
      </c>
      <c r="C610" t="inlineStr">
        <is>
          <t>filled with water boom report done oh I</t>
        </is>
      </c>
      <c r="D610">
        <f>HYPERLINK("https://www.youtube.com/watch?v=pbzSvYGhvOI&amp;t=45s", "Go to time")</f>
        <v/>
      </c>
    </row>
    <row r="611">
      <c r="A611">
        <f>HYPERLINK("https://www.youtube.com/watch?v=OsIzSyzRci8", "Video")</f>
        <v/>
      </c>
      <c r="B611" t="inlineStr">
        <is>
          <t>0:59</t>
        </is>
      </c>
      <c r="C611" t="inlineStr">
        <is>
          <t>the favorite cartoon with filling your</t>
        </is>
      </c>
      <c r="D611">
        <f>HYPERLINK("https://www.youtube.com/watch?v=OsIzSyzRci8&amp;t=59s", "Go to time")</f>
        <v/>
      </c>
    </row>
    <row r="612">
      <c r="A612">
        <f>HYPERLINK("https://www.youtube.com/watch?v=28o5n2CpV54", "Video")</f>
        <v/>
      </c>
      <c r="B612" t="inlineStr">
        <is>
          <t>1:02</t>
        </is>
      </c>
      <c r="C612" t="inlineStr">
        <is>
          <t>needs Tomy I fill your holiday with joy</t>
        </is>
      </c>
      <c r="D612">
        <f>HYPERLINK("https://www.youtube.com/watch?v=28o5n2CpV54&amp;t=62s", "Go to time")</f>
        <v/>
      </c>
    </row>
    <row r="613">
      <c r="A613">
        <f>HYPERLINK("https://www.youtube.com/watch?v=e-wpYDsUKoU", "Video")</f>
        <v/>
      </c>
      <c r="B613" t="inlineStr">
        <is>
          <t>1:02</t>
        </is>
      </c>
      <c r="C613" t="inlineStr">
        <is>
          <t>its Talent meanwhile the faucet fills</t>
        </is>
      </c>
      <c r="D613">
        <f>HYPERLINK("https://www.youtube.com/watch?v=e-wpYDsUKoU&amp;t=62s", "Go to time")</f>
        <v/>
      </c>
    </row>
    <row r="614">
      <c r="A614">
        <f>HYPERLINK("https://www.youtube.com/watch?v=e-wpYDsUKoU", "Video")</f>
        <v/>
      </c>
      <c r="B614" t="inlineStr">
        <is>
          <t>1:10</t>
        </is>
      </c>
      <c r="C614" t="inlineStr">
        <is>
          <t>swirling around the whirlpool that fills</t>
        </is>
      </c>
      <c r="D614">
        <f>HYPERLINK("https://www.youtube.com/watch?v=e-wpYDsUKoU&amp;t=70s", "Go to time")</f>
        <v/>
      </c>
    </row>
    <row r="615">
      <c r="A615">
        <f>HYPERLINK("https://www.youtube.com/watch?v=Ag-_D0gMg7U", "Video")</f>
        <v/>
      </c>
      <c r="B615" t="inlineStr">
        <is>
          <t>25:24</t>
        </is>
      </c>
      <c r="C615" t="inlineStr">
        <is>
          <t>street who are they filling off uh</t>
        </is>
      </c>
      <c r="D615">
        <f>HYPERLINK("https://www.youtube.com/watch?v=Ag-_D0gMg7U&amp;t=1524s", "Go to time")</f>
        <v/>
      </c>
    </row>
    <row r="616">
      <c r="A616">
        <f>HYPERLINK("https://www.youtube.com/watch?v=Ag-_D0gMg7U", "Video")</f>
        <v/>
      </c>
      <c r="B616" t="inlineStr">
        <is>
          <t>25:44</t>
        </is>
      </c>
      <c r="C616" t="inlineStr">
        <is>
          <t>it's going to be really hard to fill her</t>
        </is>
      </c>
      <c r="D616">
        <f>HYPERLINK("https://www.youtube.com/watch?v=Ag-_D0gMg7U&amp;t=1544s", "Go to time")</f>
        <v/>
      </c>
    </row>
    <row r="617">
      <c r="A617">
        <f>HYPERLINK("https://www.youtube.com/watch?v=Lhpu3GdlV3w", "Video")</f>
        <v/>
      </c>
      <c r="B617" t="inlineStr">
        <is>
          <t>9:19</t>
        </is>
      </c>
      <c r="C617" t="inlineStr">
        <is>
          <t>finger food because they're all filling</t>
        </is>
      </c>
      <c r="D617">
        <f>HYPERLINK("https://www.youtube.com/watch?v=Lhpu3GdlV3w&amp;t=559s", "Go to time")</f>
        <v/>
      </c>
    </row>
    <row r="618">
      <c r="A618">
        <f>HYPERLINK("https://www.youtube.com/watch?v=Lhpu3GdlV3w", "Video")</f>
        <v/>
      </c>
      <c r="B618" t="inlineStr">
        <is>
          <t>39:50</t>
        </is>
      </c>
      <c r="C618" t="inlineStr">
        <is>
          <t>street who are they filling off uh</t>
        </is>
      </c>
      <c r="D618">
        <f>HYPERLINK("https://www.youtube.com/watch?v=Lhpu3GdlV3w&amp;t=2390s", "Go to time")</f>
        <v/>
      </c>
    </row>
    <row r="619">
      <c r="A619">
        <f>HYPERLINK("https://www.youtube.com/watch?v=Lhpu3GdlV3w", "Video")</f>
        <v/>
      </c>
      <c r="B619" t="inlineStr">
        <is>
          <t>40:11</t>
        </is>
      </c>
      <c r="C619" t="inlineStr">
        <is>
          <t>it's going to be really hard to fill her</t>
        </is>
      </c>
      <c r="D619">
        <f>HYPERLINK("https://www.youtube.com/watch?v=Lhpu3GdlV3w&amp;t=2411s", "Go to time")</f>
        <v/>
      </c>
    </row>
    <row r="620">
      <c r="A620">
        <f>HYPERLINK("https://www.youtube.com/watch?v=uZlFSz7Zq8U", "Video")</f>
        <v/>
      </c>
      <c r="B620" t="inlineStr">
        <is>
          <t>1:14</t>
        </is>
      </c>
      <c r="C620" t="inlineStr">
        <is>
          <t>gosh well you're filling out</t>
        </is>
      </c>
      <c r="D620">
        <f>HYPERLINK("https://www.youtube.com/watch?v=uZlFSz7Zq8U&amp;t=74s", "Go to time")</f>
        <v/>
      </c>
    </row>
    <row r="621">
      <c r="A621">
        <f>HYPERLINK("https://www.youtube.com/watch?v=uZlFSz7Zq8U", "Video")</f>
        <v/>
      </c>
      <c r="B621" t="inlineStr">
        <is>
          <t>14:06</t>
        </is>
      </c>
      <c r="C621" t="inlineStr">
        <is>
          <t>that I filled in as a last minute</t>
        </is>
      </c>
      <c r="D621">
        <f>HYPERLINK("https://www.youtube.com/watch?v=uZlFSz7Zq8U&amp;t=846s", "Go to time")</f>
        <v/>
      </c>
    </row>
    <row r="622">
      <c r="A622">
        <f>HYPERLINK("https://www.youtube.com/watch?v=IgI8_npvjkI", "Video")</f>
        <v/>
      </c>
      <c r="B622" t="inlineStr">
        <is>
          <t>23:00</t>
        </is>
      </c>
      <c r="C622" t="inlineStr">
        <is>
          <t>Talent meanwhile the faucet fills the</t>
        </is>
      </c>
      <c r="D622">
        <f>HYPERLINK("https://www.youtube.com/watch?v=IgI8_npvjkI&amp;t=1380s", "Go to time")</f>
        <v/>
      </c>
    </row>
    <row r="623">
      <c r="A623">
        <f>HYPERLINK("https://www.youtube.com/watch?v=IgI8_npvjkI", "Video")</f>
        <v/>
      </c>
      <c r="B623" t="inlineStr">
        <is>
          <t>23:08</t>
        </is>
      </c>
      <c r="C623" t="inlineStr">
        <is>
          <t>swirling around the whirlpool that fills</t>
        </is>
      </c>
      <c r="D623">
        <f>HYPERLINK("https://www.youtube.com/watch?v=IgI8_npvjkI&amp;t=1388s", "Go to time")</f>
        <v/>
      </c>
    </row>
    <row r="624">
      <c r="A624">
        <f>HYPERLINK("https://www.youtube.com/watch?v=IgI8_npvjkI", "Video")</f>
        <v/>
      </c>
      <c r="B624" t="inlineStr">
        <is>
          <t>28:39</t>
        </is>
      </c>
      <c r="C624" t="inlineStr">
        <is>
          <t>room is going to be filled with antiques</t>
        </is>
      </c>
      <c r="D624">
        <f>HYPERLINK("https://www.youtube.com/watch?v=IgI8_npvjkI&amp;t=1719s", "Go to time")</f>
        <v/>
      </c>
    </row>
    <row r="625">
      <c r="A625">
        <f>HYPERLINK("https://www.youtube.com/watch?v=ST2y17euBlc", "Video")</f>
        <v/>
      </c>
      <c r="B625" t="inlineStr">
        <is>
          <t>2:12</t>
        </is>
      </c>
      <c r="C625" t="inlineStr">
        <is>
          <t>get my bag I'll fill you up in the car I</t>
        </is>
      </c>
      <c r="D625">
        <f>HYPERLINK("https://www.youtube.com/watch?v=ST2y17euBlc&amp;t=132s", "Go to time")</f>
        <v/>
      </c>
    </row>
    <row r="626">
      <c r="A626">
        <f>HYPERLINK("https://www.youtube.com/watch?v=9vCKxmWUlTU", "Video")</f>
        <v/>
      </c>
      <c r="B626" t="inlineStr">
        <is>
          <t>19:21</t>
        </is>
      </c>
      <c r="C626" t="inlineStr">
        <is>
          <t>its Talent meanwhile the faucet fills</t>
        </is>
      </c>
      <c r="D626">
        <f>HYPERLINK("https://www.youtube.com/watch?v=9vCKxmWUlTU&amp;t=1161s", "Go to time")</f>
        <v/>
      </c>
    </row>
    <row r="627">
      <c r="A627">
        <f>HYPERLINK("https://www.youtube.com/watch?v=9vCKxmWUlTU", "Video")</f>
        <v/>
      </c>
      <c r="B627" t="inlineStr">
        <is>
          <t>19:29</t>
        </is>
      </c>
      <c r="C627" t="inlineStr">
        <is>
          <t>swirling around the whirlpool that fills</t>
        </is>
      </c>
      <c r="D627">
        <f>HYPERLINK("https://www.youtube.com/watch?v=9vCKxmWUlTU&amp;t=1169s", "Go to time")</f>
        <v/>
      </c>
    </row>
    <row r="628">
      <c r="A628">
        <f>HYPERLINK("https://www.youtube.com/watch?v=ojTdYiBRtdU", "Video")</f>
        <v/>
      </c>
      <c r="B628" t="inlineStr">
        <is>
          <t>11:53</t>
        </is>
      </c>
      <c r="C628" t="inlineStr">
        <is>
          <t>street who are they filling off uh</t>
        </is>
      </c>
      <c r="D628">
        <f>HYPERLINK("https://www.youtube.com/watch?v=ojTdYiBRtdU&amp;t=713s", "Go to time")</f>
        <v/>
      </c>
    </row>
    <row r="629">
      <c r="A629">
        <f>HYPERLINK("https://www.youtube.com/watch?v=ojTdYiBRtdU", "Video")</f>
        <v/>
      </c>
      <c r="B629" t="inlineStr">
        <is>
          <t>12:14</t>
        </is>
      </c>
      <c r="C629" t="inlineStr">
        <is>
          <t>it's going to be really hard to fill her</t>
        </is>
      </c>
      <c r="D629">
        <f>HYPERLINK("https://www.youtube.com/watch?v=ojTdYiBRtdU&amp;t=734s", "Go to time")</f>
        <v/>
      </c>
    </row>
    <row r="630">
      <c r="A630">
        <f>HYPERLINK("https://www.youtube.com/watch?v=MElsTK46TSI", "Video")</f>
        <v/>
      </c>
      <c r="B630" t="inlineStr">
        <is>
          <t>12:31</t>
        </is>
      </c>
      <c r="C630" t="inlineStr">
        <is>
          <t>remember hey they're just fulfilling</t>
        </is>
      </c>
      <c r="D630">
        <f>HYPERLINK("https://www.youtube.com/watch?v=MElsTK46TSI&amp;t=751s", "Go to time")</f>
        <v/>
      </c>
    </row>
    <row r="631">
      <c r="A631">
        <f>HYPERLINK("https://www.youtube.com/watch?v=MElsTK46TSI", "Video")</f>
        <v/>
      </c>
      <c r="B631" t="inlineStr">
        <is>
          <t>12:43</t>
        </is>
      </c>
      <c r="C631" t="inlineStr">
        <is>
          <t>fulfilled oh that's uh that's one of the</t>
        </is>
      </c>
      <c r="D631">
        <f>HYPERLINK("https://www.youtube.com/watch?v=MElsTK46TSI&amp;t=763s", "Go to time")</f>
        <v/>
      </c>
    </row>
    <row r="632">
      <c r="A632">
        <f>HYPERLINK("https://www.youtube.com/watch?v=y8QEATxV-8M", "Video")</f>
        <v/>
      </c>
      <c r="B632" t="inlineStr">
        <is>
          <t>16:30</t>
        </is>
      </c>
      <c r="C632" t="inlineStr">
        <is>
          <t>and it was a happy place filled with</t>
        </is>
      </c>
      <c r="D632">
        <f>HYPERLINK("https://www.youtube.com/watch?v=y8QEATxV-8M&amp;t=990s", "Go to time")</f>
        <v/>
      </c>
    </row>
    <row r="633">
      <c r="A633">
        <f>HYPERLINK("https://www.youtube.com/watch?v=y8QEATxV-8M", "Video")</f>
        <v/>
      </c>
      <c r="B633" t="inlineStr">
        <is>
          <t>58:51</t>
        </is>
      </c>
      <c r="C633" t="inlineStr">
        <is>
          <t>fill out an application or I'm going to</t>
        </is>
      </c>
      <c r="D633">
        <f>HYPERLINK("https://www.youtube.com/watch?v=y8QEATxV-8M&amp;t=3531s", "Go to time")</f>
        <v/>
      </c>
    </row>
    <row r="634">
      <c r="A634">
        <f>HYPERLINK("https://www.youtube.com/watch?v=uBQYSP599Gw", "Video")</f>
        <v/>
      </c>
      <c r="B634" t="inlineStr">
        <is>
          <t>3:44</t>
        </is>
      </c>
      <c r="C634" t="inlineStr">
        <is>
          <t>Talent meanwhile the faucet fills the</t>
        </is>
      </c>
      <c r="D634">
        <f>HYPERLINK("https://www.youtube.com/watch?v=uBQYSP599Gw&amp;t=224s", "Go to time")</f>
        <v/>
      </c>
    </row>
    <row r="635">
      <c r="A635">
        <f>HYPERLINK("https://www.youtube.com/watch?v=uBQYSP599Gw", "Video")</f>
        <v/>
      </c>
      <c r="B635" t="inlineStr">
        <is>
          <t>3:52</t>
        </is>
      </c>
      <c r="C635" t="inlineStr">
        <is>
          <t>swirling around the whirlpool that fills</t>
        </is>
      </c>
      <c r="D635">
        <f>HYPERLINK("https://www.youtube.com/watch?v=uBQYSP599Gw&amp;t=232s", "Go to time")</f>
        <v/>
      </c>
    </row>
    <row r="636">
      <c r="A636">
        <f>HYPERLINK("https://www.youtube.com/watch?v=uBQYSP599Gw", "Video")</f>
        <v/>
      </c>
      <c r="B636" t="inlineStr">
        <is>
          <t>5:26</t>
        </is>
      </c>
      <c r="C636" t="inlineStr">
        <is>
          <t>all right Fill Me In</t>
        </is>
      </c>
      <c r="D636">
        <f>HYPERLINK("https://www.youtube.com/watch?v=uBQYSP599Gw&amp;t=326s", "Go to time")</f>
        <v/>
      </c>
    </row>
    <row r="637">
      <c r="A637">
        <f>HYPERLINK("https://www.youtube.com/watch?v=N0N_p05lo1c", "Video")</f>
        <v/>
      </c>
      <c r="B637" t="inlineStr">
        <is>
          <t>44:52</t>
        </is>
      </c>
      <c r="C637" t="inlineStr">
        <is>
          <t>I had the room filled with uh Lily her</t>
        </is>
      </c>
      <c r="D637">
        <f>HYPERLINK("https://www.youtube.com/watch?v=N0N_p05lo1c&amp;t=2692s", "Go to time")</f>
        <v/>
      </c>
    </row>
    <row r="638">
      <c r="A638">
        <f>HYPERLINK("https://www.youtube.com/watch?v=mIBp8DdScwI", "Video")</f>
        <v/>
      </c>
      <c r="B638" t="inlineStr">
        <is>
          <t>0:17</t>
        </is>
      </c>
      <c r="C638" t="inlineStr">
        <is>
          <t>they're just fulfilling their Christmas</t>
        </is>
      </c>
      <c r="D638">
        <f>HYPERLINK("https://www.youtube.com/watch?v=mIBp8DdScwI&amp;t=17s", "Go to time")</f>
        <v/>
      </c>
    </row>
    <row r="639">
      <c r="A639">
        <f>HYPERLINK("https://www.youtube.com/watch?v=mIBp8DdScwI", "Video")</f>
        <v/>
      </c>
      <c r="B639" t="inlineStr">
        <is>
          <t>0:26</t>
        </is>
      </c>
      <c r="C639" t="inlineStr">
        <is>
          <t>fulfilled</t>
        </is>
      </c>
      <c r="D639">
        <f>HYPERLINK("https://www.youtube.com/watch?v=mIBp8DdScwI&amp;t=26s", "Go to time")</f>
        <v/>
      </c>
    </row>
    <row r="640">
      <c r="A640">
        <f>HYPERLINK("https://www.youtube.com/watch?v=zsDK94sZpXM", "Video")</f>
        <v/>
      </c>
      <c r="B640" t="inlineStr">
        <is>
          <t>5:32</t>
        </is>
      </c>
      <c r="C640" t="inlineStr">
        <is>
          <t>fill out an application or I'm going to</t>
        </is>
      </c>
      <c r="D640">
        <f>HYPERLINK("https://www.youtube.com/watch?v=zsDK94sZpXM&amp;t=332s", "Go to time")</f>
        <v/>
      </c>
    </row>
    <row r="641">
      <c r="A641">
        <f>HYPERLINK("https://www.youtube.com/watch?v=GC-VjkV8Cwg", "Video")</f>
        <v/>
      </c>
      <c r="B641" t="inlineStr">
        <is>
          <t>1:13</t>
        </is>
      </c>
      <c r="C641" t="inlineStr">
        <is>
          <t>Oh gosh Oh well you're filling out</t>
        </is>
      </c>
      <c r="D641">
        <f>HYPERLINK("https://www.youtube.com/watch?v=GC-VjkV8Cwg&amp;t=73s", "Go to time")</f>
        <v/>
      </c>
    </row>
    <row r="642">
      <c r="A642">
        <f>HYPERLINK("https://www.youtube.com/watch?v=ZcOqEKdipeA", "Video")</f>
        <v/>
      </c>
      <c r="B642" t="inlineStr">
        <is>
          <t>1:33</t>
        </is>
      </c>
      <c r="C642" t="inlineStr">
        <is>
          <t>fill up a throw throw a throw throw</t>
        </is>
      </c>
      <c r="D642">
        <f>HYPERLINK("https://www.youtube.com/watch?v=ZcOqEKdipeA&amp;t=93s", "Go to time")</f>
        <v/>
      </c>
    </row>
    <row r="643">
      <c r="A643">
        <f>HYPERLINK("https://www.youtube.com/watch?v=BGwOGR42vns", "Video")</f>
        <v/>
      </c>
      <c r="B643" t="inlineStr">
        <is>
          <t>0:27</t>
        </is>
      </c>
      <c r="C643" t="inlineStr">
        <is>
          <t>room hold on fill these sit over there</t>
        </is>
      </c>
      <c r="D643">
        <f>HYPERLINK("https://www.youtube.com/watch?v=BGwOGR42vns&amp;t=27s", "Go to time")</f>
        <v/>
      </c>
    </row>
    <row r="644">
      <c r="A644">
        <f>HYPERLINK("https://www.youtube.com/watch?v=NKsCkliwm9U", "Video")</f>
        <v/>
      </c>
      <c r="B644" t="inlineStr">
        <is>
          <t>3:36</t>
        </is>
      </c>
      <c r="C644" t="inlineStr">
        <is>
          <t>I had the room filled with uh lies her</t>
        </is>
      </c>
      <c r="D644">
        <f>HYPERLINK("https://www.youtube.com/watch?v=NKsCkliwm9U&amp;t=216s", "Go to time")</f>
        <v/>
      </c>
    </row>
    <row r="645">
      <c r="A645">
        <f>HYPERLINK("https://www.youtube.com/watch?v=UYrwmTpmz60", "Video")</f>
        <v/>
      </c>
      <c r="B645" t="inlineStr">
        <is>
          <t>9:44</t>
        </is>
      </c>
      <c r="C645" t="inlineStr">
        <is>
          <t>room hold on fill these out sit over</t>
        </is>
      </c>
      <c r="D645">
        <f>HYPERLINK("https://www.youtube.com/watch?v=UYrwmTpmz60&amp;t=584s", "Go to time")</f>
        <v/>
      </c>
    </row>
    <row r="646">
      <c r="A646">
        <f>HYPERLINK("https://www.youtube.com/watch?v=UYrwmTpmz60", "Video")</f>
        <v/>
      </c>
      <c r="B646" t="inlineStr">
        <is>
          <t>18:29</t>
        </is>
      </c>
      <c r="C646" t="inlineStr">
        <is>
          <t>fill out an application or I'm going to</t>
        </is>
      </c>
      <c r="D646">
        <f>HYPERLINK("https://www.youtube.com/watch?v=UYrwmTpmz60&amp;t=1109s", "Go to time")</f>
        <v/>
      </c>
    </row>
    <row r="647">
      <c r="A647">
        <f>HYPERLINK("https://www.youtube.com/watch?v=rNDDTjB7Yv8", "Video")</f>
        <v/>
      </c>
      <c r="B647" t="inlineStr">
        <is>
          <t>20:20</t>
        </is>
      </c>
      <c r="C647" t="inlineStr">
        <is>
          <t>they're just fulfilling their Christmas</t>
        </is>
      </c>
      <c r="D647">
        <f>HYPERLINK("https://www.youtube.com/watch?v=rNDDTjB7Yv8&amp;t=1220s", "Go to time")</f>
        <v/>
      </c>
    </row>
    <row r="648">
      <c r="A648">
        <f>HYPERLINK("https://www.youtube.com/watch?v=rNDDTjB7Yv8", "Video")</f>
        <v/>
      </c>
      <c r="B648" t="inlineStr">
        <is>
          <t>20:29</t>
        </is>
      </c>
      <c r="C648" t="inlineStr">
        <is>
          <t>fulfilled</t>
        </is>
      </c>
      <c r="D648">
        <f>HYPERLINK("https://www.youtube.com/watch?v=rNDDTjB7Yv8&amp;t=1229s", "Go to time")</f>
        <v/>
      </c>
    </row>
    <row r="649">
      <c r="A649">
        <f>HYPERLINK("https://www.youtube.com/watch?v=EQZ9wtYMfyM", "Video")</f>
        <v/>
      </c>
      <c r="B649" t="inlineStr">
        <is>
          <t>21:01</t>
        </is>
      </c>
      <c r="C649" t="inlineStr">
        <is>
          <t>who are they filling off uh Cecilia</t>
        </is>
      </c>
      <c r="D649">
        <f>HYPERLINK("https://www.youtube.com/watch?v=EQZ9wtYMfyM&amp;t=1261s", "Go to time")</f>
        <v/>
      </c>
    </row>
    <row r="650">
      <c r="A650">
        <f>HYPERLINK("https://www.youtube.com/watch?v=EQZ9wtYMfyM", "Video")</f>
        <v/>
      </c>
      <c r="B650" t="inlineStr">
        <is>
          <t>21:21</t>
        </is>
      </c>
      <c r="C650" t="inlineStr">
        <is>
          <t>it's going to be really hard to fill her</t>
        </is>
      </c>
      <c r="D650">
        <f>HYPERLINK("https://www.youtube.com/watch?v=EQZ9wtYMfyM&amp;t=1281s", "Go to time")</f>
        <v/>
      </c>
    </row>
    <row r="651">
      <c r="A651">
        <f>HYPERLINK("https://www.youtube.com/watch?v=4a1NcMemnR4", "Video")</f>
        <v/>
      </c>
      <c r="B651" t="inlineStr">
        <is>
          <t>13:08</t>
        </is>
      </c>
      <c r="C651" t="inlineStr">
        <is>
          <t>hold on fill these out sit over there</t>
        </is>
      </c>
      <c r="D651">
        <f>HYPERLINK("https://www.youtube.com/watch?v=4a1NcMemnR4&amp;t=788s", "Go to time")</f>
        <v/>
      </c>
    </row>
    <row r="652">
      <c r="A652">
        <f>HYPERLINK("https://www.youtube.com/watch?v=PJ7bpbILpjo", "Video")</f>
        <v/>
      </c>
      <c r="B652" t="inlineStr">
        <is>
          <t>0:30</t>
        </is>
      </c>
      <c r="C652" t="inlineStr">
        <is>
          <t>now I want a suitcase filled with</t>
        </is>
      </c>
      <c r="D652">
        <f>HYPERLINK("https://www.youtube.com/watch?v=PJ7bpbILpjo&amp;t=30s", "Go to time")</f>
        <v/>
      </c>
    </row>
    <row r="653">
      <c r="A653">
        <f>HYPERLINK("https://www.youtube.com/watch?v=PJ7bpbILpjo", "Video")</f>
        <v/>
      </c>
      <c r="B653" t="inlineStr">
        <is>
          <t>0:36</t>
        </is>
      </c>
      <c r="C653" t="inlineStr">
        <is>
          <t>$100,000 filled with $100,000 in small</t>
        </is>
      </c>
      <c r="D653">
        <f>HYPERLINK("https://www.youtube.com/watch?v=PJ7bpbILpjo&amp;t=36s", "Go to time")</f>
        <v/>
      </c>
    </row>
    <row r="654">
      <c r="A654">
        <f>HYPERLINK("https://www.youtube.com/watch?v=YKbizAipups", "Video")</f>
        <v/>
      </c>
      <c r="B654" t="inlineStr">
        <is>
          <t>4:26</t>
        </is>
      </c>
      <c r="C654" t="inlineStr">
        <is>
          <t>someone who can fill in for me sorry</t>
        </is>
      </c>
      <c r="D654">
        <f>HYPERLINK("https://www.youtube.com/watch?v=YKbizAipups&amp;t=266s", "Go to time")</f>
        <v/>
      </c>
    </row>
    <row r="655">
      <c r="A655">
        <f>HYPERLINK("https://www.youtube.com/watch?v=YKbizAipups", "Video")</f>
        <v/>
      </c>
      <c r="B655" t="inlineStr">
        <is>
          <t>17:14</t>
        </is>
      </c>
      <c r="C655" t="inlineStr">
        <is>
          <t>will all right fill me</t>
        </is>
      </c>
      <c r="D655">
        <f>HYPERLINK("https://www.youtube.com/watch?v=YKbizAipups&amp;t=1034s", "Go to time")</f>
        <v/>
      </c>
    </row>
    <row r="656">
      <c r="A656">
        <f>HYPERLINK("https://www.youtube.com/watch?v=-SPzv5UVgwc", "Video")</f>
        <v/>
      </c>
      <c r="B656" t="inlineStr">
        <is>
          <t>2:15</t>
        </is>
      </c>
      <c r="C656" t="inlineStr">
        <is>
          <t>food because they're all filling up on</t>
        </is>
      </c>
      <c r="D656">
        <f>HYPERLINK("https://www.youtube.com/watch?v=-SPzv5UVgwc&amp;t=135s", "Go to time")</f>
        <v/>
      </c>
    </row>
    <row r="657">
      <c r="A657">
        <f>HYPERLINK("https://www.youtube.com/watch?v=GxqYnWVm4Yc", "Video")</f>
        <v/>
      </c>
      <c r="B657" t="inlineStr">
        <is>
          <t>53:33</t>
        </is>
      </c>
      <c r="C657" t="inlineStr">
        <is>
          <t>remember hey they're just fulfilling</t>
        </is>
      </c>
      <c r="D657">
        <f>HYPERLINK("https://www.youtube.com/watch?v=GxqYnWVm4Yc&amp;t=3213s", "Go to time")</f>
        <v/>
      </c>
    </row>
    <row r="658">
      <c r="A658">
        <f>HYPERLINK("https://www.youtube.com/watch?v=GxqYnWVm4Yc", "Video")</f>
        <v/>
      </c>
      <c r="B658" t="inlineStr">
        <is>
          <t>53:44</t>
        </is>
      </c>
      <c r="C658" t="inlineStr">
        <is>
          <t>fulfilled oh that's uh that's one of the</t>
        </is>
      </c>
      <c r="D658">
        <f>HYPERLINK("https://www.youtube.com/watch?v=GxqYnWVm4Yc&amp;t=3224s", "Go to time")</f>
        <v/>
      </c>
    </row>
    <row r="659">
      <c r="A659">
        <f>HYPERLINK("https://www.youtube.com/watch?v=BR8IcqZ66aI", "Video")</f>
        <v/>
      </c>
      <c r="B659" t="inlineStr">
        <is>
          <t>9:16</t>
        </is>
      </c>
      <c r="C659" t="inlineStr">
        <is>
          <t>hey they're just fulfilling their</t>
        </is>
      </c>
      <c r="D659">
        <f>HYPERLINK("https://www.youtube.com/watch?v=BR8IcqZ66aI&amp;t=556s", "Go to time")</f>
        <v/>
      </c>
    </row>
    <row r="660">
      <c r="A660">
        <f>HYPERLINK("https://www.youtube.com/watch?v=BR8IcqZ66aI", "Video")</f>
        <v/>
      </c>
      <c r="B660" t="inlineStr">
        <is>
          <t>9:26</t>
        </is>
      </c>
      <c r="C660" t="inlineStr">
        <is>
          <t>fulfilled oh that's uh that's one of the</t>
        </is>
      </c>
      <c r="D660">
        <f>HYPERLINK("https://www.youtube.com/watch?v=BR8IcqZ66aI&amp;t=566s", "Go to time")</f>
        <v/>
      </c>
    </row>
    <row r="661">
      <c r="A661">
        <f>HYPERLINK("https://www.youtube.com/watch?v=mQTBBgc_4mU", "Video")</f>
        <v/>
      </c>
      <c r="B661" t="inlineStr">
        <is>
          <t>1:15</t>
        </is>
      </c>
      <c r="C661" t="inlineStr">
        <is>
          <t>gonna be filled with antiques which is</t>
        </is>
      </c>
      <c r="D661">
        <f>HYPERLINK("https://www.youtube.com/watch?v=mQTBBgc_4mU&amp;t=75s", "Go to time")</f>
        <v/>
      </c>
    </row>
    <row r="662">
      <c r="A662">
        <f>HYPERLINK("https://www.youtube.com/watch?v=p7wabPRxvII", "Video")</f>
        <v/>
      </c>
      <c r="B662" t="inlineStr">
        <is>
          <t>8:48</t>
        </is>
      </c>
      <c r="C662" t="inlineStr">
        <is>
          <t>room is going to be filled with antiques</t>
        </is>
      </c>
      <c r="D662">
        <f>HYPERLINK("https://www.youtube.com/watch?v=p7wabPRxvII&amp;t=528s", "Go to time")</f>
        <v/>
      </c>
    </row>
    <row r="663">
      <c r="A663">
        <f>HYPERLINK("https://www.youtube.com/watch?v=8LLOEdcSrSA", "Video")</f>
        <v/>
      </c>
      <c r="B663" t="inlineStr">
        <is>
          <t>0:51</t>
        </is>
      </c>
      <c r="C663" t="inlineStr">
        <is>
          <t>street who are they filling off uh</t>
        </is>
      </c>
      <c r="D663">
        <f>HYPERLINK("https://www.youtube.com/watch?v=8LLOEdcSrSA&amp;t=51s", "Go to time")</f>
        <v/>
      </c>
    </row>
    <row r="664">
      <c r="A664">
        <f>HYPERLINK("https://www.youtube.com/watch?v=8LLOEdcSrSA", "Video")</f>
        <v/>
      </c>
      <c r="B664" t="inlineStr">
        <is>
          <t>1:12</t>
        </is>
      </c>
      <c r="C664" t="inlineStr">
        <is>
          <t>it's going to be really hard to fill her</t>
        </is>
      </c>
      <c r="D664">
        <f>HYPERLINK("https://www.youtube.com/watch?v=8LLOEdcSrSA&amp;t=72s", "Go to time")</f>
        <v/>
      </c>
    </row>
    <row r="665">
      <c r="A665">
        <f>HYPERLINK("https://www.youtube.com/watch?v=hxyLRrJpU3A", "Video")</f>
        <v/>
      </c>
      <c r="B665" t="inlineStr">
        <is>
          <t>3:03</t>
        </is>
      </c>
      <c r="C665" t="inlineStr">
        <is>
          <t>shirt now I want a suitcase filled with</t>
        </is>
      </c>
      <c r="D665">
        <f>HYPERLINK("https://www.youtube.com/watch?v=hxyLRrJpU3A&amp;t=183s", "Go to time")</f>
        <v/>
      </c>
    </row>
    <row r="666">
      <c r="A666">
        <f>HYPERLINK("https://www.youtube.com/watch?v=hxyLRrJpU3A", "Video")</f>
        <v/>
      </c>
      <c r="B666" t="inlineStr">
        <is>
          <t>3:10</t>
        </is>
      </c>
      <c r="C666" t="inlineStr">
        <is>
          <t>$100,000 filled with $100,000 in small</t>
        </is>
      </c>
      <c r="D666">
        <f>HYPERLINK("https://www.youtube.com/watch?v=hxyLRrJpU3A&amp;t=190s", "Go to time")</f>
        <v/>
      </c>
    </row>
    <row r="667">
      <c r="A667">
        <f>HYPERLINK("https://www.youtube.com/watch?v=hxyLRrJpU3A", "Video")</f>
        <v/>
      </c>
      <c r="B667" t="inlineStr">
        <is>
          <t>7:14</t>
        </is>
      </c>
      <c r="C667" t="inlineStr">
        <is>
          <t>street who are they filling off uh</t>
        </is>
      </c>
      <c r="D667">
        <f>HYPERLINK("https://www.youtube.com/watch?v=hxyLRrJpU3A&amp;t=434s", "Go to time")</f>
        <v/>
      </c>
    </row>
    <row r="668">
      <c r="A668">
        <f>HYPERLINK("https://www.youtube.com/watch?v=hxyLRrJpU3A", "Video")</f>
        <v/>
      </c>
      <c r="B668" t="inlineStr">
        <is>
          <t>7:35</t>
        </is>
      </c>
      <c r="C668" t="inlineStr">
        <is>
          <t>it's going to be really hard to fill her</t>
        </is>
      </c>
      <c r="D668">
        <f>HYPERLINK("https://www.youtube.com/watch?v=hxyLRrJpU3A&amp;t=455s", "Go to time")</f>
        <v/>
      </c>
    </row>
    <row r="669">
      <c r="A669">
        <f>HYPERLINK("https://www.youtube.com/watch?v=afAtqzDD740", "Video")</f>
        <v/>
      </c>
      <c r="B669" t="inlineStr">
        <is>
          <t>4:35</t>
        </is>
      </c>
      <c r="C669" t="inlineStr">
        <is>
          <t>like it's really filling doing something</t>
        </is>
      </c>
      <c r="D669">
        <f>HYPERLINK("https://www.youtube.com/watch?v=afAtqzDD740&amp;t=275s", "Go to time")</f>
        <v/>
      </c>
    </row>
    <row r="670">
      <c r="A670">
        <f>HYPERLINK("https://www.youtube.com/watch?v=jVXbj-ocxRQ", "Video")</f>
        <v/>
      </c>
      <c r="B670" t="inlineStr">
        <is>
          <t>15:06</t>
        </is>
      </c>
      <c r="C670" t="inlineStr">
        <is>
          <t>I had the room filled with uh Lily her</t>
        </is>
      </c>
      <c r="D670">
        <f>HYPERLINK("https://www.youtube.com/watch?v=jVXbj-ocxRQ&amp;t=906s", "Go to time")</f>
        <v/>
      </c>
    </row>
    <row r="671">
      <c r="A671">
        <f>HYPERLINK("https://www.youtube.com/watch?v=jVXbj-ocxRQ", "Video")</f>
        <v/>
      </c>
      <c r="B671" t="inlineStr">
        <is>
          <t>35:18</t>
        </is>
      </c>
      <c r="C671" t="inlineStr">
        <is>
          <t>home and it was a happy place filled</t>
        </is>
      </c>
      <c r="D671">
        <f>HYPERLINK("https://www.youtube.com/watch?v=jVXbj-ocxRQ&amp;t=2118s", "Go to time")</f>
        <v/>
      </c>
    </row>
    <row r="672">
      <c r="A672">
        <f>HYPERLINK("https://www.youtube.com/watch?v=XRj62WmbCm4", "Video")</f>
        <v/>
      </c>
      <c r="B672" t="inlineStr">
        <is>
          <t>9:00</t>
        </is>
      </c>
      <c r="C672" t="inlineStr">
        <is>
          <t>hold on fill these out sit over there</t>
        </is>
      </c>
      <c r="D672">
        <f>HYPERLINK("https://www.youtube.com/watch?v=XRj62WmbCm4&amp;t=540s", "Go to time")</f>
        <v/>
      </c>
    </row>
    <row r="673">
      <c r="A673">
        <f>HYPERLINK("https://www.youtube.com/watch?v=WY4ciWj_XJg", "Video")</f>
        <v/>
      </c>
      <c r="B673" t="inlineStr">
        <is>
          <t>5:50</t>
        </is>
      </c>
      <c r="C673" t="inlineStr">
        <is>
          <t>put the humidifier in there it's filling</t>
        </is>
      </c>
      <c r="D673">
        <f>HYPERLINK("https://www.youtube.com/watch?v=WY4ciWj_XJg&amp;t=350s", "Go to time")</f>
        <v/>
      </c>
    </row>
    <row r="674">
      <c r="A674">
        <f>HYPERLINK("https://www.youtube.com/watch?v=WY4ciWj_XJg", "Video")</f>
        <v/>
      </c>
      <c r="B674" t="inlineStr">
        <is>
          <t>19:44</t>
        </is>
      </c>
      <c r="C674" t="inlineStr">
        <is>
          <t>man you're going to fill out some</t>
        </is>
      </c>
      <c r="D674">
        <f>HYPERLINK("https://www.youtube.com/watch?v=WY4ciWj_XJg&amp;t=1184s", "Go to time")</f>
        <v/>
      </c>
    </row>
    <row r="675">
      <c r="A675">
        <f>HYPERLINK("https://www.youtube.com/watch?v=PFoJmXniLHs", "Video")</f>
        <v/>
      </c>
      <c r="B675" t="inlineStr">
        <is>
          <t>8:13</t>
        </is>
      </c>
      <c r="C675" t="inlineStr">
        <is>
          <t>remember hey they're just fulfilling</t>
        </is>
      </c>
      <c r="D675">
        <f>HYPERLINK("https://www.youtube.com/watch?v=PFoJmXniLHs&amp;t=493s", "Go to time")</f>
        <v/>
      </c>
    </row>
    <row r="676">
      <c r="A676">
        <f>HYPERLINK("https://www.youtube.com/watch?v=PFoJmXniLHs", "Video")</f>
        <v/>
      </c>
      <c r="B676" t="inlineStr">
        <is>
          <t>8:24</t>
        </is>
      </c>
      <c r="C676" t="inlineStr">
        <is>
          <t>fulfill oh that's uh that's one of the</t>
        </is>
      </c>
      <c r="D676">
        <f>HYPERLINK("https://www.youtube.com/watch?v=PFoJmXniLHs&amp;t=504s", "Go to time")</f>
        <v/>
      </c>
    </row>
    <row r="677">
      <c r="A677">
        <f>HYPERLINK("https://www.youtube.com/watch?v=PFoJmXniLHs", "Video")</f>
        <v/>
      </c>
      <c r="B677" t="inlineStr">
        <is>
          <t>19:27</t>
        </is>
      </c>
      <c r="C677" t="inlineStr">
        <is>
          <t>can't to fill your ice cube</t>
        </is>
      </c>
      <c r="D677">
        <f>HYPERLINK("https://www.youtube.com/watch?v=PFoJmXniLHs&amp;t=1167s", "Go to time")</f>
        <v/>
      </c>
    </row>
    <row r="678">
      <c r="A678">
        <f>HYPERLINK("https://www.youtube.com/watch?v=YIpA9j1TVYo", "Video")</f>
        <v/>
      </c>
      <c r="B678" t="inlineStr">
        <is>
          <t>27:07</t>
        </is>
      </c>
      <c r="C678" t="inlineStr">
        <is>
          <t>filled the three positions we just felt</t>
        </is>
      </c>
      <c r="D678">
        <f>HYPERLINK("https://www.youtube.com/watch?v=YIpA9j1TVYo&amp;t=1627s", "Go to time")</f>
        <v/>
      </c>
    </row>
    <row r="679">
      <c r="A679">
        <f>HYPERLINK("https://www.youtube.com/watch?v=bJuEo4tYHgo", "Video")</f>
        <v/>
      </c>
      <c r="B679" t="inlineStr">
        <is>
          <t>2:29</t>
        </is>
      </c>
      <c r="C679" t="inlineStr">
        <is>
          <t>do something nice okay I'll I'll fill</t>
        </is>
      </c>
      <c r="D679">
        <f>HYPERLINK("https://www.youtube.com/watch?v=bJuEo4tYHgo&amp;t=149s", "Go to time")</f>
        <v/>
      </c>
    </row>
    <row r="680">
      <c r="A680">
        <f>HYPERLINK("https://www.youtube.com/watch?v=nbsQt1nOAg0", "Video")</f>
        <v/>
      </c>
      <c r="B680" t="inlineStr">
        <is>
          <t>37:01</t>
        </is>
      </c>
      <c r="C680" t="inlineStr">
        <is>
          <t>because they're all filling up on ph</t>
        </is>
      </c>
      <c r="D680">
        <f>HYPERLINK("https://www.youtube.com/watch?v=nbsQt1nOAg0&amp;t=2221s", "Go to time")</f>
        <v/>
      </c>
    </row>
    <row r="681">
      <c r="A681">
        <f>HYPERLINK("https://www.youtube.com/watch?v=Uomb9Jpo1gQ", "Video")</f>
        <v/>
      </c>
      <c r="B681" t="inlineStr">
        <is>
          <t>0:36</t>
        </is>
      </c>
      <c r="C681" t="inlineStr">
        <is>
          <t>all right Fill Me In</t>
        </is>
      </c>
      <c r="D681">
        <f>HYPERLINK("https://www.youtube.com/watch?v=Uomb9Jpo1gQ&amp;t=36s", "Go to time")</f>
        <v/>
      </c>
    </row>
    <row r="682">
      <c r="A682">
        <f>HYPERLINK("https://www.youtube.com/watch?v=CGPpuD0qEtg", "Video")</f>
        <v/>
      </c>
      <c r="B682" t="inlineStr">
        <is>
          <t>0:15</t>
        </is>
      </c>
      <c r="C682" t="inlineStr">
        <is>
          <t>came to fill your ice cube</t>
        </is>
      </c>
      <c r="D682">
        <f>HYPERLINK("https://www.youtube.com/watch?v=CGPpuD0qEtg&amp;t=15s", "Go to time")</f>
        <v/>
      </c>
    </row>
    <row r="683">
      <c r="A683">
        <f>HYPERLINK("https://www.youtube.com/watch?v=TPEMCrjoOu8", "Video")</f>
        <v/>
      </c>
      <c r="B683" t="inlineStr">
        <is>
          <t>12:34</t>
        </is>
      </c>
      <c r="C683" t="inlineStr">
        <is>
          <t>Talent meanwhile the faucet fills the</t>
        </is>
      </c>
      <c r="D683">
        <f>HYPERLINK("https://www.youtube.com/watch?v=TPEMCrjoOu8&amp;t=754s", "Go to time")</f>
        <v/>
      </c>
    </row>
    <row r="684">
      <c r="A684">
        <f>HYPERLINK("https://www.youtube.com/watch?v=TPEMCrjoOu8", "Video")</f>
        <v/>
      </c>
      <c r="B684" t="inlineStr">
        <is>
          <t>12:42</t>
        </is>
      </c>
      <c r="C684" t="inlineStr">
        <is>
          <t>swirling around the whirlpool that fills</t>
        </is>
      </c>
      <c r="D684">
        <f>HYPERLINK("https://www.youtube.com/watch?v=TPEMCrjoOu8&amp;t=762s", "Go to time")</f>
        <v/>
      </c>
    </row>
    <row r="685">
      <c r="A685">
        <f>HYPERLINK("https://www.youtube.com/watch?v=onCAK10HNuU", "Video")</f>
        <v/>
      </c>
      <c r="B685" t="inlineStr">
        <is>
          <t>10:35</t>
        </is>
      </c>
      <c r="C685" t="inlineStr">
        <is>
          <t>fill out an application or I'm going to</t>
        </is>
      </c>
      <c r="D685">
        <f>HYPERLINK("https://www.youtube.com/watch?v=onCAK10HNuU&amp;t=635s", "Go to time")</f>
        <v/>
      </c>
    </row>
    <row r="686">
      <c r="A686">
        <f>HYPERLINK("https://www.youtube.com/watch?v=RCPoIOJUNos", "Video")</f>
        <v/>
      </c>
      <c r="B686" t="inlineStr">
        <is>
          <t>0:40</t>
        </is>
      </c>
      <c r="C686" t="inlineStr">
        <is>
          <t>home and it was a happy place filled</t>
        </is>
      </c>
      <c r="D686">
        <f>HYPERLINK("https://www.youtube.com/watch?v=RCPoIOJUNos&amp;t=40s", "Go to time")</f>
        <v/>
      </c>
    </row>
    <row r="687">
      <c r="A687">
        <f>HYPERLINK("https://www.youtube.com/watch?v=2h7LmhFVkps", "Video")</f>
        <v/>
      </c>
      <c r="B687" t="inlineStr">
        <is>
          <t>1:00</t>
        </is>
      </c>
      <c r="C687" t="inlineStr">
        <is>
          <t>there are a couple of forms to fill out</t>
        </is>
      </c>
      <c r="D687">
        <f>HYPERLINK("https://www.youtube.com/watch?v=2h7LmhFVkps&amp;t=60s", "Go to time")</f>
        <v/>
      </c>
    </row>
    <row r="688">
      <c r="A688">
        <f>HYPERLINK("https://www.youtube.com/watch?v=rbkb3epa9lg", "Video")</f>
        <v/>
      </c>
      <c r="B688" t="inlineStr">
        <is>
          <t>0:57</t>
        </is>
      </c>
      <c r="C688" t="inlineStr">
        <is>
          <t>she walked in and I had the room filled</t>
        </is>
      </c>
      <c r="D688">
        <f>HYPERLINK("https://www.youtube.com/watch?v=rbkb3epa9lg&amp;t=57s", "Go to time")</f>
        <v/>
      </c>
    </row>
    <row r="689">
      <c r="A689">
        <f>HYPERLINK("https://www.youtube.com/watch?v=cM_tIuGt3ac", "Video")</f>
        <v/>
      </c>
      <c r="B689" t="inlineStr">
        <is>
          <t>1:06</t>
        </is>
      </c>
      <c r="C689" t="inlineStr">
        <is>
          <t>finger food because they're all filling</t>
        </is>
      </c>
      <c r="D689">
        <f>HYPERLINK("https://www.youtube.com/watch?v=cM_tIuGt3ac&amp;t=66s", "Go to time")</f>
        <v/>
      </c>
    </row>
    <row r="690">
      <c r="A690">
        <f>HYPERLINK("https://www.youtube.com/watch?v=YhylhwtjVDg", "Video")</f>
        <v/>
      </c>
      <c r="B690" t="inlineStr">
        <is>
          <t>8:17</t>
        </is>
      </c>
      <c r="C690" t="inlineStr">
        <is>
          <t>remember hey they're just fulfilling</t>
        </is>
      </c>
      <c r="D690">
        <f>HYPERLINK("https://www.youtube.com/watch?v=YhylhwtjVDg&amp;t=497s", "Go to time")</f>
        <v/>
      </c>
    </row>
    <row r="691">
      <c r="A691">
        <f>HYPERLINK("https://www.youtube.com/watch?v=YhylhwtjVDg", "Video")</f>
        <v/>
      </c>
      <c r="B691" t="inlineStr">
        <is>
          <t>8:27</t>
        </is>
      </c>
      <c r="C691" t="inlineStr">
        <is>
          <t>fulfilled</t>
        </is>
      </c>
      <c r="D691">
        <f>HYPERLINK("https://www.youtube.com/watch?v=YhylhwtjVDg&amp;t=507s", "Go to time")</f>
        <v/>
      </c>
    </row>
    <row r="692">
      <c r="A692">
        <f>HYPERLINK("https://www.youtube.com/watch?v=bvK6XYtBLSs", "Video")</f>
        <v/>
      </c>
      <c r="B692" t="inlineStr">
        <is>
          <t>1:01</t>
        </is>
      </c>
      <c r="C692" t="inlineStr">
        <is>
          <t>fill out easy and we'll need to have</t>
        </is>
      </c>
      <c r="D692">
        <f>HYPERLINK("https://www.youtube.com/watch?v=bvK6XYtBLSs&amp;t=61s", "Go to time")</f>
        <v/>
      </c>
    </row>
    <row r="693">
      <c r="A693">
        <f>HYPERLINK("https://www.youtube.com/watch?v=OQVO_0HIZAA", "Video")</f>
        <v/>
      </c>
      <c r="B693" t="inlineStr">
        <is>
          <t>2:23</t>
        </is>
      </c>
      <c r="C693" t="inlineStr">
        <is>
          <t>got sick Lou filled in for him he was so</t>
        </is>
      </c>
      <c r="D693">
        <f>HYPERLINK("https://www.youtube.com/watch?v=OQVO_0HIZAA&amp;t=143s", "Go to time")</f>
        <v/>
      </c>
    </row>
    <row r="694">
      <c r="A694">
        <f>HYPERLINK("https://www.youtube.com/watch?v=S7kXSpPdgnQ", "Video")</f>
        <v/>
      </c>
      <c r="B694" t="inlineStr">
        <is>
          <t>0:43</t>
        </is>
      </c>
      <c r="C694" t="inlineStr">
        <is>
          <t>Winner's friend filled with regret eats</t>
        </is>
      </c>
      <c r="D694">
        <f>HYPERLINK("https://www.youtube.com/watch?v=S7kXSpPdgnQ&amp;t=43s", "Go to time")</f>
        <v/>
      </c>
    </row>
    <row r="695">
      <c r="A695">
        <f>HYPERLINK("https://www.youtube.com/watch?v=8m1DQgCk-yI", "Video")</f>
        <v/>
      </c>
      <c r="B695" t="inlineStr">
        <is>
          <t>18:54</t>
        </is>
      </c>
      <c r="C695" t="inlineStr">
        <is>
          <t>room hold on fill these out sit over</t>
        </is>
      </c>
      <c r="D695">
        <f>HYPERLINK("https://www.youtube.com/watch?v=8m1DQgCk-yI&amp;t=1134s", "Go to time")</f>
        <v/>
      </c>
    </row>
    <row r="696">
      <c r="A696">
        <f>HYPERLINK("https://www.youtube.com/watch?v=7hdFLqLHZwI", "Video")</f>
        <v/>
      </c>
      <c r="B696" t="inlineStr">
        <is>
          <t>1:13</t>
        </is>
      </c>
      <c r="C696" t="inlineStr">
        <is>
          <t>were filled with people you sick freak</t>
        </is>
      </c>
      <c r="D696">
        <f>HYPERLINK("https://www.youtube.com/watch?v=7hdFLqLHZwI&amp;t=73s", "Go to time")</f>
        <v/>
      </c>
    </row>
    <row r="697">
      <c r="A697">
        <f>HYPERLINK("https://www.youtube.com/watch?v=tBtDpcfZg5I", "Video")</f>
        <v/>
      </c>
      <c r="B697" t="inlineStr">
        <is>
          <t>6:30</t>
        </is>
      </c>
      <c r="C697" t="inlineStr">
        <is>
          <t>food because they're all filling up on</t>
        </is>
      </c>
      <c r="D697">
        <f>HYPERLINK("https://www.youtube.com/watch?v=tBtDpcfZg5I&amp;t=390s", "Go to time")</f>
        <v/>
      </c>
    </row>
    <row r="698">
      <c r="A698">
        <f>HYPERLINK("https://www.youtube.com/watch?v=JxYn_Chrc3U", "Video")</f>
        <v/>
      </c>
      <c r="B698" t="inlineStr">
        <is>
          <t>5:27</t>
        </is>
      </c>
      <c r="C698" t="inlineStr">
        <is>
          <t>be I am so sorry I filled wine all over</t>
        </is>
      </c>
      <c r="D698">
        <f>HYPERLINK("https://www.youtube.com/watch?v=JxYn_Chrc3U&amp;t=327s", "Go to time")</f>
        <v/>
      </c>
    </row>
    <row r="699">
      <c r="A699">
        <f>HYPERLINK("https://www.youtube.com/watch?v=G5dm9yB5vwo", "Video")</f>
        <v/>
      </c>
      <c r="B699" t="inlineStr">
        <is>
          <t>8:14</t>
        </is>
      </c>
      <c r="C699" t="inlineStr">
        <is>
          <t>You should be gratified and
fulfilled with your work.</t>
        </is>
      </c>
      <c r="D699">
        <f>HYPERLINK("https://www.youtube.com/watch?v=G5dm9yB5vwo&amp;t=494s", "Go to time")</f>
        <v/>
      </c>
    </row>
    <row r="700">
      <c r="A700">
        <f>HYPERLINK("https://www.youtube.com/watch?v=jzqOLoorgOs", "Video")</f>
        <v/>
      </c>
      <c r="B700" t="inlineStr">
        <is>
          <t>3:24</t>
        </is>
      </c>
      <c r="C700" t="inlineStr">
        <is>
          <t>Six, how long before I will
be, and fill in the blank</t>
        </is>
      </c>
      <c r="D700">
        <f>HYPERLINK("https://www.youtube.com/watch?v=jzqOLoorgOs&amp;t=204s", "Go to time")</f>
        <v/>
      </c>
    </row>
    <row r="701">
      <c r="A701">
        <f>HYPERLINK("https://www.youtube.com/watch?v=jzqOLoorgOs", "Video")</f>
        <v/>
      </c>
      <c r="B701" t="inlineStr">
        <is>
          <t>3:58</t>
        </is>
      </c>
      <c r="C701" t="inlineStr">
        <is>
          <t>to fill with a new hire?</t>
        </is>
      </c>
      <c r="D701">
        <f>HYPERLINK("https://www.youtube.com/watch?v=jzqOLoorgOs&amp;t=238s", "Go to time")</f>
        <v/>
      </c>
    </row>
    <row r="702">
      <c r="A702">
        <f>HYPERLINK("https://www.youtube.com/watch?v=kNGr99LoTsg", "Video")</f>
        <v/>
      </c>
      <c r="B702" t="inlineStr">
        <is>
          <t>16:06</t>
        </is>
      </c>
      <c r="C702" t="inlineStr">
        <is>
          <t>and I just want to fill out
of that's Tsedal Neeley,</t>
        </is>
      </c>
      <c r="D702">
        <f>HYPERLINK("https://www.youtube.com/watch?v=kNGr99LoTsg&amp;t=966s", "Go to time")</f>
        <v/>
      </c>
    </row>
    <row r="703">
      <c r="A703">
        <f>HYPERLINK("https://www.youtube.com/watch?v=BYZmyF8RyhY", "Video")</f>
        <v/>
      </c>
      <c r="B703" t="inlineStr">
        <is>
          <t>11:58</t>
        </is>
      </c>
      <c r="C703" t="inlineStr">
        <is>
          <t>I need a job, or I need to
hire somebody to fill a job,</t>
        </is>
      </c>
      <c r="D703">
        <f>HYPERLINK("https://www.youtube.com/watch?v=BYZmyF8RyhY&amp;t=718s", "Go to time")</f>
        <v/>
      </c>
    </row>
    <row r="704">
      <c r="A704">
        <f>HYPERLINK("https://www.youtube.com/watch?v=ME5arjlSTGQ", "Video")</f>
        <v/>
      </c>
      <c r="B704" t="inlineStr">
        <is>
          <t>1:13</t>
        </is>
      </c>
      <c r="C704" t="inlineStr">
        <is>
          <t>have three functions
they have to fulfill.</t>
        </is>
      </c>
      <c r="D704">
        <f>HYPERLINK("https://www.youtube.com/watch?v=ME5arjlSTGQ&amp;t=73s", "Go to time")</f>
        <v/>
      </c>
    </row>
    <row r="705">
      <c r="A705">
        <f>HYPERLINK("https://www.youtube.com/watch?v=ME5arjlSTGQ", "Video")</f>
        <v/>
      </c>
      <c r="B705" t="inlineStr">
        <is>
          <t>3:31</t>
        </is>
      </c>
      <c r="C705" t="inlineStr">
        <is>
          <t>to create something that you
need to fulfill your purpose.</t>
        </is>
      </c>
      <c r="D705">
        <f>HYPERLINK("https://www.youtube.com/watch?v=ME5arjlSTGQ&amp;t=211s", "Go to time")</f>
        <v/>
      </c>
    </row>
    <row r="706">
      <c r="A706">
        <f>HYPERLINK("https://www.youtube.com/watch?v=f-weOItc80E", "Video")</f>
        <v/>
      </c>
      <c r="B706" t="inlineStr">
        <is>
          <t>6:06</t>
        </is>
      </c>
      <c r="C706" t="inlineStr">
        <is>
          <t>I dare not fill in the blank.</t>
        </is>
      </c>
      <c r="D706">
        <f>HYPERLINK("https://www.youtube.com/watch?v=f-weOItc80E&amp;t=366s", "Go to time")</f>
        <v/>
      </c>
    </row>
    <row r="707">
      <c r="A707">
        <f>HYPERLINK("https://www.youtube.com/watch?v=f-weOItc80E", "Video")</f>
        <v/>
      </c>
      <c r="B707" t="inlineStr">
        <is>
          <t>7:20</t>
        </is>
      </c>
      <c r="C707" t="inlineStr">
        <is>
          <t>following up, getting
prescriptions filled, whatever</t>
        </is>
      </c>
      <c r="D707">
        <f>HYPERLINK("https://www.youtube.com/watch?v=f-weOItc80E&amp;t=440s", "Go to time")</f>
        <v/>
      </c>
    </row>
    <row r="708">
      <c r="A708">
        <f>HYPERLINK("https://www.youtube.com/watch?v=f-weOItc80E", "Video")</f>
        <v/>
      </c>
      <c r="B708" t="inlineStr">
        <is>
          <t>23:56</t>
        </is>
      </c>
      <c r="C708" t="inlineStr">
        <is>
          <t>and fill out an interest form.</t>
        </is>
      </c>
      <c r="D708">
        <f>HYPERLINK("https://www.youtube.com/watch?v=f-weOItc80E&amp;t=1436s", "Go to time")</f>
        <v/>
      </c>
    </row>
    <row r="709">
      <c r="A709">
        <f>HYPERLINK("https://www.youtube.com/watch?v=f-weOItc80E", "Video")</f>
        <v/>
      </c>
      <c r="B709" t="inlineStr">
        <is>
          <t>38:25</t>
        </is>
      </c>
      <c r="C709" t="inlineStr">
        <is>
          <t>or two cursory questions and
couldn't actually cover or fill</t>
        </is>
      </c>
      <c r="D709">
        <f>HYPERLINK("https://www.youtube.com/watch?v=f-weOItc80E&amp;t=2305s", "Go to time")</f>
        <v/>
      </c>
    </row>
    <row r="710">
      <c r="A710">
        <f>HYPERLINK("https://www.youtube.com/watch?v=5vljHeCB4ok", "Video")</f>
        <v/>
      </c>
      <c r="B710" t="inlineStr">
        <is>
          <t>47:27</t>
        </is>
      </c>
      <c r="C710" t="inlineStr">
        <is>
          <t>to help fulfill all of these
areas that you talked about?</t>
        </is>
      </c>
      <c r="D710">
        <f>HYPERLINK("https://www.youtube.com/watch?v=5vljHeCB4ok&amp;t=2847s", "Go to time")</f>
        <v/>
      </c>
    </row>
    <row r="711">
      <c r="A711">
        <f>HYPERLINK("https://www.youtube.com/watch?v=YUwN9dI8MIc", "Video")</f>
        <v/>
      </c>
      <c r="B711" t="inlineStr">
        <is>
          <t>26:05</t>
        </is>
      </c>
      <c r="C711" t="inlineStr">
        <is>
          <t>And our responsibility will be
manufacturing, filling vials,</t>
        </is>
      </c>
      <c r="D711">
        <f>HYPERLINK("https://www.youtube.com/watch?v=YUwN9dI8MIc&amp;t=1565s", "Go to time")</f>
        <v/>
      </c>
    </row>
    <row r="712">
      <c r="A712">
        <f>HYPERLINK("https://www.youtube.com/watch?v=YUwN9dI8MIc", "Video")</f>
        <v/>
      </c>
      <c r="B712" t="inlineStr">
        <is>
          <t>39:21</t>
        </is>
      </c>
      <c r="C712" t="inlineStr">
        <is>
          <t>contracts that we need
to fulfill with the US</t>
        </is>
      </c>
      <c r="D712">
        <f>HYPERLINK("https://www.youtube.com/watch?v=YUwN9dI8MIc&amp;t=2361s", "Go to time")</f>
        <v/>
      </c>
    </row>
    <row r="713">
      <c r="A713">
        <f>HYPERLINK("https://www.youtube.com/watch?v=n_-S8paMO2I", "Video")</f>
        <v/>
      </c>
      <c r="B713" t="inlineStr">
        <is>
          <t>31:19</t>
        </is>
      </c>
      <c r="C713" t="inlineStr">
        <is>
          <t>and how fulfilling it was
and that I would still</t>
        </is>
      </c>
      <c r="D713">
        <f>HYPERLINK("https://www.youtube.com/watch?v=n_-S8paMO2I&amp;t=1879s", "Go to time")</f>
        <v/>
      </c>
    </row>
    <row r="714">
      <c r="A714">
        <f>HYPERLINK("https://www.youtube.com/watch?v=LKKkaqsd_iQ", "Video")</f>
        <v/>
      </c>
      <c r="B714" t="inlineStr">
        <is>
          <t>12:30</t>
        </is>
      </c>
      <c r="C714" t="inlineStr">
        <is>
          <t>and get them to fill it out.</t>
        </is>
      </c>
      <c r="D714">
        <f>HYPERLINK("https://www.youtube.com/watch?v=LKKkaqsd_iQ&amp;t=750s", "Go to time")</f>
        <v/>
      </c>
    </row>
    <row r="715">
      <c r="A715">
        <f>HYPERLINK("https://www.youtube.com/watch?v=LKKkaqsd_iQ", "Video")</f>
        <v/>
      </c>
      <c r="B715" t="inlineStr">
        <is>
          <t>12:33</t>
        </is>
      </c>
      <c r="C715" t="inlineStr">
        <is>
          <t>They're not going to
fill out that survey.</t>
        </is>
      </c>
      <c r="D715">
        <f>HYPERLINK("https://www.youtube.com/watch?v=LKKkaqsd_iQ&amp;t=753s", "Go to time")</f>
        <v/>
      </c>
    </row>
    <row r="716">
      <c r="A716">
        <f>HYPERLINK("https://www.youtube.com/watch?v=kbxz5WYiLZQ", "Video")</f>
        <v/>
      </c>
      <c r="B716" t="inlineStr">
        <is>
          <t>15:44</t>
        </is>
      </c>
      <c r="C716" t="inlineStr">
        <is>
          <t>to be able to fill the
time that I spend working.</t>
        </is>
      </c>
      <c r="D716">
        <f>HYPERLINK("https://www.youtube.com/watch?v=kbxz5WYiLZQ&amp;t=944s", "Go to time")</f>
        <v/>
      </c>
    </row>
    <row r="717">
      <c r="A717">
        <f>HYPERLINK("https://www.youtube.com/watch?v=kbxz5WYiLZQ", "Video")</f>
        <v/>
      </c>
      <c r="B717" t="inlineStr">
        <is>
          <t>19:31</t>
        </is>
      </c>
      <c r="C717" t="inlineStr">
        <is>
          <t>I need to fill my time more.</t>
        </is>
      </c>
      <c r="D717">
        <f>HYPERLINK("https://www.youtube.com/watch?v=kbxz5WYiLZQ&amp;t=1171s", "Go to time")</f>
        <v/>
      </c>
    </row>
    <row r="718">
      <c r="A718">
        <f>HYPERLINK("https://www.youtube.com/watch?v=kbxz5WYiLZQ", "Video")</f>
        <v/>
      </c>
      <c r="B718" t="inlineStr">
        <is>
          <t>20:18</t>
        </is>
      </c>
      <c r="C718" t="inlineStr">
        <is>
          <t>So it's easy to
fill up that time</t>
        </is>
      </c>
      <c r="D718">
        <f>HYPERLINK("https://www.youtube.com/watch?v=kbxz5WYiLZQ&amp;t=1218s", "Go to time")</f>
        <v/>
      </c>
    </row>
    <row r="719">
      <c r="A719">
        <f>HYPERLINK("https://www.youtube.com/watch?v=kbxz5WYiLZQ", "Video")</f>
        <v/>
      </c>
      <c r="B719" t="inlineStr">
        <is>
          <t>20:24</t>
        </is>
      </c>
      <c r="C719" t="inlineStr">
        <is>
          <t>and just fills your
day with stuff.</t>
        </is>
      </c>
      <c r="D719">
        <f>HYPERLINK("https://www.youtube.com/watch?v=kbxz5WYiLZQ&amp;t=1224s", "Go to time")</f>
        <v/>
      </c>
    </row>
    <row r="720">
      <c r="A720">
        <f>HYPERLINK("https://www.youtube.com/watch?v=wjy_GCrZTnQ", "Video")</f>
        <v/>
      </c>
      <c r="B720" t="inlineStr">
        <is>
          <t>7:39</t>
        </is>
      </c>
      <c r="C720" t="inlineStr">
        <is>
          <t>part of your career that really fulfills</t>
        </is>
      </c>
      <c r="D720">
        <f>HYPERLINK("https://www.youtube.com/watch?v=wjy_GCrZTnQ&amp;t=459s", "Go to time")</f>
        <v/>
      </c>
    </row>
    <row r="721">
      <c r="A721">
        <f>HYPERLINK("https://www.youtube.com/watch?v=wjy_GCrZTnQ", "Video")</f>
        <v/>
      </c>
      <c r="B721" t="inlineStr">
        <is>
          <t>16:17</t>
        </is>
      </c>
      <c r="C721" t="inlineStr">
        <is>
          <t>I have a sense of fulfillment of the</t>
        </is>
      </c>
      <c r="D721">
        <f>HYPERLINK("https://www.youtube.com/watch?v=wjy_GCrZTnQ&amp;t=977s", "Go to time")</f>
        <v/>
      </c>
    </row>
    <row r="722">
      <c r="A722">
        <f>HYPERLINK("https://www.youtube.com/watch?v=qRSrgLtok7I", "Video")</f>
        <v/>
      </c>
      <c r="B722" t="inlineStr">
        <is>
          <t>1:45</t>
        </is>
      </c>
      <c r="C722" t="inlineStr">
        <is>
          <t>right they are filling the gap that in</t>
        </is>
      </c>
      <c r="D722">
        <f>HYPERLINK("https://www.youtube.com/watch?v=qRSrgLtok7I&amp;t=105s", "Go to time")</f>
        <v/>
      </c>
    </row>
    <row r="723">
      <c r="A723">
        <f>HYPERLINK("https://www.youtube.com/watch?v=oogtaawdbuM", "Video")</f>
        <v/>
      </c>
      <c r="B723" t="inlineStr">
        <is>
          <t>14:44</t>
        </is>
      </c>
      <c r="C723" t="inlineStr">
        <is>
          <t>that I need to go and do my
homework, fill in the data.</t>
        </is>
      </c>
      <c r="D723">
        <f>HYPERLINK("https://www.youtube.com/watch?v=oogtaawdbuM&amp;t=884s", "Go to time")</f>
        <v/>
      </c>
    </row>
    <row r="724">
      <c r="A724">
        <f>HYPERLINK("https://www.youtube.com/watch?v=GuzSM88qWko", "Video")</f>
        <v/>
      </c>
      <c r="B724" t="inlineStr">
        <is>
          <t>12:06</t>
        </is>
      </c>
      <c r="C724" t="inlineStr">
        <is>
          <t>RANJAY GULATI: Chad
had big shoes to fill.</t>
        </is>
      </c>
      <c r="D724">
        <f>HYPERLINK("https://www.youtube.com/watch?v=GuzSM88qWko&amp;t=726s", "Go to time")</f>
        <v/>
      </c>
    </row>
    <row r="725">
      <c r="A725">
        <f>HYPERLINK("https://www.youtube.com/watch?v=GuzSM88qWko", "Video")</f>
        <v/>
      </c>
      <c r="B725" t="inlineStr">
        <is>
          <t>12:14</t>
        </is>
      </c>
      <c r="C725" t="inlineStr">
        <is>
          <t>and Chad had big shoes to fill.</t>
        </is>
      </c>
      <c r="D725">
        <f>HYPERLINK("https://www.youtube.com/watch?v=GuzSM88qWko&amp;t=734s", "Go to time")</f>
        <v/>
      </c>
    </row>
    <row r="726">
      <c r="A726">
        <f>HYPERLINK("https://www.youtube.com/watch?v=kYT8QC0HuWE", "Video")</f>
        <v/>
      </c>
      <c r="B726" t="inlineStr">
        <is>
          <t>0:39</t>
        </is>
      </c>
      <c r="C726" t="inlineStr">
        <is>
          <t>feeling fulfilled</t>
        </is>
      </c>
      <c r="D726">
        <f>HYPERLINK("https://www.youtube.com/watch?v=kYT8QC0HuWE&amp;t=39s", "Go to time")</f>
        <v/>
      </c>
    </row>
    <row r="727">
      <c r="A727">
        <f>HYPERLINK("https://www.youtube.com/watch?v=kYT8QC0HuWE", "Video")</f>
        <v/>
      </c>
      <c r="B727" t="inlineStr">
        <is>
          <t>2:58</t>
        </is>
      </c>
      <c r="C727" t="inlineStr">
        <is>
          <t>it's a self-fulfilling prophecy so we</t>
        </is>
      </c>
      <c r="D727">
        <f>HYPERLINK("https://www.youtube.com/watch?v=kYT8QC0HuWE&amp;t=178s", "Go to time")</f>
        <v/>
      </c>
    </row>
    <row r="728">
      <c r="A728">
        <f>HYPERLINK("https://www.youtube.com/watch?v=jjRWaMCWs44", "Video")</f>
        <v/>
      </c>
      <c r="B728" t="inlineStr">
        <is>
          <t>1:45</t>
        </is>
      </c>
      <c r="C728" t="inlineStr">
        <is>
          <t>is a real wish to be at work and
to fulfill their work ambitions</t>
        </is>
      </c>
      <c r="D728">
        <f>HYPERLINK("https://www.youtube.com/watch?v=jjRWaMCWs44&amp;t=105s", "Go to time")</f>
        <v/>
      </c>
    </row>
    <row r="729">
      <c r="A729">
        <f>HYPERLINK("https://www.youtube.com/watch?v=z4Kdwbdyye0", "Video")</f>
        <v/>
      </c>
      <c r="B729" t="inlineStr">
        <is>
          <t>3:44</t>
        </is>
      </c>
      <c r="C729" t="inlineStr">
        <is>
          <t>to be fulfilled much harder than</t>
        </is>
      </c>
      <c r="D729">
        <f>HYPERLINK("https://www.youtube.com/watch?v=z4Kdwbdyye0&amp;t=224s", "Go to time")</f>
        <v/>
      </c>
    </row>
    <row r="730">
      <c r="A730">
        <f>HYPERLINK("https://www.youtube.com/watch?v=3mFLXiFeD78", "Video")</f>
        <v/>
      </c>
      <c r="B730" t="inlineStr">
        <is>
          <t>0:52</t>
        </is>
      </c>
      <c r="C730" t="inlineStr">
        <is>
          <t>authors says the best way to fulfill</t>
        </is>
      </c>
      <c r="D730">
        <f>HYPERLINK("https://www.youtube.com/watch?v=3mFLXiFeD78&amp;t=52s", "Go to time")</f>
        <v/>
      </c>
    </row>
    <row r="731">
      <c r="A731">
        <f>HYPERLINK("https://www.youtube.com/watch?v=kfhxxn0BNNQ", "Video")</f>
        <v/>
      </c>
      <c r="B731" t="inlineStr">
        <is>
          <t>8:03</t>
        </is>
      </c>
      <c r="C731" t="inlineStr">
        <is>
          <t>fill up your calendar with no's</t>
        </is>
      </c>
      <c r="D731">
        <f>HYPERLINK("https://www.youtube.com/watch?v=kfhxxn0BNNQ&amp;t=483s", "Go to time")</f>
        <v/>
      </c>
    </row>
    <row r="732">
      <c r="A732">
        <f>HYPERLINK("https://www.youtube.com/watch?v=hb8lytk5dq0", "Video")</f>
        <v/>
      </c>
      <c r="B732" t="inlineStr">
        <is>
          <t>0:22</t>
        </is>
      </c>
      <c r="C732" t="inlineStr">
        <is>
          <t>refill the planes fast enough to keep up</t>
        </is>
      </c>
      <c r="D732">
        <f>HYPERLINK("https://www.youtube.com/watch?v=hb8lytk5dq0&amp;t=22s", "Go to time")</f>
        <v/>
      </c>
    </row>
    <row r="733">
      <c r="A733">
        <f>HYPERLINK("https://www.youtube.com/watch?v=rVtY_fyS9kI", "Video")</f>
        <v/>
      </c>
      <c r="B733" t="inlineStr">
        <is>
          <t>26:48</t>
        </is>
      </c>
      <c r="C733" t="inlineStr">
        <is>
          <t>want to fill and I found it the Builder</t>
        </is>
      </c>
      <c r="D733">
        <f>HYPERLINK("https://www.youtube.com/watch?v=rVtY_fyS9kI&amp;t=1608s", "Go to time")</f>
        <v/>
      </c>
    </row>
    <row r="734">
      <c r="A734">
        <f>HYPERLINK("https://www.youtube.com/watch?v=M6pT5b5GTSk", "Video")</f>
        <v/>
      </c>
      <c r="B734" t="inlineStr">
        <is>
          <t>6:44</t>
        </is>
      </c>
      <c r="C734" t="inlineStr">
        <is>
          <t>and fulfill all those needs
that we just talked about,</t>
        </is>
      </c>
      <c r="D734">
        <f>HYPERLINK("https://www.youtube.com/watch?v=M6pT5b5GTSk&amp;t=404s", "Go to time")</f>
        <v/>
      </c>
    </row>
    <row r="735">
      <c r="A735">
        <f>HYPERLINK("https://www.youtube.com/watch?v=yodWQG8jL3E", "Video")</f>
        <v/>
      </c>
      <c r="B735" t="inlineStr">
        <is>
          <t>1:39</t>
        </is>
      </c>
      <c r="C735" t="inlineStr">
        <is>
          <t>in a landfill, if I can take it
from you for free or at a very</t>
        </is>
      </c>
      <c r="D735">
        <f>HYPERLINK("https://www.youtube.com/watch?v=yodWQG8jL3E&amp;t=99s", "Go to time")</f>
        <v/>
      </c>
    </row>
    <row r="736">
      <c r="A736">
        <f>HYPERLINK("https://www.youtube.com/watch?v=xsTmH3gOtlU", "Video")</f>
        <v/>
      </c>
      <c r="B736" t="inlineStr">
        <is>
          <t>7:57</t>
        </is>
      </c>
      <c r="C736" t="inlineStr">
        <is>
          <t>give you the creative
fulfillment and connection</t>
        </is>
      </c>
      <c r="D736">
        <f>HYPERLINK("https://www.youtube.com/watch?v=xsTmH3gOtlU&amp;t=477s", "Go to time")</f>
        <v/>
      </c>
    </row>
    <row r="737">
      <c r="A737">
        <f>HYPERLINK("https://www.youtube.com/watch?v=xsTmH3gOtlU", "Video")</f>
        <v/>
      </c>
      <c r="B737" t="inlineStr">
        <is>
          <t>8:31</t>
        </is>
      </c>
      <c r="C737" t="inlineStr">
        <is>
          <t>I can't picture
feeling as fulfilled</t>
        </is>
      </c>
      <c r="D737">
        <f>HYPERLINK("https://www.youtube.com/watch?v=xsTmH3gOtlU&amp;t=511s", "Go to time")</f>
        <v/>
      </c>
    </row>
    <row r="738">
      <c r="A738">
        <f>HYPERLINK("https://www.youtube.com/watch?v=0RNmy2aE-cE", "Video")</f>
        <v/>
      </c>
      <c r="B738" t="inlineStr">
        <is>
          <t>5:23</t>
        </is>
      </c>
      <c r="C738" t="inlineStr">
        <is>
          <t>filling a hole that needs to
be filled for example, right?</t>
        </is>
      </c>
      <c r="D738">
        <f>HYPERLINK("https://www.youtube.com/watch?v=0RNmy2aE-cE&amp;t=323s", "Go to time")</f>
        <v/>
      </c>
    </row>
    <row r="739">
      <c r="A739">
        <f>HYPERLINK("https://www.youtube.com/watch?v=Rk1y7Yahtic", "Video")</f>
        <v/>
      </c>
      <c r="B739" t="inlineStr">
        <is>
          <t>15:32</t>
        </is>
      </c>
      <c r="C739" t="inlineStr">
        <is>
          <t>the technology fulfilling the need for</t>
        </is>
      </c>
      <c r="D739">
        <f>HYPERLINK("https://www.youtube.com/watch?v=Rk1y7Yahtic&amp;t=932s", "Go to time")</f>
        <v/>
      </c>
    </row>
    <row r="740">
      <c r="A740">
        <f>HYPERLINK("https://www.youtube.com/watch?v=Rk1y7Yahtic", "Video")</f>
        <v/>
      </c>
      <c r="B740" t="inlineStr">
        <is>
          <t>32:24</t>
        </is>
      </c>
      <c r="C740" t="inlineStr">
        <is>
          <t>fulfilling but i would also tell you</t>
        </is>
      </c>
      <c r="D740">
        <f>HYPERLINK("https://www.youtube.com/watch?v=Rk1y7Yahtic&amp;t=1944s", "Go to time")</f>
        <v/>
      </c>
    </row>
    <row r="741">
      <c r="A741">
        <f>HYPERLINK("https://www.youtube.com/watch?v=Rk1y7Yahtic", "Video")</f>
        <v/>
      </c>
      <c r="B741" t="inlineStr">
        <is>
          <t>36:12</t>
        </is>
      </c>
      <c r="C741" t="inlineStr">
        <is>
          <t>fulfilled life</t>
        </is>
      </c>
      <c r="D741">
        <f>HYPERLINK("https://www.youtube.com/watch?v=Rk1y7Yahtic&amp;t=2172s", "Go to time")</f>
        <v/>
      </c>
    </row>
    <row r="742">
      <c r="A742">
        <f>HYPERLINK("https://www.youtube.com/watch?v=bPBsnygQiXA", "Video")</f>
        <v/>
      </c>
      <c r="B742" t="inlineStr">
        <is>
          <t>26:16</t>
        </is>
      </c>
      <c r="C742" t="inlineStr">
        <is>
          <t>react to and what fills us with fear is</t>
        </is>
      </c>
      <c r="D742">
        <f>HYPERLINK("https://www.youtube.com/watch?v=bPBsnygQiXA&amp;t=1576s", "Go to time")</f>
        <v/>
      </c>
    </row>
    <row r="743">
      <c r="A743">
        <f>HYPERLINK("https://www.youtube.com/watch?v=zDyr7gsYzAQ", "Video")</f>
        <v/>
      </c>
      <c r="B743" t="inlineStr">
        <is>
          <t>2:41</t>
        </is>
      </c>
      <c r="C743" t="inlineStr">
        <is>
          <t>and crucially fill that time with</t>
        </is>
      </c>
      <c r="D743">
        <f>HYPERLINK("https://www.youtube.com/watch?v=zDyr7gsYzAQ&amp;t=161s", "Go to time")</f>
        <v/>
      </c>
    </row>
    <row r="744">
      <c r="A744">
        <f>HYPERLINK("https://www.youtube.com/watch?v=2Qc2ZEO5rjg", "Video")</f>
        <v/>
      </c>
      <c r="B744" t="inlineStr">
        <is>
          <t>15:11</t>
        </is>
      </c>
      <c r="C744" t="inlineStr">
        <is>
          <t>that said, OK, I need
to fulfill compliance,</t>
        </is>
      </c>
      <c r="D744">
        <f>HYPERLINK("https://www.youtube.com/watch?v=2Qc2ZEO5rjg&amp;t=911s", "Go to time")</f>
        <v/>
      </c>
    </row>
    <row r="745">
      <c r="A745">
        <f>HYPERLINK("https://www.youtube.com/watch?v=2Qc2ZEO5rjg", "Video")</f>
        <v/>
      </c>
      <c r="B745" t="inlineStr">
        <is>
          <t>26:44</t>
        </is>
      </c>
      <c r="C745" t="inlineStr">
        <is>
          <t>to fill two buckets to the brim.</t>
        </is>
      </c>
      <c r="D745">
        <f>HYPERLINK("https://www.youtube.com/watch?v=2Qc2ZEO5rjg&amp;t=1604s", "Go to time")</f>
        <v/>
      </c>
    </row>
    <row r="746">
      <c r="A746">
        <f>HYPERLINK("https://www.youtube.com/watch?v=2Qc2ZEO5rjg", "Video")</f>
        <v/>
      </c>
      <c r="B746" t="inlineStr">
        <is>
          <t>26:55</t>
        </is>
      </c>
      <c r="C746" t="inlineStr">
        <is>
          <t>where you're filling the
water in those buckets.</t>
        </is>
      </c>
      <c r="D746">
        <f>HYPERLINK("https://www.youtube.com/watch?v=2Qc2ZEO5rjg&amp;t=1615s", "Go to time")</f>
        <v/>
      </c>
    </row>
    <row r="747">
      <c r="A747">
        <f>HYPERLINK("https://www.youtube.com/watch?v=sXqDSekuNiY", "Video")</f>
        <v/>
      </c>
      <c r="B747" t="inlineStr">
        <is>
          <t>21:33</t>
        </is>
      </c>
      <c r="C747" t="inlineStr">
        <is>
          <t>employees and customers
will assume and fill</t>
        </is>
      </c>
      <c r="D747">
        <f>HYPERLINK("https://www.youtube.com/watch?v=sXqDSekuNiY&amp;t=1293s", "Go to time")</f>
        <v/>
      </c>
    </row>
    <row r="748">
      <c r="A748">
        <f>HYPERLINK("https://www.youtube.com/watch?v=KtiUMAYOcG8", "Video")</f>
        <v/>
      </c>
      <c r="B748" t="inlineStr">
        <is>
          <t>23:18</t>
        </is>
      </c>
      <c r="C748" t="inlineStr">
        <is>
          <t>for meaning and our fulfillment as</t>
        </is>
      </c>
      <c r="D748">
        <f>HYPERLINK("https://www.youtube.com/watch?v=KtiUMAYOcG8&amp;t=1398s", "Go to time")</f>
        <v/>
      </c>
    </row>
    <row r="749">
      <c r="A749">
        <f>HYPERLINK("https://www.youtube.com/watch?v=1kqZiBKwWa4", "Video")</f>
        <v/>
      </c>
      <c r="B749" t="inlineStr">
        <is>
          <t>3:51</t>
        </is>
      </c>
      <c r="C749" t="inlineStr">
        <is>
          <t>pressure-filled life.</t>
        </is>
      </c>
      <c r="D749">
        <f>HYPERLINK("https://www.youtube.com/watch?v=1kqZiBKwWa4&amp;t=231s", "Go to time")</f>
        <v/>
      </c>
    </row>
    <row r="750">
      <c r="A750">
        <f>HYPERLINK("https://www.youtube.com/watch?v=AXI9Ni5uy4w", "Video")</f>
        <v/>
      </c>
      <c r="B750" t="inlineStr">
        <is>
          <t>17:40</t>
        </is>
      </c>
      <c r="C750" t="inlineStr">
        <is>
          <t>makes it a kind of a self-fulfilling</t>
        </is>
      </c>
      <c r="D750">
        <f>HYPERLINK("https://www.youtube.com/watch?v=AXI9Ni5uy4w&amp;t=1060s", "Go to time")</f>
        <v/>
      </c>
    </row>
    <row r="751">
      <c r="A751">
        <f>HYPERLINK("https://www.youtube.com/watch?v=AXI9Ni5uy4w", "Video")</f>
        <v/>
      </c>
      <c r="B751" t="inlineStr">
        <is>
          <t>42:48</t>
        </is>
      </c>
      <c r="C751" t="inlineStr">
        <is>
          <t>sense of happiness and fulfillment that</t>
        </is>
      </c>
      <c r="D751">
        <f>HYPERLINK("https://www.youtube.com/watch?v=AXI9Ni5uy4w&amp;t=2568s", "Go to time")</f>
        <v/>
      </c>
    </row>
    <row r="752">
      <c r="A752">
        <f>HYPERLINK("https://www.youtube.com/watch?v=KeihgDkaB-Y", "Video")</f>
        <v/>
      </c>
      <c r="B752" t="inlineStr">
        <is>
          <t>6:44</t>
        </is>
      </c>
      <c r="C752" t="inlineStr">
        <is>
          <t>that I work with they had me
begin filling out a clock--</t>
        </is>
      </c>
      <c r="D752">
        <f>HYPERLINK("https://www.youtube.com/watch?v=KeihgDkaB-Y&amp;t=404s", "Go to time")</f>
        <v/>
      </c>
    </row>
    <row r="753">
      <c r="A753">
        <f>HYPERLINK("https://www.youtube.com/watch?v=KeihgDkaB-Y", "Video")</f>
        <v/>
      </c>
      <c r="B753" t="inlineStr">
        <is>
          <t>6:53</t>
        </is>
      </c>
      <c r="C753" t="inlineStr">
        <is>
          <t>And how are you going to start
filling your time, Donna?</t>
        </is>
      </c>
      <c r="D753">
        <f>HYPERLINK("https://www.youtube.com/watch?v=KeihgDkaB-Y&amp;t=413s", "Go to time")</f>
        <v/>
      </c>
    </row>
    <row r="754">
      <c r="A754">
        <f>HYPERLINK("https://www.youtube.com/watch?v=KeihgDkaB-Y", "Video")</f>
        <v/>
      </c>
      <c r="B754" t="inlineStr">
        <is>
          <t>7:01</t>
        </is>
      </c>
      <c r="C754" t="inlineStr">
        <is>
          <t>And the first time
I filled out a clock</t>
        </is>
      </c>
      <c r="D754">
        <f>HYPERLINK("https://www.youtube.com/watch?v=KeihgDkaB-Y&amp;t=421s", "Go to time")</f>
        <v/>
      </c>
    </row>
    <row r="755">
      <c r="A755">
        <f>HYPERLINK("https://www.youtube.com/watch?v=KeihgDkaB-Y", "Video")</f>
        <v/>
      </c>
      <c r="B755" t="inlineStr">
        <is>
          <t>7:22</t>
        </is>
      </c>
      <c r="C755" t="inlineStr">
        <is>
          <t>And the first time I
filled out the clock,</t>
        </is>
      </c>
      <c r="D755">
        <f>HYPERLINK("https://www.youtube.com/watch?v=KeihgDkaB-Y&amp;t=442s", "Go to time")</f>
        <v/>
      </c>
    </row>
    <row r="756">
      <c r="A756">
        <f>HYPERLINK("https://www.youtube.com/watch?v=KeihgDkaB-Y", "Video")</f>
        <v/>
      </c>
      <c r="B756" t="inlineStr">
        <is>
          <t>47:16</t>
        </is>
      </c>
      <c r="C756" t="inlineStr">
        <is>
          <t>But as a goal of, this will be
an enjoyable, fulfilling thing</t>
        </is>
      </c>
      <c r="D756">
        <f>HYPERLINK("https://www.youtube.com/watch?v=KeihgDkaB-Y&amp;t=2836s", "Go to time")</f>
        <v/>
      </c>
    </row>
    <row r="757">
      <c r="A757">
        <f>HYPERLINK("https://www.youtube.com/watch?v=KeihgDkaB-Y", "Video")</f>
        <v/>
      </c>
      <c r="B757" t="inlineStr">
        <is>
          <t>47:28</t>
        </is>
      </c>
      <c r="C757" t="inlineStr">
        <is>
          <t>So it's not a question
of filling time,</t>
        </is>
      </c>
      <c r="D757">
        <f>HYPERLINK("https://www.youtube.com/watch?v=KeihgDkaB-Y&amp;t=2848s", "Go to time")</f>
        <v/>
      </c>
    </row>
    <row r="758">
      <c r="A758">
        <f>HYPERLINK("https://www.youtube.com/watch?v=EJuIj_xQES8", "Video")</f>
        <v/>
      </c>
      <c r="B758" t="inlineStr">
        <is>
          <t>0:39</t>
        </is>
      </c>
      <c r="C758" t="inlineStr">
        <is>
          <t>people must fulfill their basic level</t>
        </is>
      </c>
      <c r="D758">
        <f>HYPERLINK("https://www.youtube.com/watch?v=EJuIj_xQES8&amp;t=39s", "Go to time")</f>
        <v/>
      </c>
    </row>
    <row r="759">
      <c r="A759">
        <f>HYPERLINK("https://www.youtube.com/watch?v=rDvMWrjG0CY", "Video")</f>
        <v/>
      </c>
      <c r="B759" t="inlineStr">
        <is>
          <t>17:10</t>
        </is>
      </c>
      <c r="C759" t="inlineStr">
        <is>
          <t>but I'm still leading a
really fulfilling life.</t>
        </is>
      </c>
      <c r="D759">
        <f>HYPERLINK("https://www.youtube.com/watch?v=rDvMWrjG0CY&amp;t=1030s", "Go to time")</f>
        <v/>
      </c>
    </row>
    <row r="760">
      <c r="A760">
        <f>HYPERLINK("https://www.youtube.com/watch?v=sQzD3st8mTk", "Video")</f>
        <v/>
      </c>
      <c r="B760" t="inlineStr">
        <is>
          <t>1:43</t>
        </is>
      </c>
      <c r="C760" t="inlineStr">
        <is>
          <t>feel like I'm filling in boxes,
while also having this anxiety</t>
        </is>
      </c>
      <c r="D760">
        <f>HYPERLINK("https://www.youtube.com/watch?v=sQzD3st8mTk&amp;t=103s", "Go to time")</f>
        <v/>
      </c>
    </row>
    <row r="761">
      <c r="A761">
        <f>HYPERLINK("https://www.youtube.com/watch?v=oJmaxqUqIPE", "Video")</f>
        <v/>
      </c>
      <c r="B761" t="inlineStr">
        <is>
          <t>41:48</t>
        </is>
      </c>
      <c r="C761" t="inlineStr">
        <is>
          <t>is expecting them
to be fulfilling</t>
        </is>
      </c>
      <c r="D761">
        <f>HYPERLINK("https://www.youtube.com/watch?v=oJmaxqUqIPE&amp;t=2508s", "Go to time")</f>
        <v/>
      </c>
    </row>
    <row r="762">
      <c r="A762">
        <f>HYPERLINK("https://www.youtube.com/watch?v=VPdccj5YPt8", "Video")</f>
        <v/>
      </c>
      <c r="B762" t="inlineStr">
        <is>
          <t>7:31</t>
        </is>
      </c>
      <c r="C762" t="inlineStr">
        <is>
          <t>narrative becomes a
self-fulfilling prophecy,</t>
        </is>
      </c>
      <c r="D762">
        <f>HYPERLINK("https://www.youtube.com/watch?v=VPdccj5YPt8&amp;t=451s", "Go to time")</f>
        <v/>
      </c>
    </row>
    <row r="763">
      <c r="A763">
        <f>HYPERLINK("https://www.youtube.com/watch?v=TYKkRzsrlls", "Video")</f>
        <v/>
      </c>
      <c r="B763" t="inlineStr">
        <is>
          <t>5:26</t>
        </is>
      </c>
      <c r="C763" t="inlineStr">
        <is>
          <t>and fill our storage facility.</t>
        </is>
      </c>
      <c r="D763">
        <f>HYPERLINK("https://www.youtube.com/watch?v=TYKkRzsrlls&amp;t=326s", "Go to time")</f>
        <v/>
      </c>
    </row>
    <row r="764">
      <c r="A764">
        <f>HYPERLINK("https://www.youtube.com/watch?v=TYKkRzsrlls", "Video")</f>
        <v/>
      </c>
      <c r="B764" t="inlineStr">
        <is>
          <t>5:29</t>
        </is>
      </c>
      <c r="C764" t="inlineStr">
        <is>
          <t>And that was successful in terms
of filling the storage facility</t>
        </is>
      </c>
      <c r="D764">
        <f>HYPERLINK("https://www.youtube.com/watch?v=TYKkRzsrlls&amp;t=329s", "Go to time")</f>
        <v/>
      </c>
    </row>
    <row r="765">
      <c r="A765">
        <f>HYPERLINK("https://www.youtube.com/watch?v=TYKkRzsrlls", "Video")</f>
        <v/>
      </c>
      <c r="B765" t="inlineStr">
        <is>
          <t>10:13</t>
        </is>
      </c>
      <c r="C765" t="inlineStr">
        <is>
          <t>Because we increase
in filling wells.</t>
        </is>
      </c>
      <c r="D765">
        <f>HYPERLINK("https://www.youtube.com/watch?v=TYKkRzsrlls&amp;t=613s", "Go to time")</f>
        <v/>
      </c>
    </row>
    <row r="766">
      <c r="A766">
        <f>HYPERLINK("https://www.youtube.com/watch?v=TYKkRzsrlls", "Video")</f>
        <v/>
      </c>
      <c r="B766" t="inlineStr">
        <is>
          <t>13:38</t>
        </is>
      </c>
      <c r="C766" t="inlineStr">
        <is>
          <t>you need to fill refineries
on [INAUDIBLE] plants or steel</t>
        </is>
      </c>
      <c r="D766">
        <f>HYPERLINK("https://www.youtube.com/watch?v=TYKkRzsrlls&amp;t=818s", "Go to time")</f>
        <v/>
      </c>
    </row>
    <row r="767">
      <c r="A767">
        <f>HYPERLINK("https://www.youtube.com/watch?v=Yv1j7WBjQpQ", "Video")</f>
        <v/>
      </c>
      <c r="B767" t="inlineStr">
        <is>
          <t>42:57</t>
        </is>
      </c>
      <c r="C767" t="inlineStr">
        <is>
          <t>And every day, I'm supposed
to fill this out on my iPhone.</t>
        </is>
      </c>
      <c r="D767">
        <f>HYPERLINK("https://www.youtube.com/watch?v=Yv1j7WBjQpQ&amp;t=2577s", "Go to time")</f>
        <v/>
      </c>
    </row>
    <row r="768">
      <c r="A768">
        <f>HYPERLINK("https://www.youtube.com/watch?v=0uOJxeYHsT4", "Video")</f>
        <v/>
      </c>
      <c r="B768" t="inlineStr">
        <is>
          <t>6:31</t>
        </is>
      </c>
      <c r="C768" t="inlineStr">
        <is>
          <t>and are fulfilling to you.</t>
        </is>
      </c>
      <c r="D768">
        <f>HYPERLINK("https://www.youtube.com/watch?v=0uOJxeYHsT4&amp;t=391s", "Go to time")</f>
        <v/>
      </c>
    </row>
    <row r="769">
      <c r="A769">
        <f>HYPERLINK("https://www.youtube.com/watch?v=0uOJxeYHsT4", "Video")</f>
        <v/>
      </c>
      <c r="B769" t="inlineStr">
        <is>
          <t>7:21</t>
        </is>
      </c>
      <c r="C769" t="inlineStr">
        <is>
          <t>and fulfilling to us.</t>
        </is>
      </c>
      <c r="D769">
        <f>HYPERLINK("https://www.youtube.com/watch?v=0uOJxeYHsT4&amp;t=441s", "Go to time")</f>
        <v/>
      </c>
    </row>
    <row r="770">
      <c r="A770">
        <f>HYPERLINK("https://www.youtube.com/watch?v=BS4-3IHJbG8", "Video")</f>
        <v/>
      </c>
      <c r="B770" t="inlineStr">
        <is>
          <t>24:08</t>
        </is>
      </c>
      <c r="C770" t="inlineStr">
        <is>
          <t>and then not really getting to fulfill</t>
        </is>
      </c>
      <c r="D770">
        <f>HYPERLINK("https://www.youtube.com/watch?v=BS4-3IHJbG8&amp;t=1448s", "Go to time")</f>
        <v/>
      </c>
    </row>
    <row r="771">
      <c r="A771">
        <f>HYPERLINK("https://www.youtube.com/watch?v=tXB2f6vk-q4", "Video")</f>
        <v/>
      </c>
      <c r="B771" t="inlineStr">
        <is>
          <t>22:34</t>
        </is>
      </c>
      <c r="C771" t="inlineStr">
        <is>
          <t>lives our lives are filled with our job</t>
        </is>
      </c>
      <c r="D771">
        <f>HYPERLINK("https://www.youtube.com/watch?v=tXB2f6vk-q4&amp;t=1354s", "Go to time")</f>
        <v/>
      </c>
    </row>
    <row r="772">
      <c r="A772">
        <f>HYPERLINK("https://www.youtube.com/watch?v=tXB2f6vk-q4", "Video")</f>
        <v/>
      </c>
      <c r="B772" t="inlineStr">
        <is>
          <t>22:36</t>
        </is>
      </c>
      <c r="C772" t="inlineStr">
        <is>
          <t>they're filled with our kids they're</t>
        </is>
      </c>
      <c r="D772">
        <f>HYPERLINK("https://www.youtube.com/watch?v=tXB2f6vk-q4&amp;t=1356s", "Go to time")</f>
        <v/>
      </c>
    </row>
    <row r="773">
      <c r="A773">
        <f>HYPERLINK("https://www.youtube.com/watch?v=tXB2f6vk-q4", "Video")</f>
        <v/>
      </c>
      <c r="B773" t="inlineStr">
        <is>
          <t>22:59</t>
        </is>
      </c>
      <c r="C773" t="inlineStr">
        <is>
          <t>you're trying to actually fill your life</t>
        </is>
      </c>
      <c r="D773">
        <f>HYPERLINK("https://www.youtube.com/watch?v=tXB2f6vk-q4&amp;t=1379s", "Go to time")</f>
        <v/>
      </c>
    </row>
    <row r="774">
      <c r="A774">
        <f>HYPERLINK("https://www.youtube.com/watch?v=tXB2f6vk-q4", "Video")</f>
        <v/>
      </c>
      <c r="B774" t="inlineStr">
        <is>
          <t>26:27</t>
        </is>
      </c>
      <c r="C774" t="inlineStr">
        <is>
          <t>about how to make more love-filled teams</t>
        </is>
      </c>
      <c r="D774">
        <f>HYPERLINK("https://www.youtube.com/watch?v=tXB2f6vk-q4&amp;t=1587s", "Go to time")</f>
        <v/>
      </c>
    </row>
    <row r="775">
      <c r="A775">
        <f>HYPERLINK("https://www.youtube.com/watch?v=gziUmTOFyr8", "Video")</f>
        <v/>
      </c>
      <c r="B775" t="inlineStr">
        <is>
          <t>0:45</t>
        </is>
      </c>
      <c r="C775" t="inlineStr">
        <is>
          <t>into landfills
every year, which is</t>
        </is>
      </c>
      <c r="D775">
        <f>HYPERLINK("https://www.youtube.com/watch?v=gziUmTOFyr8&amp;t=45s", "Go to time")</f>
        <v/>
      </c>
    </row>
    <row r="776">
      <c r="A776">
        <f>HYPERLINK("https://www.youtube.com/watch?v=NcD3nufvA7Y", "Video")</f>
        <v/>
      </c>
      <c r="B776" t="inlineStr">
        <is>
          <t>0:08</t>
        </is>
      </c>
      <c r="C776" t="inlineStr">
        <is>
          <t>am do i have enough to fill a page i</t>
        </is>
      </c>
      <c r="D776">
        <f>HYPERLINK("https://www.youtube.com/watch?v=NcD3nufvA7Y&amp;t=8s", "Go to time")</f>
        <v/>
      </c>
    </row>
    <row r="777">
      <c r="A777">
        <f>HYPERLINK("https://www.youtube.com/watch?v=NcD3nufvA7Y", "Video")</f>
        <v/>
      </c>
      <c r="B777" t="inlineStr">
        <is>
          <t>1:12</t>
        </is>
      </c>
      <c r="C777" t="inlineStr">
        <is>
          <t>so many roles to fill and so many</t>
        </is>
      </c>
      <c r="D777">
        <f>HYPERLINK("https://www.youtube.com/watch?v=NcD3nufvA7Y&amp;t=72s", "Go to time")</f>
        <v/>
      </c>
    </row>
    <row r="778">
      <c r="A778">
        <f>HYPERLINK("https://www.youtube.com/watch?v=NcD3nufvA7Y", "Video")</f>
        <v/>
      </c>
      <c r="B778" t="inlineStr">
        <is>
          <t>3:24</t>
        </is>
      </c>
      <c r="C778" t="inlineStr">
        <is>
          <t>to fill out a blank resume</t>
        </is>
      </c>
      <c r="D778">
        <f>HYPERLINK("https://www.youtube.com/watch?v=NcD3nufvA7Y&amp;t=204s", "Go to time")</f>
        <v/>
      </c>
    </row>
    <row r="779">
      <c r="A779">
        <f>HYPERLINK("https://www.youtube.com/watch?v=rLV1DIFRHhA", "Video")</f>
        <v/>
      </c>
      <c r="B779" t="inlineStr">
        <is>
          <t>3:40</t>
        </is>
      </c>
      <c r="C779" t="inlineStr">
        <is>
          <t>and energy-filled day</t>
        </is>
      </c>
      <c r="D779">
        <f>HYPERLINK("https://www.youtube.com/watch?v=rLV1DIFRHhA&amp;t=220s", "Go to time")</f>
        <v/>
      </c>
    </row>
    <row r="780">
      <c r="A780">
        <f>HYPERLINK("https://www.youtube.com/watch?v=nw3Y-aKwTTA", "Video")</f>
        <v/>
      </c>
      <c r="B780" t="inlineStr">
        <is>
          <t>18:57</t>
        </is>
      </c>
      <c r="C780" t="inlineStr">
        <is>
          <t>our clients are utilizing their
own internal fulfillment teams.</t>
        </is>
      </c>
      <c r="D780">
        <f>HYPERLINK("https://www.youtube.com/watch?v=nw3Y-aKwTTA&amp;t=1137s", "Go to time")</f>
        <v/>
      </c>
    </row>
    <row r="781">
      <c r="A781">
        <f>HYPERLINK("https://www.youtube.com/watch?v=M1KFg6edqro", "Video")</f>
        <v/>
      </c>
      <c r="B781" t="inlineStr">
        <is>
          <t>4:50</t>
        </is>
      </c>
      <c r="C781" t="inlineStr">
        <is>
          <t>fulfill their service obligation we</t>
        </is>
      </c>
      <c r="D781">
        <f>HYPERLINK("https://www.youtube.com/watch?v=M1KFg6edqro&amp;t=290s", "Go to time")</f>
        <v/>
      </c>
    </row>
    <row r="782">
      <c r="A782">
        <f>HYPERLINK("https://www.youtube.com/watch?v=M1KFg6edqro", "Video")</f>
        <v/>
      </c>
      <c r="B782" t="inlineStr">
        <is>
          <t>14:59</t>
        </is>
      </c>
      <c r="C782" t="inlineStr">
        <is>
          <t>it's a noble mission we we fulfill we</t>
        </is>
      </c>
      <c r="D782">
        <f>HYPERLINK("https://www.youtube.com/watch?v=M1KFg6edqro&amp;t=899s", "Go to time")</f>
        <v/>
      </c>
    </row>
    <row r="783">
      <c r="A783">
        <f>HYPERLINK("https://www.youtube.com/watch?v=M1KFg6edqro", "Video")</f>
        <v/>
      </c>
      <c r="B783" t="inlineStr">
        <is>
          <t>15:09</t>
        </is>
      </c>
      <c r="C783" t="inlineStr">
        <is>
          <t>fulfill that mission honorably and with</t>
        </is>
      </c>
      <c r="D783">
        <f>HYPERLINK("https://www.youtube.com/watch?v=M1KFg6edqro&amp;t=909s", "Go to time")</f>
        <v/>
      </c>
    </row>
    <row r="784">
      <c r="A784">
        <f>HYPERLINK("https://www.youtube.com/watch?v=r5O0yKixfjI", "Video")</f>
        <v/>
      </c>
      <c r="B784" t="inlineStr">
        <is>
          <t>14:23</t>
        </is>
      </c>
      <c r="C784" t="inlineStr">
        <is>
          <t>even though I was highly
able and capable to fulfill</t>
        </is>
      </c>
      <c r="D784">
        <f>HYPERLINK("https://www.youtube.com/watch?v=r5O0yKixfjI&amp;t=863s", "Go to time")</f>
        <v/>
      </c>
    </row>
    <row r="785">
      <c r="A785">
        <f>HYPERLINK("https://www.youtube.com/watch?v=r5O0yKixfjI", "Video")</f>
        <v/>
      </c>
      <c r="B785" t="inlineStr">
        <is>
          <t>24:30</t>
        </is>
      </c>
      <c r="C785" t="inlineStr">
        <is>
          <t>And I can look at them
and fill in the gaps.</t>
        </is>
      </c>
      <c r="D785">
        <f>HYPERLINK("https://www.youtube.com/watch?v=r5O0yKixfjI&amp;t=1470s", "Go to time")</f>
        <v/>
      </c>
    </row>
    <row r="786">
      <c r="A786">
        <f>HYPERLINK("https://www.youtube.com/watch?v=6c6jqssJwkk", "Video")</f>
        <v/>
      </c>
      <c r="B786" t="inlineStr">
        <is>
          <t>2:53</t>
        </is>
      </c>
      <c r="C786" t="inlineStr">
        <is>
          <t>what's the best way to
start filling it out</t>
        </is>
      </c>
      <c r="D786">
        <f>HYPERLINK("https://www.youtube.com/watch?v=6c6jqssJwkk&amp;t=173s", "Go to time")</f>
        <v/>
      </c>
    </row>
    <row r="787">
      <c r="A787">
        <f>HYPERLINK("https://www.youtube.com/watch?v=6c6jqssJwkk", "Video")</f>
        <v/>
      </c>
      <c r="B787" t="inlineStr">
        <is>
          <t>3:30</t>
        </is>
      </c>
      <c r="C787" t="inlineStr">
        <is>
          <t>and I want us to fill in
what the long term goal is.</t>
        </is>
      </c>
      <c r="D787">
        <f>HYPERLINK("https://www.youtube.com/watch?v=6c6jqssJwkk&amp;t=210s", "Go to time")</f>
        <v/>
      </c>
    </row>
    <row r="788">
      <c r="A788">
        <f>HYPERLINK("https://www.youtube.com/watch?v=qBDqNiFpX3o", "Video")</f>
        <v/>
      </c>
      <c r="B788" t="inlineStr">
        <is>
          <t>9:07</t>
        </is>
      </c>
      <c r="C788" t="inlineStr">
        <is>
          <t>filled and cleared out of the yuck</t>
        </is>
      </c>
      <c r="D788">
        <f>HYPERLINK("https://www.youtube.com/watch?v=qBDqNiFpX3o&amp;t=547s", "Go to time")</f>
        <v/>
      </c>
    </row>
    <row r="789">
      <c r="A789">
        <f>HYPERLINK("https://www.youtube.com/watch?v=BLsKMTZEWn4", "Video")</f>
        <v/>
      </c>
      <c r="B789" t="inlineStr">
        <is>
          <t>20:47</t>
        </is>
      </c>
      <c r="C789" t="inlineStr">
        <is>
          <t>and drive forward an
organization that is filled</t>
        </is>
      </c>
      <c r="D789">
        <f>HYPERLINK("https://www.youtube.com/watch?v=BLsKMTZEWn4&amp;t=1247s", "Go to time")</f>
        <v/>
      </c>
    </row>
    <row r="790">
      <c r="A790">
        <f>HYPERLINK("https://www.youtube.com/watch?v=Jnnyiyte9NQ", "Video")</f>
        <v/>
      </c>
      <c r="B790" t="inlineStr">
        <is>
          <t>9:13</t>
        </is>
      </c>
      <c r="C790" t="inlineStr">
        <is>
          <t>from? Let's go. Fulfilling, gratifying,</t>
        </is>
      </c>
      <c r="D790">
        <f>HYPERLINK("https://www.youtube.com/watch?v=Jnnyiyte9NQ&amp;t=553s", "Go to time")</f>
        <v/>
      </c>
    </row>
    <row r="791">
      <c r="A791">
        <f>HYPERLINK("https://www.youtube.com/watch?v=_s1rIKaoAyM", "Video")</f>
        <v/>
      </c>
      <c r="B791" t="inlineStr">
        <is>
          <t>9:41</t>
        </is>
      </c>
      <c r="C791" t="inlineStr">
        <is>
          <t>of Life fulfillment irrespective of more</t>
        </is>
      </c>
      <c r="D791">
        <f>HYPERLINK("https://www.youtube.com/watch?v=_s1rIKaoAyM&amp;t=581s", "Go to time")</f>
        <v/>
      </c>
    </row>
    <row r="792">
      <c r="A792">
        <f>HYPERLINK("https://www.youtube.com/watch?v=_s1rIKaoAyM", "Video")</f>
        <v/>
      </c>
      <c r="B792" t="inlineStr">
        <is>
          <t>39:32</t>
        </is>
      </c>
      <c r="C792" t="inlineStr">
        <is>
          <t>example the world is filled with many</t>
        </is>
      </c>
      <c r="D792">
        <f>HYPERLINK("https://www.youtube.com/watch?v=_s1rIKaoAyM&amp;t=2372s", "Go to time")</f>
        <v/>
      </c>
    </row>
    <row r="793">
      <c r="A793">
        <f>HYPERLINK("https://www.youtube.com/watch?v=t9PRLpkCUSM", "Video")</f>
        <v/>
      </c>
      <c r="B793" t="inlineStr">
        <is>
          <t>16:40</t>
        </is>
      </c>
      <c r="C793" t="inlineStr">
        <is>
          <t>is they'll say filler words like like</t>
        </is>
      </c>
      <c r="D793">
        <f>HYPERLINK("https://www.youtube.com/watch?v=t9PRLpkCUSM&amp;t=1000s", "Go to time")</f>
        <v/>
      </c>
    </row>
    <row r="794">
      <c r="A794">
        <f>HYPERLINK("https://www.youtube.com/watch?v=t9PRLpkCUSM", "Video")</f>
        <v/>
      </c>
      <c r="B794" t="inlineStr">
        <is>
          <t>17:17</t>
        </is>
      </c>
      <c r="C794" t="inlineStr">
        <is>
          <t>little fillers it's not a huge problem</t>
        </is>
      </c>
      <c r="D794">
        <f>HYPERLINK("https://www.youtube.com/watch?v=t9PRLpkCUSM&amp;t=1037s", "Go to time")</f>
        <v/>
      </c>
    </row>
    <row r="795">
      <c r="A795">
        <f>HYPERLINK("https://www.youtube.com/watch?v=wzdG66VK75c", "Video")</f>
        <v/>
      </c>
      <c r="B795" t="inlineStr">
        <is>
          <t>126:30</t>
        </is>
      </c>
      <c r="C795" t="inlineStr">
        <is>
          <t>because of Life fulfillment irrespective</t>
        </is>
      </c>
      <c r="D795">
        <f>HYPERLINK("https://www.youtube.com/watch?v=wzdG66VK75c&amp;t=7590s", "Go to time")</f>
        <v/>
      </c>
    </row>
    <row r="796">
      <c r="A796">
        <f>HYPERLINK("https://www.youtube.com/watch?v=wzdG66VK75c", "Video")</f>
        <v/>
      </c>
      <c r="B796" t="inlineStr">
        <is>
          <t>156:22</t>
        </is>
      </c>
      <c r="C796" t="inlineStr">
        <is>
          <t>world is filled with many Star athletes</t>
        </is>
      </c>
      <c r="D796">
        <f>HYPERLINK("https://www.youtube.com/watch?v=wzdG66VK75c&amp;t=9382s", "Go to time")</f>
        <v/>
      </c>
    </row>
    <row r="797">
      <c r="A797">
        <f>HYPERLINK("https://www.youtube.com/watch?v=rqmv0LCcPTs", "Video")</f>
        <v/>
      </c>
      <c r="B797" t="inlineStr">
        <is>
          <t>20:23</t>
        </is>
      </c>
      <c r="C797" t="inlineStr">
        <is>
          <t>fulfilled and it can only be fulfilled</t>
        </is>
      </c>
      <c r="D797">
        <f>HYPERLINK("https://www.youtube.com/watch?v=rqmv0LCcPTs&amp;t=1223s", "Go to time")</f>
        <v/>
      </c>
    </row>
    <row r="798">
      <c r="A798">
        <f>HYPERLINK("https://www.youtube.com/watch?v=rqmv0LCcPTs", "Video")</f>
        <v/>
      </c>
      <c r="B798" t="inlineStr">
        <is>
          <t>43:19</t>
        </is>
      </c>
      <c r="C798" t="inlineStr">
        <is>
          <t>I would answer it this is going to fill</t>
        </is>
      </c>
      <c r="D798">
        <f>HYPERLINK("https://www.youtube.com/watch?v=rqmv0LCcPTs&amp;t=2599s", "Go to time")</f>
        <v/>
      </c>
    </row>
    <row r="799">
      <c r="A799">
        <f>HYPERLINK("https://www.youtube.com/watch?v=rqmv0LCcPTs", "Video")</f>
        <v/>
      </c>
      <c r="B799" t="inlineStr">
        <is>
          <t>59:24</t>
        </is>
      </c>
      <c r="C799" t="inlineStr">
        <is>
          <t>it fills me with gratitude I'm very</t>
        </is>
      </c>
      <c r="D799">
        <f>HYPERLINK("https://www.youtube.com/watch?v=rqmv0LCcPTs&amp;t=3564s", "Go to time")</f>
        <v/>
      </c>
    </row>
    <row r="800">
      <c r="A800">
        <f>HYPERLINK("https://www.youtube.com/watch?v=_Kt47AR5VYM", "Video")</f>
        <v/>
      </c>
      <c r="B800" t="inlineStr">
        <is>
          <t>11:14</t>
        </is>
      </c>
      <c r="C800" t="inlineStr">
        <is>
          <t>I found that I need to fill
in sometimes one or the</t>
        </is>
      </c>
      <c r="D800">
        <f>HYPERLINK("https://www.youtube.com/watch?v=_Kt47AR5VYM&amp;t=674s", "Go to time")</f>
        <v/>
      </c>
    </row>
    <row r="801">
      <c r="A801">
        <f>HYPERLINK("https://www.youtube.com/watch?v=_Kt47AR5VYM", "Video")</f>
        <v/>
      </c>
      <c r="B801" t="inlineStr">
        <is>
          <t>11:19</t>
        </is>
      </c>
      <c r="C801" t="inlineStr">
        <is>
          <t>maximum three words in fill in the blanks,</t>
        </is>
      </c>
      <c r="D801">
        <f>HYPERLINK("https://www.youtube.com/watch?v=_Kt47AR5VYM&amp;t=679s", "Go to time")</f>
        <v/>
      </c>
    </row>
    <row r="802">
      <c r="A802">
        <f>HYPERLINK("https://www.youtube.com/watch?v=q7xCHfDRdug", "Video")</f>
        <v/>
      </c>
      <c r="B802" t="inlineStr">
        <is>
          <t>2:45</t>
        </is>
      </c>
      <c r="C802" t="inlineStr">
        <is>
          <t>filling or taking down information such</t>
        </is>
      </c>
      <c r="D802">
        <f>HYPERLINK("https://www.youtube.com/watch?v=q7xCHfDRdug&amp;t=165s", "Go to time")</f>
        <v/>
      </c>
    </row>
    <row r="803">
      <c r="A803">
        <f>HYPERLINK("https://www.youtube.com/watch?v=q7xCHfDRdug", "Video")</f>
        <v/>
      </c>
      <c r="B803" t="inlineStr">
        <is>
          <t>7:51</t>
        </is>
      </c>
      <c r="C803" t="inlineStr">
        <is>
          <t>might get labeling a map or filling in</t>
        </is>
      </c>
      <c r="D803">
        <f>HYPERLINK("https://www.youtube.com/watch?v=q7xCHfDRdug&amp;t=471s", "Go to time")</f>
        <v/>
      </c>
    </row>
    <row r="804">
      <c r="A804">
        <f>HYPERLINK("https://www.youtube.com/watch?v=Rv79dEpaiX4", "Video")</f>
        <v/>
      </c>
      <c r="B804" t="inlineStr">
        <is>
          <t>4:31</t>
        </is>
      </c>
      <c r="C804" t="inlineStr">
        <is>
          <t>fill that role um recently actually</t>
        </is>
      </c>
      <c r="D804">
        <f>HYPERLINK("https://www.youtube.com/watch?v=Rv79dEpaiX4&amp;t=271s", "Go to time")</f>
        <v/>
      </c>
    </row>
    <row r="805">
      <c r="A805">
        <f>HYPERLINK("https://www.youtube.com/watch?v=80oOFoohRBc", "Video")</f>
        <v/>
      </c>
      <c r="B805" t="inlineStr">
        <is>
          <t>9:53</t>
        </is>
      </c>
      <c r="C805" t="inlineStr">
        <is>
          <t>it's just like fill in the blanks for</t>
        </is>
      </c>
      <c r="D805">
        <f>HYPERLINK("https://www.youtube.com/watch?v=80oOFoohRBc&amp;t=593s", "Go to time")</f>
        <v/>
      </c>
    </row>
    <row r="806">
      <c r="A806">
        <f>HYPERLINK("https://www.youtube.com/watch?v=WP2LcgMq-_8", "Video")</f>
        <v/>
      </c>
      <c r="B806" t="inlineStr">
        <is>
          <t>2:29</t>
        </is>
      </c>
      <c r="C806" t="inlineStr">
        <is>
          <t>ERS people normally start with a filler</t>
        </is>
      </c>
      <c r="D806">
        <f>HYPERLINK("https://www.youtube.com/watch?v=WP2LcgMq-_8&amp;t=149s", "Go to time")</f>
        <v/>
      </c>
    </row>
    <row r="807">
      <c r="A807">
        <f>HYPERLINK("https://www.youtube.com/watch?v=9nuZbYP4_sM", "Video")</f>
        <v/>
      </c>
      <c r="B807" t="inlineStr">
        <is>
          <t>18:27</t>
        </is>
      </c>
      <c r="C807" t="inlineStr">
        <is>
          <t>filler it's just fresh share it doesn't</t>
        </is>
      </c>
      <c r="D807">
        <f>HYPERLINK("https://www.youtube.com/watch?v=9nuZbYP4_sM&amp;t=1107s", "Go to time")</f>
        <v/>
      </c>
    </row>
    <row r="808">
      <c r="A808">
        <f>HYPERLINK("https://www.youtube.com/watch?v=9-E8VUGMiqA", "Video")</f>
        <v/>
      </c>
      <c r="B808" t="inlineStr">
        <is>
          <t>19:26</t>
        </is>
      </c>
      <c r="C808" t="inlineStr">
        <is>
          <t>It's just filler, it's just fresh air.</t>
        </is>
      </c>
      <c r="D808">
        <f>HYPERLINK("https://www.youtube.com/watch?v=9-E8VUGMiqA&amp;t=1166s", "Go to time")</f>
        <v/>
      </c>
    </row>
    <row r="809">
      <c r="A809">
        <f>HYPERLINK("https://www.youtube.com/watch?v=sR4mnzJatOc", "Video")</f>
        <v/>
      </c>
      <c r="B809" t="inlineStr">
        <is>
          <t>2:47</t>
        </is>
      </c>
      <c r="C809" t="inlineStr">
        <is>
          <t>died and you know I'm so filled with</t>
        </is>
      </c>
      <c r="D809">
        <f>HYPERLINK("https://www.youtube.com/watch?v=sR4mnzJatOc&amp;t=167s", "Go to time")</f>
        <v/>
      </c>
    </row>
    <row r="810">
      <c r="A810">
        <f>HYPERLINK("https://www.youtube.com/watch?v=vLD_AphY10E", "Video")</f>
        <v/>
      </c>
      <c r="B810" t="inlineStr">
        <is>
          <t>1:17</t>
        </is>
      </c>
      <c r="C810" t="inlineStr">
        <is>
          <t>test it's overusing fillers and</t>
        </is>
      </c>
      <c r="D810">
        <f>HYPERLINK("https://www.youtube.com/watch?v=vLD_AphY10E&amp;t=77s", "Go to time")</f>
        <v/>
      </c>
    </row>
    <row r="811">
      <c r="A811">
        <f>HYPERLINK("https://www.youtube.com/watch?v=vLD_AphY10E", "Video")</f>
        <v/>
      </c>
      <c r="B811" t="inlineStr">
        <is>
          <t>1:28</t>
        </is>
      </c>
      <c r="C811" t="inlineStr">
        <is>
          <t>memorized fillers and these are just</t>
        </is>
      </c>
      <c r="D811">
        <f>HYPERLINK("https://www.youtube.com/watch?v=vLD_AphY10E&amp;t=88s", "Go to time")</f>
        <v/>
      </c>
    </row>
    <row r="812">
      <c r="A812">
        <f>HYPERLINK("https://www.youtube.com/watch?v=vLD_AphY10E", "Video")</f>
        <v/>
      </c>
      <c r="B812" t="inlineStr">
        <is>
          <t>4:37</t>
        </is>
      </c>
      <c r="C812" t="inlineStr">
        <is>
          <t>fillers and memorize sentences can be</t>
        </is>
      </c>
      <c r="D812">
        <f>HYPERLINK("https://www.youtube.com/watch?v=vLD_AphY10E&amp;t=277s", "Go to time")</f>
        <v/>
      </c>
    </row>
    <row r="813">
      <c r="A813">
        <f>HYPERLINK("https://www.youtube.com/watch?v=vLD_AphY10E", "Video")</f>
        <v/>
      </c>
      <c r="B813" t="inlineStr">
        <is>
          <t>5:00</t>
        </is>
      </c>
      <c r="C813" t="inlineStr">
        <is>
          <t>you could use a filler such as</t>
        </is>
      </c>
      <c r="D813">
        <f>HYPERLINK("https://www.youtube.com/watch?v=vLD_AphY10E&amp;t=300s", "Go to time")</f>
        <v/>
      </c>
    </row>
    <row r="814">
      <c r="A814">
        <f>HYPERLINK("https://www.youtube.com/watch?v=vLD_AphY10E", "Video")</f>
        <v/>
      </c>
      <c r="B814" t="inlineStr">
        <is>
          <t>6:20</t>
        </is>
      </c>
      <c r="C814" t="inlineStr">
        <is>
          <t>advise my students to use a filler or a</t>
        </is>
      </c>
      <c r="D814">
        <f>HYPERLINK("https://www.youtube.com/watch?v=vLD_AphY10E&amp;t=380s", "Go to time")</f>
        <v/>
      </c>
    </row>
    <row r="815">
      <c r="A815">
        <f>HYPERLINK("https://www.youtube.com/watch?v=vLD_AphY10E", "Video")</f>
        <v/>
      </c>
      <c r="B815" t="inlineStr">
        <is>
          <t>8:47</t>
        </is>
      </c>
      <c r="C815" t="inlineStr">
        <is>
          <t>their answers they're not using fillers</t>
        </is>
      </c>
      <c r="D815">
        <f>HYPERLINK("https://www.youtube.com/watch?v=vLD_AphY10E&amp;t=527s", "Go to time")</f>
        <v/>
      </c>
    </row>
    <row r="816">
      <c r="A816">
        <f>HYPERLINK("https://www.youtube.com/watch?v=OtmUQwPVLko", "Video")</f>
        <v/>
      </c>
      <c r="B816" t="inlineStr">
        <is>
          <t>110:09</t>
        </is>
      </c>
      <c r="C816" t="inlineStr">
        <is>
          <t>four so make sure we fill those in</t>
        </is>
      </c>
      <c r="D816">
        <f>HYPERLINK("https://www.youtube.com/watch?v=OtmUQwPVLko&amp;t=6609s", "Go to time")</f>
        <v/>
      </c>
    </row>
    <row r="817">
      <c r="A817">
        <f>HYPERLINK("https://www.youtube.com/watch?v=OtmUQwPVLko", "Video")</f>
        <v/>
      </c>
      <c r="B817" t="inlineStr">
        <is>
          <t>115:20</t>
        </is>
      </c>
      <c r="C817" t="inlineStr">
        <is>
          <t>nature they are also filled with</t>
        </is>
      </c>
      <c r="D817">
        <f>HYPERLINK("https://www.youtube.com/watch?v=OtmUQwPVLko&amp;t=6920s", "Go to time")</f>
        <v/>
      </c>
    </row>
    <row r="818">
      <c r="A818">
        <f>HYPERLINK("https://www.youtube.com/watch?v=aAHcvNFNFVA", "Video")</f>
        <v/>
      </c>
      <c r="B818" t="inlineStr">
        <is>
          <t>15:31</t>
        </is>
      </c>
      <c r="C818" t="inlineStr">
        <is>
          <t>but looking back now it fills me with</t>
        </is>
      </c>
      <c r="D818">
        <f>HYPERLINK("https://www.youtube.com/watch?v=aAHcvNFNFVA&amp;t=931s", "Go to time")</f>
        <v/>
      </c>
    </row>
    <row r="819">
      <c r="A819">
        <f>HYPERLINK("https://www.youtube.com/watch?v=_Bfh5HVh0js", "Video")</f>
        <v/>
      </c>
      <c r="B819" t="inlineStr">
        <is>
          <t>21:08</t>
        </is>
      </c>
      <c r="C819" t="inlineStr">
        <is>
          <t>The Examiner you're not going to fill</t>
        </is>
      </c>
      <c r="D819">
        <f>HYPERLINK("https://www.youtube.com/watch?v=_Bfh5HVh0js&amp;t=1268s", "Go to time")</f>
        <v/>
      </c>
    </row>
    <row r="820">
      <c r="A820">
        <f>HYPERLINK("https://www.youtube.com/watch?v=_Bfh5HVh0js", "Video")</f>
        <v/>
      </c>
      <c r="B820" t="inlineStr">
        <is>
          <t>44:48</t>
        </is>
      </c>
      <c r="C820" t="inlineStr">
        <is>
          <t>first sentence it's filled with these</t>
        </is>
      </c>
      <c r="D820">
        <f>HYPERLINK("https://www.youtube.com/watch?v=_Bfh5HVh0js&amp;t=2688s", "Go to time")</f>
        <v/>
      </c>
    </row>
    <row r="821">
      <c r="A821">
        <f>HYPERLINK("https://www.youtube.com/watch?v=qHH7rfC_f5k", "Video")</f>
        <v/>
      </c>
      <c r="B821" t="inlineStr">
        <is>
          <t>1:54</t>
        </is>
      </c>
      <c r="C821" t="inlineStr">
        <is>
          <t>ambitions and fulfilling social or</t>
        </is>
      </c>
      <c r="D821">
        <f>HYPERLINK("https://www.youtube.com/watch?v=qHH7rfC_f5k&amp;t=114s", "Go to time")</f>
        <v/>
      </c>
    </row>
    <row r="822">
      <c r="A822">
        <f>HYPERLINK("https://www.youtube.com/watch?v=qHH7rfC_f5k", "Video")</f>
        <v/>
      </c>
      <c r="B822" t="inlineStr">
        <is>
          <t>2:08</t>
        </is>
      </c>
      <c r="C822" t="inlineStr">
        <is>
          <t>ambitions and fulfilling social or</t>
        </is>
      </c>
      <c r="D822">
        <f>HYPERLINK("https://www.youtube.com/watch?v=qHH7rfC_f5k&amp;t=128s", "Go to time")</f>
        <v/>
      </c>
    </row>
    <row r="823">
      <c r="A823">
        <f>HYPERLINK("https://www.youtube.com/watch?v=xGtKdsVxV8A", "Video")</f>
        <v/>
      </c>
      <c r="B823" t="inlineStr">
        <is>
          <t>345:14</t>
        </is>
      </c>
      <c r="C823" t="inlineStr">
        <is>
          <t>your book's going to just going to fill</t>
        </is>
      </c>
      <c r="D823">
        <f>HYPERLINK("https://www.youtube.com/watch?v=xGtKdsVxV8A&amp;t=20714s", "Go to time")</f>
        <v/>
      </c>
    </row>
    <row r="824">
      <c r="A824">
        <f>HYPERLINK("https://www.youtube.com/watch?v=xGtKdsVxV8A", "Video")</f>
        <v/>
      </c>
      <c r="B824" t="inlineStr">
        <is>
          <t>345:15</t>
        </is>
      </c>
      <c r="C824" t="inlineStr">
        <is>
          <t>up and fill up and fill up but if you</t>
        </is>
      </c>
      <c r="D824">
        <f>HYPERLINK("https://www.youtube.com/watch?v=xGtKdsVxV8A&amp;t=20715s", "Go to time")</f>
        <v/>
      </c>
    </row>
    <row r="825">
      <c r="A825">
        <f>HYPERLINK("https://www.youtube.com/watch?v=xGtKdsVxV8A", "Video")</f>
        <v/>
      </c>
      <c r="B825" t="inlineStr">
        <is>
          <t>433:59</t>
        </is>
      </c>
      <c r="C825" t="inlineStr">
        <is>
          <t>trick like for filling the blanks or</t>
        </is>
      </c>
      <c r="D825">
        <f>HYPERLINK("https://www.youtube.com/watch?v=xGtKdsVxV8A&amp;t=26039s", "Go to time")</f>
        <v/>
      </c>
    </row>
    <row r="826">
      <c r="A826">
        <f>HYPERLINK("https://www.youtube.com/watch?v=xGtKdsVxV8A", "Video")</f>
        <v/>
      </c>
      <c r="B826" t="inlineStr">
        <is>
          <t>434:15</t>
        </is>
      </c>
      <c r="C826" t="inlineStr">
        <is>
          <t>filling the blanks so what prianka said</t>
        </is>
      </c>
      <c r="D826">
        <f>HYPERLINK("https://www.youtube.com/watch?v=xGtKdsVxV8A&amp;t=26055s", "Go to time")</f>
        <v/>
      </c>
    </row>
    <row r="827">
      <c r="A827">
        <f>HYPERLINK("https://www.youtube.com/watch?v=xGtKdsVxV8A", "Video")</f>
        <v/>
      </c>
      <c r="B827" t="inlineStr">
        <is>
          <t>580:50</t>
        </is>
      </c>
      <c r="C827" t="inlineStr">
        <is>
          <t>happier and they'll be more fulfilled or</t>
        </is>
      </c>
      <c r="D827">
        <f>HYPERLINK("https://www.youtube.com/watch?v=xGtKdsVxV8A&amp;t=34850s", "Go to time")</f>
        <v/>
      </c>
    </row>
    <row r="828">
      <c r="A828">
        <f>HYPERLINK("https://www.youtube.com/watch?v=xGtKdsVxV8A", "Video")</f>
        <v/>
      </c>
      <c r="B828" t="inlineStr">
        <is>
          <t>657:29</t>
        </is>
      </c>
      <c r="C828" t="inlineStr">
        <is>
          <t>filled with and stress you speak too too</t>
        </is>
      </c>
      <c r="D828">
        <f>HYPERLINK("https://www.youtube.com/watch?v=xGtKdsVxV8A&amp;t=39449s", "Go to time")</f>
        <v/>
      </c>
    </row>
    <row r="829">
      <c r="A829">
        <f>HYPERLINK("https://www.youtube.com/watch?v=b6_zfUHwlw8", "Video")</f>
        <v/>
      </c>
      <c r="B829" t="inlineStr">
        <is>
          <t>20:58</t>
        </is>
      </c>
      <c r="C829" t="inlineStr">
        <is>
          <t>pauses like um or fillers like like you</t>
        </is>
      </c>
      <c r="D829">
        <f>HYPERLINK("https://www.youtube.com/watch?v=b6_zfUHwlw8&amp;t=1258s", "Go to time")</f>
        <v/>
      </c>
    </row>
    <row r="830">
      <c r="A830">
        <f>HYPERLINK("https://www.youtube.com/watch?v=wGoc6rHXDns", "Video")</f>
        <v/>
      </c>
      <c r="B830" t="inlineStr">
        <is>
          <t>7:10</t>
        </is>
      </c>
      <c r="C830" t="inlineStr">
        <is>
          <t>that you have to fulfill one of us I</t>
        </is>
      </c>
      <c r="D830">
        <f>HYPERLINK("https://www.youtube.com/watch?v=wGoc6rHXDns&amp;t=430s", "Go to time")</f>
        <v/>
      </c>
    </row>
    <row r="831">
      <c r="A831">
        <f>HYPERLINK("https://www.youtube.com/watch?v=8aafXYh_gHA", "Video")</f>
        <v/>
      </c>
      <c r="B831" t="inlineStr">
        <is>
          <t>4:51</t>
        </is>
      </c>
      <c r="C831" t="inlineStr">
        <is>
          <t>Zand ahhs and likes and unfill is like</t>
        </is>
      </c>
      <c r="D831">
        <f>HYPERLINK("https://www.youtube.com/watch?v=8aafXYh_gHA&amp;t=291s", "Go to time")</f>
        <v/>
      </c>
    </row>
    <row r="832">
      <c r="A832">
        <f>HYPERLINK("https://www.youtube.com/watch?v=8aafXYh_gHA", "Video")</f>
        <v/>
      </c>
      <c r="B832" t="inlineStr">
        <is>
          <t>16:11</t>
        </is>
      </c>
      <c r="C832" t="inlineStr">
        <is>
          <t>filler you're using it to exemplify</t>
        </is>
      </c>
      <c r="D832">
        <f>HYPERLINK("https://www.youtube.com/watch?v=8aafXYh_gHA&amp;t=971s", "Go to time")</f>
        <v/>
      </c>
    </row>
    <row r="833">
      <c r="A833">
        <f>HYPERLINK("https://www.youtube.com/watch?v=4uRhRB1ENUs", "Video")</f>
        <v/>
      </c>
      <c r="B833" t="inlineStr">
        <is>
          <t>14:35</t>
        </is>
      </c>
      <c r="C833" t="inlineStr">
        <is>
          <t>scores and that could either fill</t>
        </is>
      </c>
      <c r="D833">
        <f>HYPERLINK("https://www.youtube.com/watch?v=4uRhRB1ENUs&amp;t=875s", "Go to time")</f>
        <v/>
      </c>
    </row>
    <row r="834">
      <c r="A834">
        <f>HYPERLINK("https://www.youtube.com/watch?v=eiuK2n_hFvc", "Video")</f>
        <v/>
      </c>
      <c r="B834" t="inlineStr">
        <is>
          <t>0:36</t>
        </is>
      </c>
      <c r="C834" t="inlineStr">
        <is>
          <t>believing they must fill their essays</t>
        </is>
      </c>
      <c r="D834">
        <f>HYPERLINK("https://www.youtube.com/watch?v=eiuK2n_hFvc&amp;t=36s", "Go to time")</f>
        <v/>
      </c>
    </row>
    <row r="835">
      <c r="A835">
        <f>HYPERLINK("https://www.youtube.com/watch?v=5_A5vjLgDec", "Video")</f>
        <v/>
      </c>
      <c r="B835" t="inlineStr">
        <is>
          <t>1:50</t>
        </is>
      </c>
      <c r="C835" t="inlineStr">
        <is>
          <t>and it fills this bucket up so to get a</t>
        </is>
      </c>
      <c r="D835">
        <f>HYPERLINK("https://www.youtube.com/watch?v=5_A5vjLgDec&amp;t=110s", "Go to time")</f>
        <v/>
      </c>
    </row>
    <row r="836">
      <c r="A836">
        <f>HYPERLINK("https://www.youtube.com/watch?v=Sgwl1MLWSPw", "Video")</f>
        <v/>
      </c>
      <c r="B836" t="inlineStr">
        <is>
          <t>9:42</t>
        </is>
      </c>
      <c r="C836" t="inlineStr">
        <is>
          <t>fulfilled and it can only be fulfilled</t>
        </is>
      </c>
      <c r="D836">
        <f>HYPERLINK("https://www.youtube.com/watch?v=Sgwl1MLWSPw&amp;t=582s", "Go to time")</f>
        <v/>
      </c>
    </row>
    <row r="837">
      <c r="A837">
        <f>HYPERLINK("https://www.youtube.com/watch?v=95SZgg4U9fU", "Video")</f>
        <v/>
      </c>
      <c r="B837" t="inlineStr">
        <is>
          <t>1:41</t>
        </is>
      </c>
      <c r="C837" t="inlineStr">
        <is>
          <t>was filled with motivation and I was
able to spend a good five to six hours</t>
        </is>
      </c>
      <c r="D837">
        <f>HYPERLINK("https://www.youtube.com/watch?v=95SZgg4U9fU&amp;t=101s", "Go to time")</f>
        <v/>
      </c>
    </row>
    <row r="838">
      <c r="A838">
        <f>HYPERLINK("https://www.youtube.com/watch?v=95SZgg4U9fU", "Video")</f>
        <v/>
      </c>
      <c r="B838" t="inlineStr">
        <is>
          <t>6:05</t>
        </is>
      </c>
      <c r="C838" t="inlineStr">
        <is>
          <t>blades in Germany and the fact that
refills start at only two dollars I</t>
        </is>
      </c>
      <c r="D838">
        <f>HYPERLINK("https://www.youtube.com/watch?v=95SZgg4U9fU&amp;t=365s", "Go to time")</f>
        <v/>
      </c>
    </row>
    <row r="839">
      <c r="A839">
        <f>HYPERLINK("https://www.youtube.com/watch?v=7pLagcXhCwg", "Video")</f>
        <v/>
      </c>
      <c r="B839" t="inlineStr">
        <is>
          <t>2:29</t>
        </is>
      </c>
      <c r="C839" t="inlineStr">
        <is>
          <t>sort of self-fulfilling prophecy now</t>
        </is>
      </c>
      <c r="D839">
        <f>HYPERLINK("https://www.youtube.com/watch?v=7pLagcXhCwg&amp;t=149s", "Go to time")</f>
        <v/>
      </c>
    </row>
    <row r="840">
      <c r="A840">
        <f>HYPERLINK("https://www.youtube.com/watch?v=7pLagcXhCwg", "Video")</f>
        <v/>
      </c>
      <c r="B840" t="inlineStr">
        <is>
          <t>3:05</t>
        </is>
      </c>
      <c r="C840" t="inlineStr">
        <is>
          <t>filling out forms wouldn't you start to</t>
        </is>
      </c>
      <c r="D840">
        <f>HYPERLINK("https://www.youtube.com/watch?v=7pLagcXhCwg&amp;t=185s", "Go to time")</f>
        <v/>
      </c>
    </row>
    <row r="841">
      <c r="A841">
        <f>HYPERLINK("https://www.youtube.com/watch?v=U5MfuPpjefI", "Video")</f>
        <v/>
      </c>
      <c r="B841" t="inlineStr">
        <is>
          <t>1:38</t>
        </is>
      </c>
      <c r="C841" t="inlineStr">
        <is>
          <t>He fills it with as many people from the plane
as possible.</t>
        </is>
      </c>
      <c r="D841">
        <f>HYPERLINK("https://www.youtube.com/watch?v=U5MfuPpjefI&amp;t=98s", "Go to time")</f>
        <v/>
      </c>
    </row>
    <row r="842">
      <c r="A842">
        <f>HYPERLINK("https://www.youtube.com/watch?v=NmlWK-zCo6M", "Video")</f>
        <v/>
      </c>
      <c r="B842" t="inlineStr">
        <is>
          <t>1:42</t>
        </is>
      </c>
      <c r="C842" t="inlineStr">
        <is>
          <t>filled with anxiety about things that</t>
        </is>
      </c>
      <c r="D842">
        <f>HYPERLINK("https://www.youtube.com/watch?v=NmlWK-zCo6M&amp;t=102s", "Go to time")</f>
        <v/>
      </c>
    </row>
    <row r="843">
      <c r="A843">
        <f>HYPERLINK("https://www.youtube.com/watch?v=60Ov9wl-h_U", "Video")</f>
        <v/>
      </c>
      <c r="B843" t="inlineStr">
        <is>
          <t>1:59</t>
        </is>
      </c>
      <c r="C843" t="inlineStr">
        <is>
          <t>you'll feel connected with the world. This
can be the source of a lot fulfilling relationships,</t>
        </is>
      </c>
      <c r="D843">
        <f>HYPERLINK("https://www.youtube.com/watch?v=60Ov9wl-h_U&amp;t=119s", "Go to time")</f>
        <v/>
      </c>
    </row>
    <row r="844">
      <c r="A844">
        <f>HYPERLINK("https://www.youtube.com/watch?v=Qh8AOP-hT40", "Video")</f>
        <v/>
      </c>
      <c r="B844" t="inlineStr">
        <is>
          <t>1:33</t>
        </is>
      </c>
      <c r="C844" t="inlineStr">
        <is>
          <t>information we fill every spare moment</t>
        </is>
      </c>
      <c r="D844">
        <f>HYPERLINK("https://www.youtube.com/watch?v=Qh8AOP-hT40&amp;t=93s", "Go to time")</f>
        <v/>
      </c>
    </row>
    <row r="845">
      <c r="A845">
        <f>HYPERLINK("https://www.youtube.com/watch?v=zGTla63LGvc", "Video")</f>
        <v/>
      </c>
      <c r="B845" t="inlineStr">
        <is>
          <t>1:08</t>
        </is>
      </c>
      <c r="C845" t="inlineStr">
        <is>
          <t>feeling fulfillment with your own path</t>
        </is>
      </c>
      <c r="D845">
        <f>HYPERLINK("https://www.youtube.com/watch?v=zGTla63LGvc&amp;t=68s", "Go to time")</f>
        <v/>
      </c>
    </row>
    <row r="846">
      <c r="A846">
        <f>HYPERLINK("https://www.youtube.com/watch?v=-VL78Og2vP8", "Video")</f>
        <v/>
      </c>
      <c r="B846" t="inlineStr">
        <is>
          <t>0:57</t>
        </is>
      </c>
      <c r="C846" t="inlineStr">
        <is>
          <t>fulfilling connections part one the</t>
        </is>
      </c>
      <c r="D846">
        <f>HYPERLINK("https://www.youtube.com/watch?v=-VL78Og2vP8&amp;t=57s", "Go to time")</f>
        <v/>
      </c>
    </row>
    <row r="847">
      <c r="A847">
        <f>HYPERLINK("https://www.youtube.com/watch?v=-VL78Og2vP8", "Video")</f>
        <v/>
      </c>
      <c r="B847" t="inlineStr">
        <is>
          <t>4:40</t>
        </is>
      </c>
      <c r="C847" t="inlineStr">
        <is>
          <t>but develop deep and fulfilling</t>
        </is>
      </c>
      <c r="D847">
        <f>HYPERLINK("https://www.youtube.com/watch?v=-VL78Og2vP8&amp;t=280s", "Go to time")</f>
        <v/>
      </c>
    </row>
    <row r="848">
      <c r="A848">
        <f>HYPERLINK("https://www.youtube.com/watch?v=-VL78Og2vP8", "Video")</f>
        <v/>
      </c>
      <c r="B848" t="inlineStr">
        <is>
          <t>5:48</t>
        </is>
      </c>
      <c r="C848" t="inlineStr">
        <is>
          <t>close friendships that are fulfilling</t>
        </is>
      </c>
      <c r="D848">
        <f>HYPERLINK("https://www.youtube.com/watch?v=-VL78Og2vP8&amp;t=348s", "Go to time")</f>
        <v/>
      </c>
    </row>
    <row r="849">
      <c r="A849">
        <f>HYPERLINK("https://www.youtube.com/watch?v=cRQ3__g32MI", "Video")</f>
        <v/>
      </c>
      <c r="B849" t="inlineStr">
        <is>
          <t>0:25</t>
        </is>
      </c>
      <c r="C849" t="inlineStr">
        <is>
          <t>fill the time available for its completion which 
basically means the amount of time you think you</t>
        </is>
      </c>
      <c r="D849">
        <f>HYPERLINK("https://www.youtube.com/watch?v=cRQ3__g32MI&amp;t=25s", "Go to time")</f>
        <v/>
      </c>
    </row>
    <row r="850">
      <c r="A850">
        <f>HYPERLINK("https://www.youtube.com/watch?v=cRQ3__g32MI", "Video")</f>
        <v/>
      </c>
      <c r="B850" t="inlineStr">
        <is>
          <t>10:16</t>
        </is>
      </c>
      <c r="C850" t="inlineStr">
        <is>
          <t>a self-fulfilling prophecy what do I mean by this 
well if you assume that people enjoy spending time</t>
        </is>
      </c>
      <c r="D850">
        <f>HYPERLINK("https://www.youtube.com/watch?v=cRQ3__g32MI&amp;t=616s", "Go to time")</f>
        <v/>
      </c>
    </row>
    <row r="851">
      <c r="A851">
        <f>HYPERLINK("https://www.youtube.com/watch?v=cRQ3__g32MI", "Video")</f>
        <v/>
      </c>
      <c r="B851" t="inlineStr">
        <is>
          <t>10:57</t>
        </is>
      </c>
      <c r="C851" t="inlineStr">
        <is>
          <t>would actually make you less likable like I said 
it's a self-fulfilling prophecy moving on we have</t>
        </is>
      </c>
      <c r="D851">
        <f>HYPERLINK("https://www.youtube.com/watch?v=cRQ3__g32MI&amp;t=657s", "Go to time")</f>
        <v/>
      </c>
    </row>
    <row r="852">
      <c r="A852">
        <f>HYPERLINK("https://www.youtube.com/watch?v=ci26lD3XyyM", "Video")</f>
        <v/>
      </c>
      <c r="B852" t="inlineStr">
        <is>
          <t>1:04</t>
        </is>
      </c>
      <c r="C852" t="inlineStr">
        <is>
          <t>fulfilling business that will make me
happy</t>
        </is>
      </c>
      <c r="D852">
        <f>HYPERLINK("https://www.youtube.com/watch?v=ci26lD3XyyM&amp;t=64s", "Go to time")</f>
        <v/>
      </c>
    </row>
    <row r="853">
      <c r="A853">
        <f>HYPERLINK("https://www.youtube.com/watch?v=aG-1IRwYWqU", "Video")</f>
        <v/>
      </c>
      <c r="B853" t="inlineStr">
        <is>
          <t>6:34</t>
        </is>
      </c>
      <c r="C853" t="inlineStr">
        <is>
          <t>Have it then you're trying to build in this course and fill out an entire page with why you want to stick to this habit</t>
        </is>
      </c>
      <c r="D853">
        <f>HYPERLINK("https://www.youtube.com/watch?v=aG-1IRwYWqU&amp;t=394s", "Go to time")</f>
        <v/>
      </c>
    </row>
    <row r="854">
      <c r="A854">
        <f>HYPERLINK("https://www.youtube.com/watch?v=gp64fukhBaU", "Video")</f>
        <v/>
      </c>
      <c r="B854" t="inlineStr">
        <is>
          <t>4:48</t>
        </is>
      </c>
      <c r="C854" t="inlineStr">
        <is>
          <t>you're given intriguing questions that test your 
knowledge and fill in your gaps and misconceptions</t>
        </is>
      </c>
      <c r="D854">
        <f>HYPERLINK("https://www.youtube.com/watch?v=gp64fukhBaU&amp;t=288s", "Go to time")</f>
        <v/>
      </c>
    </row>
    <row r="855">
      <c r="A855">
        <f>HYPERLINK("https://www.youtube.com/watch?v=gp64fukhBaU", "Video")</f>
        <v/>
      </c>
      <c r="B855" t="inlineStr">
        <is>
          <t>6:37</t>
        </is>
      </c>
      <c r="C855" t="inlineStr">
        <is>
          <t>filled with passages that relates to my question 
I don't see anything interesting so I'm going to</t>
        </is>
      </c>
      <c r="D855">
        <f>HYPERLINK("https://www.youtube.com/watch?v=gp64fukhBaU&amp;t=397s", "Go to time")</f>
        <v/>
      </c>
    </row>
    <row r="856">
      <c r="A856">
        <f>HYPERLINK("https://www.youtube.com/watch?v=QggAf70ybB8", "Video")</f>
        <v/>
      </c>
      <c r="B856" t="inlineStr">
        <is>
          <t>1:42</t>
        </is>
      </c>
      <c r="C856" t="inlineStr">
        <is>
          <t>filling surveys out on my points would
allow you to earn one to two dollars per</t>
        </is>
      </c>
      <c r="D856">
        <f>HYPERLINK("https://www.youtube.com/watch?v=QggAf70ybB8&amp;t=102s", "Go to time")</f>
        <v/>
      </c>
    </row>
    <row r="857">
      <c r="A857">
        <f>HYPERLINK("https://www.youtube.com/watch?v=mjwJYIp_u5M", "Video")</f>
        <v/>
      </c>
      <c r="B857" t="inlineStr">
        <is>
          <t>5:47</t>
        </is>
      </c>
      <c r="C857" t="inlineStr">
        <is>
          <t>center of attention fills you with Dread</t>
        </is>
      </c>
      <c r="D857">
        <f>HYPERLINK("https://www.youtube.com/watch?v=mjwJYIp_u5M&amp;t=347s", "Go to time")</f>
        <v/>
      </c>
    </row>
    <row r="858">
      <c r="A858">
        <f>HYPERLINK("https://www.youtube.com/watch?v=bktV25WgMII", "Video")</f>
        <v/>
      </c>
      <c r="B858" t="inlineStr">
        <is>
          <t>1:10</t>
        </is>
      </c>
      <c r="C858" t="inlineStr">
        <is>
          <t>number two but on top of all of that
they filled out the following sentence I</t>
        </is>
      </c>
      <c r="D858">
        <f>HYPERLINK("https://www.youtube.com/watch?v=bktV25WgMII&amp;t=70s", "Go to time")</f>
        <v/>
      </c>
    </row>
    <row r="859">
      <c r="A859">
        <f>HYPERLINK("https://www.youtube.com/watch?v=bktV25WgMII", "Video")</f>
        <v/>
      </c>
      <c r="B859" t="inlineStr">
        <is>
          <t>2:46</t>
        </is>
      </c>
      <c r="C859" t="inlineStr">
        <is>
          <t>right moment the perfect opportunity
where you're filled with motivation to</t>
        </is>
      </c>
      <c r="D859">
        <f>HYPERLINK("https://www.youtube.com/watch?v=bktV25WgMII&amp;t=166s", "Go to time")</f>
        <v/>
      </c>
    </row>
    <row r="860">
      <c r="A860">
        <f>HYPERLINK("https://www.youtube.com/watch?v=bktV25WgMII", "Video")</f>
        <v/>
      </c>
      <c r="B860" t="inlineStr">
        <is>
          <t>2:56</t>
        </is>
      </c>
      <c r="C860" t="inlineStr">
        <is>
          <t>of people are simply not filled with
motivation all of the time however when</t>
        </is>
      </c>
      <c r="D860">
        <f>HYPERLINK("https://www.youtube.com/watch?v=bktV25WgMII&amp;t=176s", "Go to time")</f>
        <v/>
      </c>
    </row>
    <row r="861">
      <c r="A861">
        <f>HYPERLINK("https://www.youtube.com/watch?v=FwiBF9Yv4Yc", "Video")</f>
        <v/>
      </c>
      <c r="B861" t="inlineStr">
        <is>
          <t>9:37</t>
        </is>
      </c>
      <c r="C861" t="inlineStr">
        <is>
          <t>their fingers this area is filled with</t>
        </is>
      </c>
      <c r="D861">
        <f>HYPERLINK("https://www.youtube.com/watch?v=FwiBF9Yv4Yc&amp;t=577s", "Go to time")</f>
        <v/>
      </c>
    </row>
    <row r="862">
      <c r="A862">
        <f>HYPERLINK("https://www.youtube.com/watch?v=8RnwRptrdvI", "Video")</f>
        <v/>
      </c>
      <c r="B862" t="inlineStr">
        <is>
          <t>0:20</t>
        </is>
      </c>
      <c r="C862" t="inlineStr">
        <is>
          <t>which is well known for its night market
culture there are streets filled with</t>
        </is>
      </c>
      <c r="D862">
        <f>HYPERLINK("https://www.youtube.com/watch?v=8RnwRptrdvI&amp;t=20s", "Go to time")</f>
        <v/>
      </c>
    </row>
    <row r="863">
      <c r="A863">
        <f>HYPERLINK("https://www.youtube.com/watch?v=9oqWlUfxmn0", "Video")</f>
        <v/>
      </c>
      <c r="B863" t="inlineStr">
        <is>
          <t>1:25</t>
        </is>
      </c>
      <c r="C863" t="inlineStr">
        <is>
          <t>video filled with scenes from various boxing
movies - layered over epic music – allows</t>
        </is>
      </c>
      <c r="D863">
        <f>HYPERLINK("https://www.youtube.com/watch?v=9oqWlUfxmn0&amp;t=85s", "Go to time")</f>
        <v/>
      </c>
    </row>
    <row r="864">
      <c r="A864">
        <f>HYPERLINK("https://www.youtube.com/watch?v=CUncHwuorjM", "Video")</f>
        <v/>
      </c>
      <c r="B864" t="inlineStr">
        <is>
          <t>1:29</t>
        </is>
      </c>
      <c r="C864" t="inlineStr">
        <is>
          <t>those businesses already figured this out ages ago 
and filled all those positions but the numbers say</t>
        </is>
      </c>
      <c r="D864">
        <f>HYPERLINK("https://www.youtube.com/watch?v=CUncHwuorjM&amp;t=89s", "Go to time")</f>
        <v/>
      </c>
    </row>
    <row r="865">
      <c r="A865">
        <f>HYPERLINK("https://www.youtube.com/watch?v=uYIxz1ScdOk", "Video")</f>
        <v/>
      </c>
      <c r="B865" t="inlineStr">
        <is>
          <t>3:56</t>
        </is>
      </c>
      <c r="C865" t="inlineStr">
        <is>
          <t>fill in your gaps and misconceptions</t>
        </is>
      </c>
      <c r="D865">
        <f>HYPERLINK("https://www.youtube.com/watch?v=uYIxz1ScdOk&amp;t=236s", "Go to time")</f>
        <v/>
      </c>
    </row>
    <row r="866">
      <c r="A866">
        <f>HYPERLINK("https://www.youtube.com/watch?v=5T-zPP23Gmw", "Video")</f>
        <v/>
      </c>
      <c r="B866" t="inlineStr">
        <is>
          <t>2:17</t>
        </is>
      </c>
      <c r="C866" t="inlineStr">
        <is>
          <t>because having deep meaningful conversations helps 
you feel fulfilled and serves as a healthy way to</t>
        </is>
      </c>
      <c r="D866">
        <f>HYPERLINK("https://www.youtube.com/watch?v=5T-zPP23Gmw&amp;t=137s", "Go to time")</f>
        <v/>
      </c>
    </row>
    <row r="867">
      <c r="A867">
        <f>HYPERLINK("https://www.youtube.com/watch?v=3UGRJRkaOnA", "Video")</f>
        <v/>
      </c>
      <c r="B867" t="inlineStr">
        <is>
          <t>0:11</t>
        </is>
      </c>
      <c r="C867" t="inlineStr">
        <is>
          <t>more freedom and more fulfillment all at
the same time</t>
        </is>
      </c>
      <c r="D867">
        <f>HYPERLINK("https://www.youtube.com/watch?v=3UGRJRkaOnA&amp;t=11s", "Go to time")</f>
        <v/>
      </c>
    </row>
    <row r="868">
      <c r="A868">
        <f>HYPERLINK("https://www.youtube.com/watch?v=3UGRJRkaOnA", "Video")</f>
        <v/>
      </c>
      <c r="B868" t="inlineStr">
        <is>
          <t>4:13</t>
        </is>
      </c>
      <c r="C868" t="inlineStr">
        <is>
          <t>that can bring you fortune freedom and
fulfillment</t>
        </is>
      </c>
      <c r="D868">
        <f>HYPERLINK("https://www.youtube.com/watch?v=3UGRJRkaOnA&amp;t=253s", "Go to time")</f>
        <v/>
      </c>
    </row>
    <row r="869">
      <c r="A869">
        <f>HYPERLINK("https://www.youtube.com/watch?v=3UGRJRkaOnA", "Video")</f>
        <v/>
      </c>
      <c r="B869" t="inlineStr">
        <is>
          <t>5:57</t>
        </is>
      </c>
      <c r="C869" t="inlineStr">
        <is>
          <t>a personal brand can give you
fulfillment because it allows you to</t>
        </is>
      </c>
      <c r="D869">
        <f>HYPERLINK("https://www.youtube.com/watch?v=3UGRJRkaOnA&amp;t=357s", "Go to time")</f>
        <v/>
      </c>
    </row>
    <row r="870">
      <c r="A870">
        <f>HYPERLINK("https://www.youtube.com/watch?v=4P_wJhPN2UA", "Video")</f>
        <v/>
      </c>
      <c r="B870" t="inlineStr">
        <is>
          <t>0:56</t>
        </is>
      </c>
      <c r="C870" t="inlineStr">
        <is>
          <t>Strangers do not fulfill our need for human
interaction at all.</t>
        </is>
      </c>
      <c r="D870">
        <f>HYPERLINK("https://www.youtube.com/watch?v=4P_wJhPN2UA&amp;t=56s", "Go to time")</f>
        <v/>
      </c>
    </row>
    <row r="871">
      <c r="A871">
        <f>HYPERLINK("https://www.youtube.com/watch?v=4P_wJhPN2UA", "Video")</f>
        <v/>
      </c>
      <c r="B871" t="inlineStr">
        <is>
          <t>1:18</t>
        </is>
      </c>
      <c r="C871" t="inlineStr">
        <is>
          <t>Acquaintances do very little in fulfilling
our need for human interaction.</t>
        </is>
      </c>
      <c r="D871">
        <f>HYPERLINK("https://www.youtube.com/watch?v=4P_wJhPN2UA&amp;t=78s", "Go to time")</f>
        <v/>
      </c>
    </row>
    <row r="872">
      <c r="A872">
        <f>HYPERLINK("https://www.youtube.com/watch?v=4P_wJhPN2UA", "Video")</f>
        <v/>
      </c>
      <c r="B872" t="inlineStr">
        <is>
          <t>1:41</t>
        </is>
      </c>
      <c r="C872" t="inlineStr">
        <is>
          <t>Friends fulfill our need for human interaction
to some extent.</t>
        </is>
      </c>
      <c r="D872">
        <f>HYPERLINK("https://www.youtube.com/watch?v=4P_wJhPN2UA&amp;t=101s", "Go to time")</f>
        <v/>
      </c>
    </row>
    <row r="873">
      <c r="A873">
        <f>HYPERLINK("https://www.youtube.com/watch?v=4P_wJhPN2UA", "Video")</f>
        <v/>
      </c>
      <c r="B873" t="inlineStr">
        <is>
          <t>2:08</t>
        </is>
      </c>
      <c r="C873" t="inlineStr">
        <is>
          <t>Close friends fulfill our need for human interaction
by a lot.</t>
        </is>
      </c>
      <c r="D873">
        <f>HYPERLINK("https://www.youtube.com/watch?v=4P_wJhPN2UA&amp;t=128s", "Go to time")</f>
        <v/>
      </c>
    </row>
    <row r="874">
      <c r="A874">
        <f>HYPERLINK("https://www.youtube.com/watch?v=OqJ5KVVZp9I", "Video")</f>
        <v/>
      </c>
      <c r="B874" t="inlineStr">
        <is>
          <t>4:00</t>
        </is>
      </c>
      <c r="C874" t="inlineStr">
        <is>
          <t>button right here fill it all of this</t>
        </is>
      </c>
      <c r="D874">
        <f>HYPERLINK("https://www.youtube.com/watch?v=OqJ5KVVZp9I&amp;t=240s", "Go to time")</f>
        <v/>
      </c>
    </row>
    <row r="875">
      <c r="A875">
        <f>HYPERLINK("https://www.youtube.com/watch?v=9aPZefbYRrk", "Video")</f>
        <v/>
      </c>
      <c r="B875" t="inlineStr">
        <is>
          <t>2:02</t>
        </is>
      </c>
      <c r="C875" t="inlineStr">
        <is>
          <t>cooking dinner while filling out the
paperwork to buy my internet package an</t>
        </is>
      </c>
      <c r="D875">
        <f>HYPERLINK("https://www.youtube.com/watch?v=9aPZefbYRrk&amp;t=122s", "Go to time")</f>
        <v/>
      </c>
    </row>
    <row r="876">
      <c r="A876">
        <f>HYPERLINK("https://www.youtube.com/watch?v=9aPZefbYRrk", "Video")</f>
        <v/>
      </c>
      <c r="B876" t="inlineStr">
        <is>
          <t>7:04</t>
        </is>
      </c>
      <c r="C876" t="inlineStr">
        <is>
          <t>Taylor brands the reason I'm able to
live such a free and fulfilling life</t>
        </is>
      </c>
      <c r="D876">
        <f>HYPERLINK("https://www.youtube.com/watch?v=9aPZefbYRrk&amp;t=424s", "Go to time")</f>
        <v/>
      </c>
    </row>
    <row r="877">
      <c r="A877">
        <f>HYPERLINK("https://www.youtube.com/watch?v=Cw4dL-fl9AQ", "Video")</f>
        <v/>
      </c>
      <c r="B877" t="inlineStr">
        <is>
          <t>2:18</t>
        </is>
      </c>
      <c r="C877" t="inlineStr">
        <is>
          <t>helps people fill the gaps in their diet</t>
        </is>
      </c>
      <c r="D877">
        <f>HYPERLINK("https://www.youtube.com/watch?v=Cw4dL-fl9AQ&amp;t=138s", "Go to time")</f>
        <v/>
      </c>
    </row>
    <row r="878">
      <c r="A878">
        <f>HYPERLINK("https://www.youtube.com/watch?v=Cw4dL-fl9AQ", "Video")</f>
        <v/>
      </c>
      <c r="B878" t="inlineStr">
        <is>
          <t>2:20</t>
        </is>
      </c>
      <c r="C878" t="inlineStr">
        <is>
          <t>with no Shady additives fillers or</t>
        </is>
      </c>
      <c r="D878">
        <f>HYPERLINK("https://www.youtube.com/watch?v=Cw4dL-fl9AQ&amp;t=140s", "Go to time")</f>
        <v/>
      </c>
    </row>
    <row r="879">
      <c r="A879">
        <f>HYPERLINK("https://www.youtube.com/watch?v=Cw4dL-fl9AQ", "Video")</f>
        <v/>
      </c>
      <c r="B879" t="inlineStr">
        <is>
          <t>2:40</t>
        </is>
      </c>
      <c r="C879" t="inlineStr">
        <is>
          <t>fresh fill in the gaps in your diet with</t>
        </is>
      </c>
      <c r="D879">
        <f>HYPERLINK("https://www.youtube.com/watch?v=Cw4dL-fl9AQ&amp;t=160s", "Go to time")</f>
        <v/>
      </c>
    </row>
    <row r="880">
      <c r="A880">
        <f>HYPERLINK("https://www.youtube.com/watch?v=0TwPi91AWOM", "Video")</f>
        <v/>
      </c>
      <c r="B880" t="inlineStr">
        <is>
          <t>3:00</t>
        </is>
      </c>
      <c r="C880" t="inlineStr">
        <is>
          <t>it works if you did you would be able to
explain it the fourth step is to fill in</t>
        </is>
      </c>
      <c r="D880">
        <f>HYPERLINK("https://www.youtube.com/watch?v=0TwPi91AWOM&amp;t=180s", "Go to time")</f>
        <v/>
      </c>
    </row>
    <row r="881">
      <c r="A881">
        <f>HYPERLINK("https://www.youtube.com/watch?v=0TwPi91AWOM", "Video")</f>
        <v/>
      </c>
      <c r="B881" t="inlineStr">
        <is>
          <t>3:05</t>
        </is>
      </c>
      <c r="C881" t="inlineStr">
        <is>
          <t>this gap go back to your reading or go
back onto the internet and fill in this</t>
        </is>
      </c>
      <c r="D881">
        <f>HYPERLINK("https://www.youtube.com/watch?v=0TwPi91AWOM&amp;t=185s", "Go to time")</f>
        <v/>
      </c>
    </row>
    <row r="882">
      <c r="A882">
        <f>HYPERLINK("https://www.youtube.com/watch?v=0TwPi91AWOM", "Video")</f>
        <v/>
      </c>
      <c r="B882" t="inlineStr">
        <is>
          <t>3:21</t>
        </is>
      </c>
      <c r="C882" t="inlineStr">
        <is>
          <t>knowledge in your explanation and you do
more research to fill it in you're gonna</t>
        </is>
      </c>
      <c r="D882">
        <f>HYPERLINK("https://www.youtube.com/watch?v=0TwPi91AWOM&amp;t=201s", "Go to time")</f>
        <v/>
      </c>
    </row>
    <row r="883">
      <c r="A883">
        <f>HYPERLINK("https://www.youtube.com/watch?v=NNasci212k4", "Video")</f>
        <v/>
      </c>
      <c r="B883" t="inlineStr">
        <is>
          <t>0:47</t>
        </is>
      </c>
      <c r="C883" t="inlineStr">
        <is>
          <t>rooms to fill out a survey they rated</t>
        </is>
      </c>
      <c r="D883">
        <f>HYPERLINK("https://www.youtube.com/watch?v=NNasci212k4&amp;t=47s", "Go to time")</f>
        <v/>
      </c>
    </row>
    <row r="884">
      <c r="A884">
        <f>HYPERLINK("https://www.youtube.com/watch?v=NNasci212k4", "Video")</f>
        <v/>
      </c>
      <c r="B884" t="inlineStr">
        <is>
          <t>2:00</t>
        </is>
      </c>
      <c r="C884" t="inlineStr">
        <is>
          <t>fulfillment it can harm our self-esteem</t>
        </is>
      </c>
      <c r="D884">
        <f>HYPERLINK("https://www.youtube.com/watch?v=NNasci212k4&amp;t=120s", "Go to time")</f>
        <v/>
      </c>
    </row>
    <row r="885">
      <c r="A885">
        <f>HYPERLINK("https://www.youtube.com/watch?v=NNasci212k4", "Video")</f>
        <v/>
      </c>
      <c r="B885" t="inlineStr">
        <is>
          <t>2:21</t>
        </is>
      </c>
      <c r="C885" t="inlineStr">
        <is>
          <t>to a more fulfilling life with better</t>
        </is>
      </c>
      <c r="D885">
        <f>HYPERLINK("https://www.youtube.com/watch?v=NNasci212k4&amp;t=141s", "Go to time")</f>
        <v/>
      </c>
    </row>
    <row r="886">
      <c r="A886">
        <f>HYPERLINK("https://www.youtube.com/watch?v=aRCR2H1fzjI", "Video")</f>
        <v/>
      </c>
      <c r="B886" t="inlineStr">
        <is>
          <t>2:15</t>
        </is>
      </c>
      <c r="C886" t="inlineStr">
        <is>
          <t>filling socially they can open doors to</t>
        </is>
      </c>
      <c r="D886">
        <f>HYPERLINK("https://www.youtube.com/watch?v=aRCR2H1fzjI&amp;t=135s", "Go to time")</f>
        <v/>
      </c>
    </row>
    <row r="887">
      <c r="A887">
        <f>HYPERLINK("https://www.youtube.com/watch?v=pRynMDAKrvI", "Video")</f>
        <v/>
      </c>
      <c r="B887" t="inlineStr">
        <is>
          <t>4:35</t>
        </is>
      </c>
      <c r="C887" t="inlineStr">
        <is>
          <t>fulfilling and pleasurable for us human
beings these activities create happiness</t>
        </is>
      </c>
      <c r="D887">
        <f>HYPERLINK("https://www.youtube.com/watch?v=pRynMDAKrvI&amp;t=275s", "Go to time")</f>
        <v/>
      </c>
    </row>
    <row r="888">
      <c r="A888">
        <f>HYPERLINK("https://www.youtube.com/watch?v=uKO6MidWggs", "Video")</f>
        <v/>
      </c>
      <c r="B888" t="inlineStr">
        <is>
          <t>0:54</t>
        </is>
      </c>
      <c r="C888" t="inlineStr">
        <is>
          <t>so that you can create deeper and more
fulfilling relationships in your own</t>
        </is>
      </c>
      <c r="D888">
        <f>HYPERLINK("https://www.youtube.com/watch?v=uKO6MidWggs&amp;t=54s", "Go to time")</f>
        <v/>
      </c>
    </row>
    <row r="889">
      <c r="A889">
        <f>HYPERLINK("https://www.youtube.com/watch?v=uKO6MidWggs", "Video")</f>
        <v/>
      </c>
      <c r="B889" t="inlineStr">
        <is>
          <t>1:39</t>
        </is>
      </c>
      <c r="C889" t="inlineStr">
        <is>
          <t>share our strange thoughts and ideas
with now if you come along and you fill</t>
        </is>
      </c>
      <c r="D889">
        <f>HYPERLINK("https://www.youtube.com/watch?v=uKO6MidWggs&amp;t=99s", "Go to time")</f>
        <v/>
      </c>
    </row>
    <row r="890">
      <c r="A890">
        <f>HYPERLINK("https://www.youtube.com/watch?v=YRxKS_gKqAE", "Video")</f>
        <v/>
      </c>
      <c r="B890" t="inlineStr">
        <is>
          <t>0:38</t>
        </is>
      </c>
      <c r="C890" t="inlineStr">
        <is>
          <t>and fulfillment one important lesson</t>
        </is>
      </c>
      <c r="D890">
        <f>HYPERLINK("https://www.youtube.com/watch?v=YRxKS_gKqAE&amp;t=38s", "Go to time")</f>
        <v/>
      </c>
    </row>
    <row r="891">
      <c r="A891">
        <f>HYPERLINK("https://www.youtube.com/watch?v=YRxKS_gKqAE", "Video")</f>
        <v/>
      </c>
      <c r="B891" t="inlineStr">
        <is>
          <t>3:29</t>
        </is>
      </c>
      <c r="C891" t="inlineStr">
        <is>
          <t>fill in the blanks to try to better</t>
        </is>
      </c>
      <c r="D891">
        <f>HYPERLINK("https://www.youtube.com/watch?v=YRxKS_gKqAE&amp;t=209s", "Go to time")</f>
        <v/>
      </c>
    </row>
    <row r="892">
      <c r="A892">
        <f>HYPERLINK("https://www.youtube.com/watch?v=aSOvVFal0rc", "Video")</f>
        <v/>
      </c>
      <c r="B892" t="inlineStr">
        <is>
          <t>2:58</t>
        </is>
      </c>
      <c r="C892" t="inlineStr">
        <is>
          <t>becomes a self-fulfilling prophecy if</t>
        </is>
      </c>
      <c r="D892">
        <f>HYPERLINK("https://www.youtube.com/watch?v=aSOvVFal0rc&amp;t=178s", "Go to time")</f>
        <v/>
      </c>
    </row>
    <row r="893">
      <c r="A893">
        <f>HYPERLINK("https://www.youtube.com/watch?v=F7YoFpUFI3E", "Video")</f>
        <v/>
      </c>
      <c r="B893" t="inlineStr">
        <is>
          <t>0:13</t>
        </is>
      </c>
      <c r="C893" t="inlineStr">
        <is>
          <t>fill the Silence with music podcasts</t>
        </is>
      </c>
      <c r="D893">
        <f>HYPERLINK("https://www.youtube.com/watch?v=F7YoFpUFI3E&amp;t=13s", "Go to time")</f>
        <v/>
      </c>
    </row>
    <row r="894">
      <c r="A894">
        <f>HYPERLINK("https://www.youtube.com/watch?v=3ZQn_xPShC0", "Video")</f>
        <v/>
      </c>
      <c r="B894" t="inlineStr">
        <is>
          <t>0:12</t>
        </is>
      </c>
      <c r="C894" t="inlineStr">
        <is>
          <t>Nobody really teaches us how to deal with this holes so we often find ourselves just trying to fill it</t>
        </is>
      </c>
      <c r="D894">
        <f>HYPERLINK("https://www.youtube.com/watch?v=3ZQn_xPShC0&amp;t=12s", "Go to time")</f>
        <v/>
      </c>
    </row>
    <row r="895">
      <c r="A895">
        <f>HYPERLINK("https://www.youtube.com/watch?v=3ZQn_xPShC0", "Video")</f>
        <v/>
      </c>
      <c r="B895" t="inlineStr">
        <is>
          <t>0:31</t>
        </is>
      </c>
      <c r="C895" t="inlineStr">
        <is>
          <t>But the thing about this hole is that whatever you're filling with</t>
        </is>
      </c>
      <c r="D895">
        <f>HYPERLINK("https://www.youtube.com/watch?v=3ZQn_xPShC0&amp;t=31s", "Go to time")</f>
        <v/>
      </c>
    </row>
    <row r="896">
      <c r="A896">
        <f>HYPERLINK("https://www.youtube.com/watch?v=3ZQn_xPShC0", "Video")</f>
        <v/>
      </c>
      <c r="B896" t="inlineStr">
        <is>
          <t>1:17</t>
        </is>
      </c>
      <c r="C896" t="inlineStr">
        <is>
          <t>We spend so much money and so much time or we dedicate so much energy into filling this hole</t>
        </is>
      </c>
      <c r="D896">
        <f>HYPERLINK("https://www.youtube.com/watch?v=3ZQn_xPShC0&amp;t=77s", "Go to time")</f>
        <v/>
      </c>
    </row>
    <row r="897">
      <c r="A897">
        <f>HYPERLINK("https://www.youtube.com/watch?v=3ZQn_xPShC0", "Video")</f>
        <v/>
      </c>
      <c r="B897" t="inlineStr">
        <is>
          <t>4:14</t>
        </is>
      </c>
      <c r="C897" t="inlineStr">
        <is>
          <t>All we want to do is run away from it and fill it with our vices.</t>
        </is>
      </c>
      <c r="D897">
        <f>HYPERLINK("https://www.youtube.com/watch?v=3ZQn_xPShC0&amp;t=254s", "Go to time")</f>
        <v/>
      </c>
    </row>
    <row r="898">
      <c r="A898">
        <f>HYPERLINK("https://www.youtube.com/watch?v=3ZQn_xPShC0", "Video")</f>
        <v/>
      </c>
      <c r="B898" t="inlineStr">
        <is>
          <t>5:01</t>
        </is>
      </c>
      <c r="C898" t="inlineStr">
        <is>
          <t>and they spend their entire life, trying to fill it with little to no-success.</t>
        </is>
      </c>
      <c r="D898">
        <f>HYPERLINK("https://www.youtube.com/watch?v=3ZQn_xPShC0&amp;t=301s", "Go to time")</f>
        <v/>
      </c>
    </row>
    <row r="899">
      <c r="A899">
        <f>HYPERLINK("https://www.youtube.com/watch?v=NS_oewrz5Vc", "Video")</f>
        <v/>
      </c>
      <c r="B899" t="inlineStr">
        <is>
          <t>3:01</t>
        </is>
      </c>
      <c r="C899" t="inlineStr">
        <is>
          <t>days simply by filling out a short</t>
        </is>
      </c>
      <c r="D899">
        <f>HYPERLINK("https://www.youtube.com/watch?v=NS_oewrz5Vc&amp;t=181s", "Go to time")</f>
        <v/>
      </c>
    </row>
    <row r="900">
      <c r="A900">
        <f>HYPERLINK("https://www.youtube.com/watch?v=mFeeCRJ3tcM", "Video")</f>
        <v/>
      </c>
      <c r="B900" t="inlineStr">
        <is>
          <t>5:54</t>
        </is>
      </c>
      <c r="C900" t="inlineStr">
        <is>
          <t>better than the control group who was
filled with healthy individuals the</t>
        </is>
      </c>
      <c r="D900">
        <f>HYPERLINK("https://www.youtube.com/watch?v=mFeeCRJ3tcM&amp;t=354s", "Go to time")</f>
        <v/>
      </c>
    </row>
    <row r="901">
      <c r="A901">
        <f>HYPERLINK("https://www.youtube.com/watch?v=G0CHBTPxRNE", "Video")</f>
        <v/>
      </c>
      <c r="B901" t="inlineStr">
        <is>
          <t>5:44</t>
        </is>
      </c>
      <c r="C901" t="inlineStr">
        <is>
          <t>peaceful relaxing and fulfilling it's</t>
        </is>
      </c>
      <c r="D901">
        <f>HYPERLINK("https://www.youtube.com/watch?v=G0CHBTPxRNE&amp;t=344s", "Go to time")</f>
        <v/>
      </c>
    </row>
    <row r="902">
      <c r="A902">
        <f>HYPERLINK("https://www.youtube.com/watch?v=5gJ0KUPNqzw", "Video")</f>
        <v/>
      </c>
      <c r="B902" t="inlineStr">
        <is>
          <t>5:08</t>
        </is>
      </c>
      <c r="C902" t="inlineStr">
        <is>
          <t>this brings us to a page filled with</t>
        </is>
      </c>
      <c r="D902">
        <f>HYPERLINK("https://www.youtube.com/watch?v=5gJ0KUPNqzw&amp;t=308s", "Go to time")</f>
        <v/>
      </c>
    </row>
    <row r="903">
      <c r="A903">
        <f>HYPERLINK("https://www.youtube.com/watch?v=NZtZBtqXmdE", "Video")</f>
        <v/>
      </c>
      <c r="B903" t="inlineStr">
        <is>
          <t>0:33</t>
        </is>
      </c>
      <c r="C903" t="inlineStr">
        <is>
          <t>fulfilled life
or you are making the wrong moves</t>
        </is>
      </c>
      <c r="D903">
        <f>HYPERLINK("https://www.youtube.com/watch?v=NZtZBtqXmdE&amp;t=33s", "Go to time")</f>
        <v/>
      </c>
    </row>
    <row r="904">
      <c r="A904">
        <f>HYPERLINK("https://www.youtube.com/watch?v=NZtZBtqXmdE", "Video")</f>
        <v/>
      </c>
      <c r="B904" t="inlineStr">
        <is>
          <t>2:15</t>
        </is>
      </c>
      <c r="C904" t="inlineStr">
        <is>
          <t>and fulfillment in life the only
question is</t>
        </is>
      </c>
      <c r="D904">
        <f>HYPERLINK("https://www.youtube.com/watch?v=NZtZBtqXmdE&amp;t=135s", "Go to time")</f>
        <v/>
      </c>
    </row>
    <row r="905">
      <c r="A905">
        <f>HYPERLINK("https://www.youtube.com/watch?v=Zxj3P0enJNQ", "Video")</f>
        <v/>
      </c>
      <c r="B905" t="inlineStr">
        <is>
          <t>3:36</t>
        </is>
      </c>
      <c r="C905" t="inlineStr">
        <is>
          <t>fulfilling feeling inside of you which
is why it's such a crucial component of</t>
        </is>
      </c>
      <c r="D905">
        <f>HYPERLINK("https://www.youtube.com/watch?v=Zxj3P0enJNQ&amp;t=216s", "Go to time")</f>
        <v/>
      </c>
    </row>
    <row r="906">
      <c r="A906">
        <f>HYPERLINK("https://www.youtube.com/watch?v=5W0pzx3mPOA", "Video")</f>
        <v/>
      </c>
      <c r="B906" t="inlineStr">
        <is>
          <t>4:50</t>
        </is>
      </c>
      <c r="C906" t="inlineStr">
        <is>
          <t>even fill up the entire box it's up to
you your goal for the quarantine</t>
        </is>
      </c>
      <c r="D906">
        <f>HYPERLINK("https://www.youtube.com/watch?v=5W0pzx3mPOA&amp;t=290s", "Go to time")</f>
        <v/>
      </c>
    </row>
    <row r="907">
      <c r="A907">
        <f>HYPERLINK("https://www.youtube.com/watch?v=yvHkgwyVZZQ", "Video")</f>
        <v/>
      </c>
      <c r="B907" t="inlineStr">
        <is>
          <t>0:43</t>
        </is>
      </c>
      <c r="C907" t="inlineStr">
        <is>
          <t>two five being over filling with</t>
        </is>
      </c>
      <c r="D907">
        <f>HYPERLINK("https://www.youtube.com/watch?v=yvHkgwyVZZQ&amp;t=43s", "Go to time")</f>
        <v/>
      </c>
    </row>
    <row r="908">
      <c r="A908">
        <f>HYPERLINK("https://www.youtube.com/watch?v=EeVEKfJ1BvI", "Video")</f>
        <v/>
      </c>
      <c r="B908" t="inlineStr">
        <is>
          <t>2:27</t>
        </is>
      </c>
      <c r="C908" t="inlineStr">
        <is>
          <t>bottom but
every page is filled with a grid of dots</t>
        </is>
      </c>
      <c r="D908">
        <f>HYPERLINK("https://www.youtube.com/watch?v=EeVEKfJ1BvI&amp;t=147s", "Go to time")</f>
        <v/>
      </c>
    </row>
    <row r="909">
      <c r="A909">
        <f>HYPERLINK("https://www.youtube.com/watch?v=a81Wze-w7Go", "Video")</f>
        <v/>
      </c>
      <c r="B909" t="inlineStr">
        <is>
          <t>3:11</t>
        </is>
      </c>
      <c r="C909" t="inlineStr">
        <is>
          <t>fulfilling T is for time bound deadlines</t>
        </is>
      </c>
      <c r="D909">
        <f>HYPERLINK("https://www.youtube.com/watch?v=a81Wze-w7Go&amp;t=191s", "Go to time")</f>
        <v/>
      </c>
    </row>
    <row r="910">
      <c r="A910">
        <f>HYPERLINK("https://www.youtube.com/watch?v=kaMwkBUP-tY", "Video")</f>
        <v/>
      </c>
      <c r="B910" t="inlineStr">
        <is>
          <t>8:39</t>
        </is>
      </c>
      <c r="C910" t="inlineStr">
        <is>
          <t>filled with leaves on fire and it was a</t>
        </is>
      </c>
      <c r="D910">
        <f>HYPERLINK("https://www.youtube.com/watch?v=kaMwkBUP-tY&amp;t=519s", "Go to time")</f>
        <v/>
      </c>
    </row>
    <row r="911">
      <c r="A911">
        <f>HYPERLINK("https://www.youtube.com/watch?v=o8eZpV7T_1E", "Video")</f>
        <v/>
      </c>
      <c r="B911" t="inlineStr">
        <is>
          <t>18:37</t>
        </is>
      </c>
      <c r="C911" t="inlineStr">
        <is>
          <t>fill in your gaps and misconceptions</t>
        </is>
      </c>
      <c r="D911">
        <f>HYPERLINK("https://www.youtube.com/watch?v=o8eZpV7T_1E&amp;t=1117s", "Go to time")</f>
        <v/>
      </c>
    </row>
    <row r="912">
      <c r="A912">
        <f>HYPERLINK("https://www.youtube.com/watch?v=Dm39FRf7Ixg", "Video")</f>
        <v/>
      </c>
      <c r="B912" t="inlineStr">
        <is>
          <t>6:21</t>
        </is>
      </c>
      <c r="C912" t="inlineStr">
        <is>
          <t>You are given intriguing questions that test
your knowledge and fill in your gaps and misconceptions.</t>
        </is>
      </c>
      <c r="D912">
        <f>HYPERLINK("https://www.youtube.com/watch?v=Dm39FRf7Ixg&amp;t=381s", "Go to time")</f>
        <v/>
      </c>
    </row>
    <row r="913">
      <c r="A913">
        <f>HYPERLINK("https://www.youtube.com/watch?v=vl-44jDYDJQ", "Video")</f>
        <v/>
      </c>
      <c r="B913" t="inlineStr">
        <is>
          <t>0:47</t>
        </is>
      </c>
      <c r="C913" t="inlineStr">
        <is>
          <t>other holidays which are fun and filled
with activities the entire purpose of</t>
        </is>
      </c>
      <c r="D913">
        <f>HYPERLINK("https://www.youtube.com/watch?v=vl-44jDYDJQ&amp;t=47s", "Go to time")</f>
        <v/>
      </c>
    </row>
    <row r="914">
      <c r="A914">
        <f>HYPERLINK("https://www.youtube.com/watch?v=-hDbgYIRQtY", "Video")</f>
        <v/>
      </c>
      <c r="B914" t="inlineStr">
        <is>
          <t>2:59</t>
        </is>
      </c>
      <c r="C914" t="inlineStr">
        <is>
          <t>can often still feel unfulfilled. There</t>
        </is>
      </c>
      <c r="D914">
        <f>HYPERLINK("https://www.youtube.com/watch?v=-hDbgYIRQtY&amp;t=179s", "Go to time")</f>
        <v/>
      </c>
    </row>
    <row r="915">
      <c r="A915">
        <f>HYPERLINK("https://www.youtube.com/watch?v=-hDbgYIRQtY", "Video")</f>
        <v/>
      </c>
      <c r="B915" t="inlineStr">
        <is>
          <t>4:39</t>
        </is>
      </c>
      <c r="C915" t="inlineStr">
        <is>
          <t>you start building a more fulfilling</t>
        </is>
      </c>
      <c r="D915">
        <f>HYPERLINK("https://www.youtube.com/watch?v=-hDbgYIRQtY&amp;t=279s", "Go to time")</f>
        <v/>
      </c>
    </row>
    <row r="916">
      <c r="A916">
        <f>HYPERLINK("https://www.youtube.com/watch?v=Y1DBTTrN8Ik", "Video")</f>
        <v/>
      </c>
      <c r="B916" t="inlineStr">
        <is>
          <t>1:53</t>
        </is>
      </c>
      <c r="C916" t="inlineStr">
        <is>
          <t>fill out questionnaires about Sleep</t>
        </is>
      </c>
      <c r="D916">
        <f>HYPERLINK("https://www.youtube.com/watch?v=Y1DBTTrN8Ik&amp;t=113s", "Go to time")</f>
        <v/>
      </c>
    </row>
    <row r="917">
      <c r="A917">
        <f>HYPERLINK("https://www.youtube.com/watch?v=6rFiOkZ0-8U", "Video")</f>
        <v/>
      </c>
      <c r="B917" t="inlineStr">
        <is>
          <t>2:41</t>
        </is>
      </c>
      <c r="C917" t="inlineStr">
        <is>
          <t>filling out a short questionnaire visit</t>
        </is>
      </c>
      <c r="D917">
        <f>HYPERLINK("https://www.youtube.com/watch?v=6rFiOkZ0-8U&amp;t=161s", "Go to time")</f>
        <v/>
      </c>
    </row>
    <row r="918">
      <c r="A918">
        <f>HYPERLINK("https://www.youtube.com/watch?v=qDBV1GcCqvs", "Video")</f>
        <v/>
      </c>
      <c r="B918" t="inlineStr">
        <is>
          <t>10:09</t>
        </is>
      </c>
      <c r="C918" t="inlineStr">
        <is>
          <t>there are two requirements that your
reward must fill the first requirement</t>
        </is>
      </c>
      <c r="D918">
        <f>HYPERLINK("https://www.youtube.com/watch?v=qDBV1GcCqvs&amp;t=609s", "Go to time")</f>
        <v/>
      </c>
    </row>
    <row r="919">
      <c r="A919">
        <f>HYPERLINK("https://www.youtube.com/watch?v=z7uWYh_kmLw", "Video")</f>
        <v/>
      </c>
      <c r="B919" t="inlineStr">
        <is>
          <t>3:03</t>
        </is>
      </c>
      <c r="C919" t="inlineStr">
        <is>
          <t>ideas as well learning becomes fulfilling 
especially when it comes to things that you know</t>
        </is>
      </c>
      <c r="D919">
        <f>HYPERLINK("https://www.youtube.com/watch?v=z7uWYh_kmLw&amp;t=183s", "Go to time")</f>
        <v/>
      </c>
    </row>
    <row r="920">
      <c r="A920">
        <f>HYPERLINK("https://www.youtube.com/watch?v=z7uWYh_kmLw", "Video")</f>
        <v/>
      </c>
      <c r="B920" t="inlineStr">
        <is>
          <t>5:36</t>
        </is>
      </c>
      <c r="C920" t="inlineStr">
        <is>
          <t>powerful it can motivate you to do many things 
but it's not very fulfilling in the end game</t>
        </is>
      </c>
      <c r="D920">
        <f>HYPERLINK("https://www.youtube.com/watch?v=z7uWYh_kmLw&amp;t=336s", "Go to time")</f>
        <v/>
      </c>
    </row>
    <row r="921">
      <c r="A921">
        <f>HYPERLINK("https://www.youtube.com/watch?v=z7uWYh_kmLw", "Video")</f>
        <v/>
      </c>
      <c r="B921" t="inlineStr">
        <is>
          <t>7:17</t>
        </is>
      </c>
      <c r="C921" t="inlineStr">
        <is>
          <t>because once you're free you'll have the time to 
focus on more fulfilling forms of purpose like</t>
        </is>
      </c>
      <c r="D921">
        <f>HYPERLINK("https://www.youtube.com/watch?v=z7uWYh_kmLw&amp;t=437s", "Go to time")</f>
        <v/>
      </c>
    </row>
    <row r="922">
      <c r="A922">
        <f>HYPERLINK("https://www.youtube.com/watch?v=z7uWYh_kmLw", "Video")</f>
        <v/>
      </c>
      <c r="B922" t="inlineStr">
        <is>
          <t>7:39</t>
        </is>
      </c>
      <c r="C922" t="inlineStr">
        <is>
          <t>almost never bring fulfillment in life whereas 
more free time definitely can but even then make</t>
        </is>
      </c>
      <c r="D922">
        <f>HYPERLINK("https://www.youtube.com/watch?v=z7uWYh_kmLw&amp;t=459s", "Go to time")</f>
        <v/>
      </c>
    </row>
    <row r="923">
      <c r="A923">
        <f>HYPERLINK("https://www.youtube.com/watch?v=z7uWYh_kmLw", "Video")</f>
        <v/>
      </c>
      <c r="B923" t="inlineStr">
        <is>
          <t>8:02</t>
        </is>
      </c>
      <c r="C923" t="inlineStr">
        <is>
          <t>this is an extremely fulfilling form of purpose 
because the act of creating tends to bring us</t>
        </is>
      </c>
      <c r="D923">
        <f>HYPERLINK("https://www.youtube.com/watch?v=z7uWYh_kmLw&amp;t=482s", "Go to time")</f>
        <v/>
      </c>
    </row>
    <row r="924">
      <c r="A924">
        <f>HYPERLINK("https://www.youtube.com/watch?v=z7uWYh_kmLw", "Video")</f>
        <v/>
      </c>
      <c r="B924" t="inlineStr">
        <is>
          <t>8:51</t>
        </is>
      </c>
      <c r="C924" t="inlineStr">
        <is>
          <t>facing the desire to help is built into most of 
us and it is one of the most fulfilling forms</t>
        </is>
      </c>
      <c r="D924">
        <f>HYPERLINK("https://www.youtube.com/watch?v=z7uWYh_kmLw&amp;t=531s", "Go to time")</f>
        <v/>
      </c>
    </row>
    <row r="925">
      <c r="A925">
        <f>HYPERLINK("https://www.youtube.com/watch?v=URP5rav1e3Y", "Video")</f>
        <v/>
      </c>
      <c r="B925" t="inlineStr">
        <is>
          <t>2:29</t>
        </is>
      </c>
      <c r="C925" t="inlineStr">
        <is>
          <t>good
– because it is often a self fulfilling</t>
        </is>
      </c>
      <c r="D925">
        <f>HYPERLINK("https://www.youtube.com/watch?v=URP5rav1e3Y&amp;t=149s", "Go to time")</f>
        <v/>
      </c>
    </row>
    <row r="926">
      <c r="A926">
        <f>HYPERLINK("https://www.youtube.com/watch?v=URP5rav1e3Y", "Video")</f>
        <v/>
      </c>
      <c r="B926" t="inlineStr">
        <is>
          <t>3:14</t>
        </is>
      </c>
      <c r="C926" t="inlineStr">
        <is>
          <t>Like I said it's a self-fulfilling prophecy.</t>
        </is>
      </c>
      <c r="D926">
        <f>HYPERLINK("https://www.youtube.com/watch?v=URP5rav1e3Y&amp;t=194s", "Go to time")</f>
        <v/>
      </c>
    </row>
    <row r="927">
      <c r="A927">
        <f>HYPERLINK("https://www.youtube.com/watch?v=c0qqcfXb45g", "Video")</f>
        <v/>
      </c>
      <c r="B927" t="inlineStr">
        <is>
          <t>11:51</t>
        </is>
      </c>
      <c r="C927" t="inlineStr">
        <is>
          <t>the brink
with very little filler there were</t>
        </is>
      </c>
      <c r="D927">
        <f>HYPERLINK("https://www.youtube.com/watch?v=c0qqcfXb45g&amp;t=711s", "Go to time")</f>
        <v/>
      </c>
    </row>
    <row r="928">
      <c r="A928">
        <f>HYPERLINK("https://www.youtube.com/watch?v=0NNTcZ7uMRw", "Video")</f>
        <v/>
      </c>
      <c r="B928" t="inlineStr">
        <is>
          <t>3:33</t>
        </is>
      </c>
      <c r="C928" t="inlineStr">
        <is>
          <t>you want you can't live a fulfilling</t>
        </is>
      </c>
      <c r="D928">
        <f>HYPERLINK("https://www.youtube.com/watch?v=0NNTcZ7uMRw&amp;t=213s", "Go to time")</f>
        <v/>
      </c>
    </row>
    <row r="929">
      <c r="A929">
        <f>HYPERLINK("https://www.youtube.com/watch?v=0NNTcZ7uMRw", "Video")</f>
        <v/>
      </c>
      <c r="B929" t="inlineStr">
        <is>
          <t>4:45</t>
        </is>
      </c>
      <c r="C929" t="inlineStr">
        <is>
          <t>to fill will now be yours and you'll get</t>
        </is>
      </c>
      <c r="D929">
        <f>HYPERLINK("https://www.youtube.com/watch?v=0NNTcZ7uMRw&amp;t=285s", "Go to time")</f>
        <v/>
      </c>
    </row>
    <row r="930">
      <c r="A930">
        <f>HYPERLINK("https://www.youtube.com/watch?v=wPV_iwsjq80", "Video")</f>
        <v/>
      </c>
      <c r="B930" t="inlineStr">
        <is>
          <t>4:42</t>
        </is>
      </c>
      <c r="C930" t="inlineStr">
        <is>
          <t>pictures smiling as if every single
second of their lives were filled with</t>
        </is>
      </c>
      <c r="D930">
        <f>HYPERLINK("https://www.youtube.com/watch?v=wPV_iwsjq80&amp;t=282s", "Go to time")</f>
        <v/>
      </c>
    </row>
    <row r="931">
      <c r="A931">
        <f>HYPERLINK("https://www.youtube.com/watch?v=wPV_iwsjq80", "Video")</f>
        <v/>
      </c>
      <c r="B931" t="inlineStr">
        <is>
          <t>6:10</t>
        </is>
      </c>
      <c r="C931" t="inlineStr">
        <is>
          <t>single day in a fantasy world a world
filled with models Lambos vacations and</t>
        </is>
      </c>
      <c r="D931">
        <f>HYPERLINK("https://www.youtube.com/watch?v=wPV_iwsjq80&amp;t=370s", "Go to time")</f>
        <v/>
      </c>
    </row>
    <row r="932">
      <c r="A932">
        <f>HYPERLINK("https://www.youtube.com/watch?v=P5sWBEs06Lw", "Video")</f>
        <v/>
      </c>
      <c r="B932" t="inlineStr">
        <is>
          <t>3:12</t>
        </is>
      </c>
      <c r="C932" t="inlineStr">
        <is>
          <t>And this is one of the most common fundamental
human needs that is not being properly fulfilled.</t>
        </is>
      </c>
      <c r="D932">
        <f>HYPERLINK("https://www.youtube.com/watch?v=P5sWBEs06Lw&amp;t=192s", "Go to time")</f>
        <v/>
      </c>
    </row>
    <row r="933">
      <c r="A933">
        <f>HYPERLINK("https://www.youtube.com/watch?v=P5sWBEs06Lw", "Video")</f>
        <v/>
      </c>
      <c r="B933" t="inlineStr">
        <is>
          <t>3:28</t>
        </is>
      </c>
      <c r="C933" t="inlineStr">
        <is>
          <t>habits that can fulfill this need.</t>
        </is>
      </c>
      <c r="D933">
        <f>HYPERLINK("https://www.youtube.com/watch?v=P5sWBEs06Lw&amp;t=208s", "Go to time")</f>
        <v/>
      </c>
    </row>
    <row r="934">
      <c r="A934">
        <f>HYPERLINK("https://www.youtube.com/watch?v=P5sWBEs06Lw", "Video")</f>
        <v/>
      </c>
      <c r="B934" t="inlineStr">
        <is>
          <t>4:21</t>
        </is>
      </c>
      <c r="C934" t="inlineStr">
        <is>
          <t>Now you don't need necessarily need to see
progress at work, a lot of people fulfill</t>
        </is>
      </c>
      <c r="D934">
        <f>HYPERLINK("https://www.youtube.com/watch?v=P5sWBEs06Lw&amp;t=261s", "Go to time")</f>
        <v/>
      </c>
    </row>
    <row r="935">
      <c r="A935">
        <f>HYPERLINK("https://www.youtube.com/watch?v=P5sWBEs06Lw", "Video")</f>
        <v/>
      </c>
      <c r="B935" t="inlineStr">
        <is>
          <t>4:44</t>
        </is>
      </c>
      <c r="C935" t="inlineStr">
        <is>
          <t>get worse and worse, they stay around because
that fulfills their need for progress.</t>
        </is>
      </c>
      <c r="D935">
        <f>HYPERLINK("https://www.youtube.com/watch?v=P5sWBEs06Lw&amp;t=284s", "Go to time")</f>
        <v/>
      </c>
    </row>
    <row r="936">
      <c r="A936">
        <f>HYPERLINK("https://www.youtube.com/watch?v=P5sWBEs06Lw", "Video")</f>
        <v/>
      </c>
      <c r="B936" t="inlineStr">
        <is>
          <t>5:02</t>
        </is>
      </c>
      <c r="C936" t="inlineStr">
        <is>
          <t>Because building good new habits and working
on ourselves can fulfill this need.</t>
        </is>
      </c>
      <c r="D936">
        <f>HYPERLINK("https://www.youtube.com/watch?v=P5sWBEs06Lw&amp;t=302s", "Go to time")</f>
        <v/>
      </c>
    </row>
    <row r="937">
      <c r="A937">
        <f>HYPERLINK("https://www.youtube.com/watch?v=P5sWBEs06Lw", "Video")</f>
        <v/>
      </c>
      <c r="B937" t="inlineStr">
        <is>
          <t>5:24</t>
        </is>
      </c>
      <c r="C937" t="inlineStr">
        <is>
          <t>Now this need can be fulfilled in a couple
of ways.</t>
        </is>
      </c>
      <c r="D937">
        <f>HYPERLINK("https://www.youtube.com/watch?v=P5sWBEs06Lw&amp;t=324s", "Go to time")</f>
        <v/>
      </c>
    </row>
    <row r="938">
      <c r="A938">
        <f>HYPERLINK("https://www.youtube.com/watch?v=P5sWBEs06Lw", "Video")</f>
        <v/>
      </c>
      <c r="B938" t="inlineStr">
        <is>
          <t>5:40</t>
        </is>
      </c>
      <c r="C938" t="inlineStr">
        <is>
          <t>And that's it these are the 6 fundamental
human needs that we need to fulfill.</t>
        </is>
      </c>
      <c r="D938">
        <f>HYPERLINK("https://www.youtube.com/watch?v=P5sWBEs06Lw&amp;t=340s", "Go to time")</f>
        <v/>
      </c>
    </row>
    <row r="939">
      <c r="A939">
        <f>HYPERLINK("https://www.youtube.com/watch?v=P5sWBEs06Lw", "Video")</f>
        <v/>
      </c>
      <c r="B939" t="inlineStr">
        <is>
          <t>5:50</t>
        </is>
      </c>
      <c r="C939" t="inlineStr">
        <is>
          <t>And this is because your addiction is fulfilling
the need for you.</t>
        </is>
      </c>
      <c r="D939">
        <f>HYPERLINK("https://www.youtube.com/watch?v=P5sWBEs06Lw&amp;t=350s", "Go to time")</f>
        <v/>
      </c>
    </row>
    <row r="940">
      <c r="A940">
        <f>HYPERLINK("https://www.youtube.com/watch?v=P5sWBEs06Lw", "Video")</f>
        <v/>
      </c>
      <c r="B940" t="inlineStr">
        <is>
          <t>6:09</t>
        </is>
      </c>
      <c r="C940" t="inlineStr">
        <is>
          <t>In order for us to overcome our addictions
we need to fulfill the 6 fundamental human</t>
        </is>
      </c>
      <c r="D940">
        <f>HYPERLINK("https://www.youtube.com/watch?v=P5sWBEs06Lw&amp;t=369s", "Go to time")</f>
        <v/>
      </c>
    </row>
    <row r="941">
      <c r="A941">
        <f>HYPERLINK("https://www.youtube.com/watch?v=P5sWBEs06Lw", "Video")</f>
        <v/>
      </c>
      <c r="B941" t="inlineStr">
        <is>
          <t>6:27</t>
        </is>
      </c>
      <c r="C941" t="inlineStr">
        <is>
          <t>Get it to the line of automaticity which again
can take up to 9 months and start fulfilling</t>
        </is>
      </c>
      <c r="D941">
        <f>HYPERLINK("https://www.youtube.com/watch?v=P5sWBEs06Lw&amp;t=387s", "Go to time")</f>
        <v/>
      </c>
    </row>
    <row r="942">
      <c r="A942">
        <f>HYPERLINK("https://www.youtube.com/watch?v=P5sWBEs06Lw", "Video")</f>
        <v/>
      </c>
      <c r="B942" t="inlineStr">
        <is>
          <t>6:33</t>
        </is>
      </c>
      <c r="C942" t="inlineStr">
        <is>
          <t>As each of the 6 are being naturally fulfilled
you should find it easier and easier to stay</t>
        </is>
      </c>
      <c r="D942">
        <f>HYPERLINK("https://www.youtube.com/watch?v=P5sWBEs06Lw&amp;t=393s", "Go to time")</f>
        <v/>
      </c>
    </row>
    <row r="943">
      <c r="A943">
        <f>HYPERLINK("https://www.youtube.com/watch?v=f5QKbIaVxwc", "Video")</f>
        <v/>
      </c>
      <c r="B943" t="inlineStr">
        <is>
          <t>1:52</t>
        </is>
      </c>
      <c r="C943" t="inlineStr">
        <is>
          <t>their dreams go unfulfilled increasingly</t>
        </is>
      </c>
      <c r="D943">
        <f>HYPERLINK("https://www.youtube.com/watch?v=f5QKbIaVxwc&amp;t=112s", "Go to time")</f>
        <v/>
      </c>
    </row>
    <row r="944">
      <c r="A944">
        <f>HYPERLINK("https://www.youtube.com/watch?v=f5QKbIaVxwc", "Video")</f>
        <v/>
      </c>
      <c r="B944" t="inlineStr">
        <is>
          <t>4:13</t>
        </is>
      </c>
      <c r="C944" t="inlineStr">
        <is>
          <t>sense of fulfillment it brings you're</t>
        </is>
      </c>
      <c r="D944">
        <f>HYPERLINK("https://www.youtube.com/watch?v=f5QKbIaVxwc&amp;t=253s", "Go to time")</f>
        <v/>
      </c>
    </row>
    <row r="945">
      <c r="A945">
        <f>HYPERLINK("https://www.youtube.com/watch?v=1F4SLF97yuk", "Video")</f>
        <v/>
      </c>
      <c r="B945" t="inlineStr">
        <is>
          <t>0:16</t>
        </is>
      </c>
      <c r="C945" t="inlineStr">
        <is>
          <t>wishing your life was more fulfilling</t>
        </is>
      </c>
      <c r="D945">
        <f>HYPERLINK("https://www.youtube.com/watch?v=1F4SLF97yuk&amp;t=16s", "Go to time")</f>
        <v/>
      </c>
    </row>
    <row r="946">
      <c r="A946">
        <f>HYPERLINK("https://www.youtube.com/watch?v=1F4SLF97yuk", "Video")</f>
        <v/>
      </c>
      <c r="B946" t="inlineStr">
        <is>
          <t>1:01</t>
        </is>
      </c>
      <c r="C946" t="inlineStr">
        <is>
          <t>more fulfilling life our first step is</t>
        </is>
      </c>
      <c r="D946">
        <f>HYPERLINK("https://www.youtube.com/watch?v=1F4SLF97yuk&amp;t=61s", "Go to time")</f>
        <v/>
      </c>
    </row>
    <row r="947">
      <c r="A947">
        <f>HYPERLINK("https://www.youtube.com/watch?v=1F4SLF97yuk", "Video")</f>
        <v/>
      </c>
      <c r="B947" t="inlineStr">
        <is>
          <t>5:11</t>
        </is>
      </c>
      <c r="C947" t="inlineStr">
        <is>
          <t>filled with animated visual explanations</t>
        </is>
      </c>
      <c r="D947">
        <f>HYPERLINK("https://www.youtube.com/watch?v=1F4SLF97yuk&amp;t=311s", "Go to time")</f>
        <v/>
      </c>
    </row>
    <row r="948">
      <c r="A948">
        <f>HYPERLINK("https://www.youtube.com/watch?v=1F7GP9mKkiM", "Video")</f>
        <v/>
      </c>
      <c r="B948" t="inlineStr">
        <is>
          <t>1:46</t>
        </is>
      </c>
      <c r="C948" t="inlineStr">
        <is>
          <t>essentially create a self-fulfilling</t>
        </is>
      </c>
      <c r="D948">
        <f>HYPERLINK("https://www.youtube.com/watch?v=1F7GP9mKkiM&amp;t=106s", "Go to time")</f>
        <v/>
      </c>
    </row>
    <row r="949">
      <c r="A949">
        <f>HYPERLINK("https://www.youtube.com/watch?v=yB9jxp0u2Hk", "Video")</f>
        <v/>
      </c>
      <c r="B949" t="inlineStr">
        <is>
          <t>0:25</t>
        </is>
      </c>
      <c r="C949" t="inlineStr">
        <is>
          <t>so as to fill the time available for it's
completion” which basically means the amount</t>
        </is>
      </c>
      <c r="D949">
        <f>HYPERLINK("https://www.youtube.com/watch?v=yB9jxp0u2Hk&amp;t=25s", "Go to time")</f>
        <v/>
      </c>
    </row>
    <row r="950">
      <c r="A950">
        <f>HYPERLINK("https://www.youtube.com/watch?v=lCL5HF0Ewyg", "Video")</f>
        <v/>
      </c>
      <c r="B950" t="inlineStr">
        <is>
          <t>13:02</t>
        </is>
      </c>
      <c r="C950" t="inlineStr">
        <is>
          <t>fulfill his obligation of writing a</t>
        </is>
      </c>
      <c r="D950">
        <f>HYPERLINK("https://www.youtube.com/watch?v=lCL5HF0Ewyg&amp;t=782s", "Go to time")</f>
        <v/>
      </c>
    </row>
    <row r="951">
      <c r="A951">
        <f>HYPERLINK("https://www.youtube.com/watch?v=0A2gix_qEC4", "Video")</f>
        <v/>
      </c>
      <c r="B951" t="inlineStr">
        <is>
          <t>0:35</t>
        </is>
      </c>
      <c r="C951" t="inlineStr">
        <is>
          <t>life is a lot like baseball it's filled</t>
        </is>
      </c>
      <c r="D951">
        <f>HYPERLINK("https://www.youtube.com/watch?v=0A2gix_qEC4&amp;t=35s", "Go to time")</f>
        <v/>
      </c>
    </row>
    <row r="952">
      <c r="A952">
        <f>HYPERLINK("https://www.youtube.com/watch?v=NIjK9jBN9aM", "Video")</f>
        <v/>
      </c>
      <c r="B952" t="inlineStr">
        <is>
          <t>0:06</t>
        </is>
      </c>
      <c r="C952" t="inlineStr">
        <is>
          <t>wedges you get enough of them to fill up</t>
        </is>
      </c>
      <c r="D952">
        <f>HYPERLINK("https://www.youtube.com/watch?v=NIjK9jBN9aM&amp;t=6s", "Go to time")</f>
        <v/>
      </c>
    </row>
    <row r="953">
      <c r="A953">
        <f>HYPERLINK("https://www.youtube.com/watch?v=dAMwCO9AuDE", "Video")</f>
        <v/>
      </c>
      <c r="B953" t="inlineStr">
        <is>
          <t>0:34</t>
        </is>
      </c>
      <c r="C953" t="inlineStr">
        <is>
          <t>line up for your registration forms fill</t>
        </is>
      </c>
      <c r="D953">
        <f>HYPERLINK("https://www.youtube.com/watch?v=dAMwCO9AuDE&amp;t=34s", "Go to time")</f>
        <v/>
      </c>
    </row>
    <row r="954">
      <c r="A954">
        <f>HYPERLINK("https://www.youtube.com/watch?v=OKx2uVdN6TA", "Video")</f>
        <v/>
      </c>
      <c r="B954" t="inlineStr">
        <is>
          <t>2:17</t>
        </is>
      </c>
      <c r="C954" t="inlineStr">
        <is>
          <t>spirit of Calvin Hawthorne filled the</t>
        </is>
      </c>
      <c r="D954">
        <f>HYPERLINK("https://www.youtube.com/watch?v=OKx2uVdN6TA&amp;t=137s", "Go to time")</f>
        <v/>
      </c>
    </row>
    <row r="955">
      <c r="A955">
        <f>HYPERLINK("https://www.youtube.com/watch?v=Mdi63LE3Lx4", "Video")</f>
        <v/>
      </c>
      <c r="B955" t="inlineStr">
        <is>
          <t>2:18</t>
        </is>
      </c>
      <c r="C955" t="inlineStr">
        <is>
          <t>and he almost cried his eyes filled with</t>
        </is>
      </c>
      <c r="D955">
        <f>HYPERLINK("https://www.youtube.com/watch?v=Mdi63LE3Lx4&amp;t=138s", "Go to time")</f>
        <v/>
      </c>
    </row>
    <row r="956">
      <c r="A956">
        <f>HYPERLINK("https://www.youtube.com/watch?v=SDGMVK1ebjc", "Video")</f>
        <v/>
      </c>
      <c r="B956" t="inlineStr">
        <is>
          <t>2:01</t>
        </is>
      </c>
      <c r="C956" t="inlineStr">
        <is>
          <t>your majesty the crowns of fillery are</t>
        </is>
      </c>
      <c r="D956">
        <f>HYPERLINK("https://www.youtube.com/watch?v=SDGMVK1ebjc&amp;t=121s", "Go to time")</f>
        <v/>
      </c>
    </row>
    <row r="957">
      <c r="A957">
        <f>HYPERLINK("https://www.youtube.com/watch?v=hAIpJaXggeY", "Video")</f>
        <v/>
      </c>
      <c r="B957" t="inlineStr">
        <is>
          <t>1:17</t>
        </is>
      </c>
      <c r="C957" t="inlineStr">
        <is>
          <t>baby you'll have to fill out this card</t>
        </is>
      </c>
      <c r="D957">
        <f>HYPERLINK("https://www.youtube.com/watch?v=hAIpJaXggeY&amp;t=77s", "Go to time")</f>
        <v/>
      </c>
    </row>
    <row r="958">
      <c r="A958">
        <f>HYPERLINK("https://www.youtube.com/watch?v=WX2VL3A4ZFw", "Video")</f>
        <v/>
      </c>
      <c r="B958" t="inlineStr">
        <is>
          <t>9:22</t>
        </is>
      </c>
      <c r="C958" t="inlineStr">
        <is>
          <t>peaceful or croissant-filled as you</t>
        </is>
      </c>
      <c r="D958">
        <f>HYPERLINK("https://www.youtube.com/watch?v=WX2VL3A4ZFw&amp;t=562s", "Go to time")</f>
        <v/>
      </c>
    </row>
    <row r="959">
      <c r="A959">
        <f>HYPERLINK("https://www.youtube.com/watch?v=c3vf-Rdlvwc", "Video")</f>
        <v/>
      </c>
      <c r="B959" t="inlineStr">
        <is>
          <t>1:10</t>
        </is>
      </c>
      <c r="C959" t="inlineStr">
        <is>
          <t>she fills heart soul with so much love</t>
        </is>
      </c>
      <c r="D959">
        <f>HYPERLINK("https://www.youtube.com/watch?v=c3vf-Rdlvwc&amp;t=70s", "Go to time")</f>
        <v/>
      </c>
    </row>
    <row r="960">
      <c r="A960">
        <f>HYPERLINK("https://www.youtube.com/watch?v=w1zHLJqTMro", "Video")</f>
        <v/>
      </c>
      <c r="B960" t="inlineStr">
        <is>
          <t>0:05</t>
        </is>
      </c>
      <c r="C960" t="inlineStr">
        <is>
          <t>fill these forms out what's your</t>
        </is>
      </c>
      <c r="D960">
        <f>HYPERLINK("https://www.youtube.com/watch?v=w1zHLJqTMro&amp;t=5s", "Go to time")</f>
        <v/>
      </c>
    </row>
    <row r="961">
      <c r="A961">
        <f>HYPERLINK("https://www.youtube.com/watch?v=RlSYOmy9XGs", "Video")</f>
        <v/>
      </c>
      <c r="B961" t="inlineStr">
        <is>
          <t>3:40</t>
        </is>
      </c>
      <c r="C961" t="inlineStr">
        <is>
          <t>yourself you could fill this out please</t>
        </is>
      </c>
      <c r="D961">
        <f>HYPERLINK("https://www.youtube.com/watch?v=RlSYOmy9XGs&amp;t=220s", "Go to time")</f>
        <v/>
      </c>
    </row>
    <row r="962">
      <c r="A962">
        <f>HYPERLINK("https://www.youtube.com/watch?v=PUei-t9hgfc", "Video")</f>
        <v/>
      </c>
      <c r="B962" t="inlineStr">
        <is>
          <t>0:38</t>
        </is>
      </c>
      <c r="C962" t="inlineStr">
        <is>
          <t>come to me and we'll fulfill the comet's</t>
        </is>
      </c>
      <c r="D962">
        <f>HYPERLINK("https://www.youtube.com/watch?v=PUei-t9hgfc&amp;t=38s", "Go to time")</f>
        <v/>
      </c>
    </row>
    <row r="963">
      <c r="A963">
        <f>HYPERLINK("https://www.youtube.com/watch?v=A2LoE8PcWoM", "Video")</f>
        <v/>
      </c>
      <c r="B963" t="inlineStr">
        <is>
          <t>0:29</t>
        </is>
      </c>
      <c r="C963" t="inlineStr">
        <is>
          <t>quirky girl fulfills Destiny by foiling</t>
        </is>
      </c>
      <c r="D963">
        <f>HYPERLINK("https://www.youtube.com/watch?v=A2LoE8PcWoM&amp;t=29s", "Go to time")</f>
        <v/>
      </c>
    </row>
    <row r="964">
      <c r="A964">
        <f>HYPERLINK("https://www.youtube.com/watch?v=qQrlry6Upqk", "Video")</f>
        <v/>
      </c>
      <c r="B964" t="inlineStr">
        <is>
          <t>0:35</t>
        </is>
      </c>
      <c r="C964" t="inlineStr">
        <is>
          <t>half all right I want you to fill the</t>
        </is>
      </c>
      <c r="D964">
        <f>HYPERLINK("https://www.youtube.com/watch?v=qQrlry6Upqk&amp;t=35s", "Go to time")</f>
        <v/>
      </c>
    </row>
    <row r="965">
      <c r="A965">
        <f>HYPERLINK("https://www.youtube.com/watch?v=qQrlry6Upqk", "Video")</f>
        <v/>
      </c>
      <c r="B965" t="inlineStr">
        <is>
          <t>0:36</t>
        </is>
      </c>
      <c r="C965" t="inlineStr">
        <is>
          <t>Gap stay liquid you with USO fill the</t>
        </is>
      </c>
      <c r="D965">
        <f>HYPERLINK("https://www.youtube.com/watch?v=qQrlry6Upqk&amp;t=36s", "Go to time")</f>
        <v/>
      </c>
    </row>
    <row r="966">
      <c r="A966">
        <f>HYPERLINK("https://www.youtube.com/watch?v=RqMXGrRfSz0", "Video")</f>
        <v/>
      </c>
      <c r="B966" t="inlineStr">
        <is>
          <t>1:51</t>
        </is>
      </c>
      <c r="C966" t="inlineStr">
        <is>
          <t>you I walk in that door and fill you in</t>
        </is>
      </c>
      <c r="D966">
        <f>HYPERLINK("https://www.youtube.com/watch?v=RqMXGrRfSz0&amp;t=111s", "Go to time")</f>
        <v/>
      </c>
    </row>
    <row r="967">
      <c r="A967">
        <f>HYPERLINK("https://www.youtube.com/watch?v=rLumZuEPgyI", "Video")</f>
        <v/>
      </c>
      <c r="B967" t="inlineStr">
        <is>
          <t>24:14</t>
        </is>
      </c>
      <c r="C967" t="inlineStr">
        <is>
          <t>society you know we fill these stories</t>
        </is>
      </c>
      <c r="D967">
        <f>HYPERLINK("https://www.youtube.com/watch?v=rLumZuEPgyI&amp;t=1454s", "Go to time")</f>
        <v/>
      </c>
    </row>
    <row r="968">
      <c r="A968">
        <f>HYPERLINK("https://www.youtube.com/watch?v=rLumZuEPgyI", "Video")</f>
        <v/>
      </c>
      <c r="B968" t="inlineStr">
        <is>
          <t>24:49</t>
        </is>
      </c>
      <c r="C968" t="inlineStr">
        <is>
          <t>genre just fills me up due to the</t>
        </is>
      </c>
      <c r="D968">
        <f>HYPERLINK("https://www.youtube.com/watch?v=rLumZuEPgyI&amp;t=1489s", "Go to time")</f>
        <v/>
      </c>
    </row>
    <row r="969">
      <c r="A969">
        <f>HYPERLINK("https://www.youtube.com/watch?v=AVhkjcpRBsA", "Video")</f>
        <v/>
      </c>
      <c r="B969" t="inlineStr">
        <is>
          <t>0:20</t>
        </is>
      </c>
      <c r="C969" t="inlineStr">
        <is>
          <t>refilling the dog chip bag holders</t>
        </is>
      </c>
      <c r="D969">
        <f>HYPERLINK("https://www.youtube.com/watch?v=AVhkjcpRBsA&amp;t=20s", "Go to time")</f>
        <v/>
      </c>
    </row>
    <row r="970">
      <c r="A970">
        <f>HYPERLINK("https://www.youtube.com/watch?v=wqE5d5nYIJE", "Video")</f>
        <v/>
      </c>
      <c r="B970" t="inlineStr">
        <is>
          <t>0:28</t>
        </is>
      </c>
      <c r="C970" t="inlineStr">
        <is>
          <t>geek got to say tiger you fill out that</t>
        </is>
      </c>
      <c r="D970">
        <f>HYPERLINK("https://www.youtube.com/watch?v=wqE5d5nYIJE&amp;t=28s", "Go to time")</f>
        <v/>
      </c>
    </row>
    <row r="971">
      <c r="A971">
        <f>HYPERLINK("https://www.youtube.com/watch?v=wqE5d5nYIJE", "Video")</f>
        <v/>
      </c>
      <c r="B971" t="inlineStr">
        <is>
          <t>0:41</t>
        </is>
      </c>
      <c r="C971" t="inlineStr">
        <is>
          <t>Spider-Man don't worry flash you fill</t>
        </is>
      </c>
      <c r="D971">
        <f>HYPERLINK("https://www.youtube.com/watch?v=wqE5d5nYIJE&amp;t=41s", "Go to time")</f>
        <v/>
      </c>
    </row>
    <row r="972">
      <c r="A972">
        <f>HYPERLINK("https://www.youtube.com/watch?v=O21J92JXh34", "Video")</f>
        <v/>
      </c>
      <c r="B972" t="inlineStr">
        <is>
          <t>7:38</t>
        </is>
      </c>
      <c r="C972" t="inlineStr">
        <is>
          <t>fill in any gaps left by the previous</t>
        </is>
      </c>
      <c r="D972">
        <f>HYPERLINK("https://www.youtube.com/watch?v=O21J92JXh34&amp;t=458s", "Go to time")</f>
        <v/>
      </c>
    </row>
    <row r="973">
      <c r="A973">
        <f>HYPERLINK("https://www.youtube.com/watch?v=L04Etp3BZmM", "Video")</f>
        <v/>
      </c>
      <c r="B973" t="inlineStr">
        <is>
          <t>1:43</t>
        </is>
      </c>
      <c r="C973" t="inlineStr">
        <is>
          <t>down I'll fill her up maybe change the</t>
        </is>
      </c>
      <c r="D973">
        <f>HYPERLINK("https://www.youtube.com/watch?v=L04Etp3BZmM&amp;t=103s", "Go to time")</f>
        <v/>
      </c>
    </row>
    <row r="974">
      <c r="A974">
        <f>HYPERLINK("https://www.youtube.com/watch?v=thXI01uKGds", "Video")</f>
        <v/>
      </c>
      <c r="B974" t="inlineStr">
        <is>
          <t>1:16</t>
        </is>
      </c>
      <c r="C974" t="inlineStr">
        <is>
          <t>there's so many landfills with loads of</t>
        </is>
      </c>
      <c r="D974">
        <f>HYPERLINK("https://www.youtube.com/watch?v=thXI01uKGds&amp;t=76s", "Go to time")</f>
        <v/>
      </c>
    </row>
    <row r="975">
      <c r="A975">
        <f>HYPERLINK("https://www.youtube.com/watch?v=tyXI3CQSQJE", "Video")</f>
        <v/>
      </c>
      <c r="B975" t="inlineStr">
        <is>
          <t>0:15</t>
        </is>
      </c>
      <c r="C975" t="inlineStr">
        <is>
          <t>I'm worried sir you say when I'll fill</t>
        </is>
      </c>
      <c r="D975">
        <f>HYPERLINK("https://www.youtube.com/watch?v=tyXI3CQSQJE&amp;t=15s", "Go to time")</f>
        <v/>
      </c>
    </row>
    <row r="976">
      <c r="A976">
        <f>HYPERLINK("https://www.youtube.com/watch?v=8tPM-ddU45c", "Video")</f>
        <v/>
      </c>
      <c r="B976" t="inlineStr">
        <is>
          <t>0:08</t>
        </is>
      </c>
      <c r="C976" t="inlineStr">
        <is>
          <t>the whole state is filled with his</t>
        </is>
      </c>
      <c r="D976">
        <f>HYPERLINK("https://www.youtube.com/watch?v=8tPM-ddU45c&amp;t=8s", "Go to time")</f>
        <v/>
      </c>
    </row>
    <row r="977">
      <c r="A977">
        <f>HYPERLINK("https://www.youtube.com/watch?v=D4UKzfq-v_g", "Video")</f>
        <v/>
      </c>
      <c r="B977" t="inlineStr">
        <is>
          <t>0:31</t>
        </is>
      </c>
      <c r="C977" t="inlineStr">
        <is>
          <t>to be a lawyer she had fulfilled the</t>
        </is>
      </c>
      <c r="D977">
        <f>HYPERLINK("https://www.youtube.com/watch?v=D4UKzfq-v_g&amp;t=31s", "Go to time")</f>
        <v/>
      </c>
    </row>
    <row r="978">
      <c r="A978">
        <f>HYPERLINK("https://www.youtube.com/watch?v=OCtNFg6AUHE", "Video")</f>
        <v/>
      </c>
      <c r="B978" t="inlineStr">
        <is>
          <t>0:49</t>
        </is>
      </c>
      <c r="C978" t="inlineStr">
        <is>
          <t>memories filled this place with</t>
        </is>
      </c>
      <c r="D978">
        <f>HYPERLINK("https://www.youtube.com/watch?v=OCtNFg6AUHE&amp;t=49s", "Go to time")</f>
        <v/>
      </c>
    </row>
    <row r="979">
      <c r="A979">
        <f>HYPERLINK("https://www.youtube.com/watch?v=xpdiwHchwYQ", "Video")</f>
        <v/>
      </c>
      <c r="B979" t="inlineStr">
        <is>
          <t>26:38</t>
        </is>
      </c>
      <c r="C979" t="inlineStr">
        <is>
          <t>like it fills in some of the gaps that</t>
        </is>
      </c>
      <c r="D979">
        <f>HYPERLINK("https://www.youtube.com/watch?v=xpdiwHchwYQ&amp;t=1598s", "Go to time")</f>
        <v/>
      </c>
    </row>
    <row r="980">
      <c r="A980">
        <f>HYPERLINK("https://www.youtube.com/watch?v=omBf9A4oRjI", "Video")</f>
        <v/>
      </c>
      <c r="B980" t="inlineStr">
        <is>
          <t>2:11</t>
        </is>
      </c>
      <c r="C980" t="inlineStr">
        <is>
          <t>likeness fill your</t>
        </is>
      </c>
      <c r="D980">
        <f>HYPERLINK("https://www.youtube.com/watch?v=omBf9A4oRjI&amp;t=131s", "Go to time")</f>
        <v/>
      </c>
    </row>
    <row r="981">
      <c r="A981">
        <f>HYPERLINK("https://www.youtube.com/watch?v=omBf9A4oRjI", "Video")</f>
        <v/>
      </c>
      <c r="B981" t="inlineStr">
        <is>
          <t>2:13</t>
        </is>
      </c>
      <c r="C981" t="inlineStr">
        <is>
          <t>servants fill them with courage to fight</t>
        </is>
      </c>
      <c r="D981">
        <f>HYPERLINK("https://www.youtube.com/watch?v=omBf9A4oRjI&amp;t=133s", "Go to time")</f>
        <v/>
      </c>
    </row>
    <row r="982">
      <c r="A982">
        <f>HYPERLINK("https://www.youtube.com/watch?v=2Kj9zMu5T8o", "Video")</f>
        <v/>
      </c>
      <c r="B982" t="inlineStr">
        <is>
          <t>0:39</t>
        </is>
      </c>
      <c r="C982" t="inlineStr">
        <is>
          <t>landfill oh hey what am I so you see the</t>
        </is>
      </c>
      <c r="D982">
        <f>HYPERLINK("https://www.youtube.com/watch?v=2Kj9zMu5T8o&amp;t=39s", "Go to time")</f>
        <v/>
      </c>
    </row>
    <row r="983">
      <c r="A983">
        <f>HYPERLINK("https://www.youtube.com/watch?v=JQEmnfrzbnE", "Video")</f>
        <v/>
      </c>
      <c r="B983" t="inlineStr">
        <is>
          <t>0:11</t>
        </is>
      </c>
      <c r="C983" t="inlineStr">
        <is>
          <t>now just a bland suburb filled with</t>
        </is>
      </c>
      <c r="D983">
        <f>HYPERLINK("https://www.youtube.com/watch?v=JQEmnfrzbnE&amp;t=11s", "Go to time")</f>
        <v/>
      </c>
    </row>
    <row r="984">
      <c r="A984">
        <f>HYPERLINK("https://www.youtube.com/watch?v=OTCgs_kVjLw", "Video")</f>
        <v/>
      </c>
      <c r="B984" t="inlineStr">
        <is>
          <t>24:40</t>
        </is>
      </c>
      <c r="C984" t="inlineStr">
        <is>
          <t>certainly tension-filled to avoid</t>
        </is>
      </c>
      <c r="D984">
        <f>HYPERLINK("https://www.youtube.com/watch?v=OTCgs_kVjLw&amp;t=1480s", "Go to time")</f>
        <v/>
      </c>
    </row>
    <row r="985">
      <c r="A985">
        <f>HYPERLINK("https://www.youtube.com/watch?v=PEzNimdqsi8", "Video")</f>
        <v/>
      </c>
      <c r="B985" t="inlineStr">
        <is>
          <t>22:42</t>
        </is>
      </c>
      <c r="C985" t="inlineStr">
        <is>
          <t>you do it you establish a room filled</t>
        </is>
      </c>
      <c r="D985">
        <f>HYPERLINK("https://www.youtube.com/watch?v=PEzNimdqsi8&amp;t=1362s", "Go to time")</f>
        <v/>
      </c>
    </row>
    <row r="986">
      <c r="A986">
        <f>HYPERLINK("https://www.youtube.com/watch?v=VTAUTX3vxL8", "Video")</f>
        <v/>
      </c>
      <c r="B986" t="inlineStr">
        <is>
          <t>8:27</t>
        </is>
      </c>
      <c r="C986" t="inlineStr">
        <is>
          <t>crack you can fill in the planks</t>
        </is>
      </c>
      <c r="D986">
        <f>HYPERLINK("https://www.youtube.com/watch?v=VTAUTX3vxL8&amp;t=507s", "Go to time")</f>
        <v/>
      </c>
    </row>
    <row r="987">
      <c r="A987">
        <f>HYPERLINK("https://www.youtube.com/watch?v=O_9UWQLfBUk", "Video")</f>
        <v/>
      </c>
      <c r="B987" t="inlineStr">
        <is>
          <t>0:13</t>
        </is>
      </c>
      <c r="C987" t="inlineStr">
        <is>
          <t>filled do you live nearby yes yes gate</t>
        </is>
      </c>
      <c r="D987">
        <f>HYPERLINK("https://www.youtube.com/watch?v=O_9UWQLfBUk&amp;t=13s", "Go to time")</f>
        <v/>
      </c>
    </row>
    <row r="988">
      <c r="A988">
        <f>HYPERLINK("https://www.youtube.com/watch?v=O_9UWQLfBUk", "Video")</f>
        <v/>
      </c>
      <c r="B988" t="inlineStr">
        <is>
          <t>1:55</t>
        </is>
      </c>
      <c r="C988" t="inlineStr">
        <is>
          <t>that the position's been filled a yeah</t>
        </is>
      </c>
      <c r="D988">
        <f>HYPERLINK("https://www.youtube.com/watch?v=O_9UWQLfBUk&amp;t=115s", "Go to time")</f>
        <v/>
      </c>
    </row>
    <row r="989">
      <c r="A989">
        <f>HYPERLINK("https://www.youtube.com/watch?v=wtWscGb5L04", "Video")</f>
        <v/>
      </c>
      <c r="B989" t="inlineStr">
        <is>
          <t>2:10</t>
        </is>
      </c>
      <c r="C989" t="inlineStr">
        <is>
          <t>this it's acrylic coochi fill on that</t>
        </is>
      </c>
      <c r="D989">
        <f>HYPERLINK("https://www.youtube.com/watch?v=wtWscGb5L04&amp;t=130s", "Go to time")</f>
        <v/>
      </c>
    </row>
    <row r="990">
      <c r="A990">
        <f>HYPERLINK("https://www.youtube.com/watch?v=6yG3CXN_IQA", "Video")</f>
        <v/>
      </c>
      <c r="B990" t="inlineStr">
        <is>
          <t>0:03</t>
        </is>
      </c>
      <c r="C990" t="inlineStr">
        <is>
          <t>country filled with Rich culture and a</t>
        </is>
      </c>
      <c r="D990">
        <f>HYPERLINK("https://www.youtube.com/watch?v=6yG3CXN_IQA&amp;t=3s", "Go to time")</f>
        <v/>
      </c>
    </row>
    <row r="991">
      <c r="A991">
        <f>HYPERLINK("https://www.youtube.com/watch?v=x7TNrjPLDBs", "Video")</f>
        <v/>
      </c>
      <c r="B991" t="inlineStr">
        <is>
          <t>0:32</t>
        </is>
      </c>
      <c r="C991" t="inlineStr">
        <is>
          <t>fill the blood of wait for it wait for</t>
        </is>
      </c>
      <c r="D991">
        <f>HYPERLINK("https://www.youtube.com/watch?v=x7TNrjPLDBs&amp;t=32s", "Go to time")</f>
        <v/>
      </c>
    </row>
    <row r="992">
      <c r="A992">
        <f>HYPERLINK("https://www.youtube.com/watch?v=0FVuRP-y9wU", "Video")</f>
        <v/>
      </c>
      <c r="B992" t="inlineStr">
        <is>
          <t>2:36</t>
        </is>
      </c>
      <c r="C992" t="inlineStr">
        <is>
          <t>fulfilling that is. What I also kind of</t>
        </is>
      </c>
      <c r="D992">
        <f>HYPERLINK("https://www.youtube.com/watch?v=0FVuRP-y9wU&amp;t=156s", "Go to time")</f>
        <v/>
      </c>
    </row>
    <row r="993">
      <c r="A993">
        <f>HYPERLINK("https://www.youtube.com/watch?v=79qdAq5f7zU", "Video")</f>
        <v/>
      </c>
      <c r="B993" t="inlineStr">
        <is>
          <t>14:30</t>
        </is>
      </c>
      <c r="C993" t="inlineStr">
        <is>
          <t>well it's a family show but you can fill</t>
        </is>
      </c>
      <c r="D993">
        <f>HYPERLINK("https://www.youtube.com/watch?v=79qdAq5f7zU&amp;t=870s", "Go to time")</f>
        <v/>
      </c>
    </row>
    <row r="994">
      <c r="A994">
        <f>HYPERLINK("https://www.youtube.com/watch?v=o-WRvXmVb-w", "Video")</f>
        <v/>
      </c>
      <c r="B994" t="inlineStr">
        <is>
          <t>2:01</t>
        </is>
      </c>
      <c r="C994" t="inlineStr">
        <is>
          <t>my entire life I've dreamed of fillery</t>
        </is>
      </c>
      <c r="D994">
        <f>HYPERLINK("https://www.youtube.com/watch?v=o-WRvXmVb-w&amp;t=121s", "Go to time")</f>
        <v/>
      </c>
    </row>
    <row r="995">
      <c r="A995">
        <f>HYPERLINK("https://www.youtube.com/watch?v=0fzpIZrAdAc", "Video")</f>
        <v/>
      </c>
      <c r="B995" t="inlineStr">
        <is>
          <t>4:29</t>
        </is>
      </c>
      <c r="C995" t="inlineStr">
        <is>
          <t>filling with ice it's not ideal but I</t>
        </is>
      </c>
      <c r="D995">
        <f>HYPERLINK("https://www.youtube.com/watch?v=0fzpIZrAdAc&amp;t=269s", "Go to time")</f>
        <v/>
      </c>
    </row>
    <row r="996">
      <c r="A996">
        <f>HYPERLINK("https://www.youtube.com/watch?v=FiXGddC6Qjc", "Video")</f>
        <v/>
      </c>
      <c r="B996" t="inlineStr">
        <is>
          <t>6:39</t>
        </is>
      </c>
      <c r="C996" t="inlineStr">
        <is>
          <t>filled with poets and Painters and folk</t>
        </is>
      </c>
      <c r="D996">
        <f>HYPERLINK("https://www.youtube.com/watch?v=FiXGddC6Qjc&amp;t=399s", "Go to time")</f>
        <v/>
      </c>
    </row>
    <row r="997">
      <c r="A997">
        <f>HYPERLINK("https://www.youtube.com/watch?v=jYY4KS11LAc", "Video")</f>
        <v/>
      </c>
      <c r="B997" t="inlineStr">
        <is>
          <t>1:14</t>
        </is>
      </c>
      <c r="C997" t="inlineStr">
        <is>
          <t>us Rachel Hamilton fills her inhaler</t>
        </is>
      </c>
      <c r="D997">
        <f>HYPERLINK("https://www.youtube.com/watch?v=jYY4KS11LAc&amp;t=74s", "Go to time")</f>
        <v/>
      </c>
    </row>
    <row r="998">
      <c r="A998">
        <f>HYPERLINK("https://www.youtube.com/watch?v=lOhis3kNJSE", "Video")</f>
        <v/>
      </c>
      <c r="B998" t="inlineStr">
        <is>
          <t>21:09</t>
        </is>
      </c>
      <c r="C998" t="inlineStr">
        <is>
          <t>superstar the soundtrack is filled with</t>
        </is>
      </c>
      <c r="D998">
        <f>HYPERLINK("https://www.youtube.com/watch?v=lOhis3kNJSE&amp;t=1269s", "Go to time")</f>
        <v/>
      </c>
    </row>
    <row r="999">
      <c r="A999">
        <f>HYPERLINK("https://www.youtube.com/watch?v=2s7POrgTTzg", "Video")</f>
        <v/>
      </c>
      <c r="B999" t="inlineStr">
        <is>
          <t>2:16</t>
        </is>
      </c>
      <c r="C999" t="inlineStr">
        <is>
          <t>love you need a mother for going to fill</t>
        </is>
      </c>
      <c r="D999">
        <f>HYPERLINK("https://www.youtube.com/watch?v=2s7POrgTTzg&amp;t=136s", "Go to time")</f>
        <v/>
      </c>
    </row>
    <row r="1000">
      <c r="A1000">
        <f>HYPERLINK("https://www.youtube.com/watch?v=_mm_Hql8AF0", "Video")</f>
        <v/>
      </c>
      <c r="B1000" t="inlineStr">
        <is>
          <t>27:02</t>
        </is>
      </c>
      <c r="C1000" t="inlineStr">
        <is>
          <t>zombie filled corridors of film history</t>
        </is>
      </c>
      <c r="D1000">
        <f>HYPERLINK("https://www.youtube.com/watch?v=_mm_Hql8AF0&amp;t=1622s", "Go to time")</f>
        <v/>
      </c>
    </row>
    <row r="1001">
      <c r="A1001">
        <f>HYPERLINK("https://www.youtube.com/watch?v=w0-5ReMrXHU", "Video")</f>
        <v/>
      </c>
      <c r="B1001" t="inlineStr">
        <is>
          <t>1:16</t>
        </is>
      </c>
      <c r="C1001" t="inlineStr">
        <is>
          <t>beyond the grave and fills me with</t>
        </is>
      </c>
      <c r="D1001">
        <f>HYPERLINK("https://www.youtube.com/watch?v=w0-5ReMrXHU&amp;t=76s", "Go to time")</f>
        <v/>
      </c>
    </row>
    <row r="1002">
      <c r="A1002">
        <f>HYPERLINK("https://www.youtube.com/watch?v=h8OvQ3j5uQQ", "Video")</f>
        <v/>
      </c>
      <c r="B1002" t="inlineStr">
        <is>
          <t>6:21</t>
        </is>
      </c>
      <c r="C1002" t="inlineStr">
        <is>
          <t>building filled with flesh-eating</t>
        </is>
      </c>
      <c r="D1002">
        <f>HYPERLINK("https://www.youtube.com/watch?v=h8OvQ3j5uQQ&amp;t=381s", "Go to time")</f>
        <v/>
      </c>
    </row>
    <row r="1003">
      <c r="A1003">
        <f>HYPERLINK("https://www.youtube.com/watch?v=h8OvQ3j5uQQ", "Video")</f>
        <v/>
      </c>
      <c r="B1003" t="inlineStr">
        <is>
          <t>23:09</t>
        </is>
      </c>
      <c r="C1003" t="inlineStr">
        <is>
          <t>seriously we could fill up an entire</t>
        </is>
      </c>
      <c r="D1003">
        <f>HYPERLINK("https://www.youtube.com/watch?v=h8OvQ3j5uQQ&amp;t=1389s", "Go to time")</f>
        <v/>
      </c>
    </row>
    <row r="1004">
      <c r="A1004">
        <f>HYPERLINK("https://www.youtube.com/watch?v=N8tJ5D7-iCA", "Video")</f>
        <v/>
      </c>
      <c r="B1004" t="inlineStr">
        <is>
          <t>0:46</t>
        </is>
      </c>
      <c r="C1004" t="inlineStr">
        <is>
          <t>fill those Germans full of</t>
        </is>
      </c>
      <c r="D1004">
        <f>HYPERLINK("https://www.youtube.com/watch?v=N8tJ5D7-iCA&amp;t=46s", "Go to time")</f>
        <v/>
      </c>
    </row>
    <row r="1005">
      <c r="A1005">
        <f>HYPERLINK("https://www.youtube.com/watch?v=N8tJ5D7-iCA", "Video")</f>
        <v/>
      </c>
      <c r="B1005" t="inlineStr">
        <is>
          <t>1:23</t>
        </is>
      </c>
      <c r="C1005" t="inlineStr">
        <is>
          <t>Freddy lasson you go right fill your</t>
        </is>
      </c>
      <c r="D1005">
        <f>HYPERLINK("https://www.youtube.com/watch?v=N8tJ5D7-iCA&amp;t=83s", "Go to time")</f>
        <v/>
      </c>
    </row>
    <row r="1006">
      <c r="A1006">
        <f>HYPERLINK("https://www.youtube.com/watch?v=SyCah0i9Cso", "Video")</f>
        <v/>
      </c>
      <c r="B1006" t="inlineStr">
        <is>
          <t>4:02</t>
        </is>
      </c>
      <c r="C1006" t="inlineStr">
        <is>
          <t>smoothly as smoothly as the world filled</t>
        </is>
      </c>
      <c r="D1006">
        <f>HYPERLINK("https://www.youtube.com/watch?v=SyCah0i9Cso&amp;t=242s", "Go to time")</f>
        <v/>
      </c>
    </row>
    <row r="1007">
      <c r="A1007">
        <f>HYPERLINK("https://www.youtube.com/watch?v=SyCah0i9Cso", "Video")</f>
        <v/>
      </c>
      <c r="B1007" t="inlineStr">
        <is>
          <t>14:15</t>
        </is>
      </c>
      <c r="C1007" t="inlineStr">
        <is>
          <t>magical underworlds filled with lush</t>
        </is>
      </c>
      <c r="D1007">
        <f>HYPERLINK("https://www.youtube.com/watch?v=SyCah0i9Cso&amp;t=855s", "Go to time")</f>
        <v/>
      </c>
    </row>
    <row r="1008">
      <c r="A1008">
        <f>HYPERLINK("https://www.youtube.com/watch?v=bseSIDNVI9k", "Video")</f>
        <v/>
      </c>
      <c r="B1008" t="inlineStr">
        <is>
          <t>0:11</t>
        </is>
      </c>
      <c r="C1008" t="inlineStr">
        <is>
          <t>happened fillery needs meds way more</t>
        </is>
      </c>
      <c r="D1008">
        <f>HYPERLINK("https://www.youtube.com/watch?v=bseSIDNVI9k&amp;t=11s", "Go to time")</f>
        <v/>
      </c>
    </row>
    <row r="1009">
      <c r="A1009">
        <f>HYPERLINK("https://www.youtube.com/watch?v=2WDIu8XbVD8", "Video")</f>
        <v/>
      </c>
      <c r="B1009" t="inlineStr">
        <is>
          <t>0:47</t>
        </is>
      </c>
      <c r="C1009" t="inlineStr">
        <is>
          <t>fills him with indignation at man's</t>
        </is>
      </c>
      <c r="D1009">
        <f>HYPERLINK("https://www.youtube.com/watch?v=2WDIu8XbVD8&amp;t=47s", "Go to time")</f>
        <v/>
      </c>
    </row>
    <row r="1010">
      <c r="A1010">
        <f>HYPERLINK("https://www.youtube.com/watch?v=6fC3tpFd93M", "Video")</f>
        <v/>
      </c>
      <c r="B1010" t="inlineStr">
        <is>
          <t>0:38</t>
        </is>
      </c>
      <c r="C1010" t="inlineStr">
        <is>
          <t>fillery no Martin didn't go filler kept</t>
        </is>
      </c>
      <c r="D1010">
        <f>HYPERLINK("https://www.youtube.com/watch?v=6fC3tpFd93M&amp;t=38s", "Go to time")</f>
        <v/>
      </c>
    </row>
    <row r="1011">
      <c r="A1011">
        <f>HYPERLINK("https://www.youtube.com/watch?v=6fC3tpFd93M", "Video")</f>
        <v/>
      </c>
      <c r="B1011" t="inlineStr">
        <is>
          <t>0:46</t>
        </is>
      </c>
      <c r="C1011" t="inlineStr">
        <is>
          <t>about fillery not wanting him anymore</t>
        </is>
      </c>
      <c r="D1011">
        <f>HYPERLINK("https://www.youtube.com/watch?v=6fC3tpFd93M&amp;t=46s", "Go to time")</f>
        <v/>
      </c>
    </row>
    <row r="1012">
      <c r="A1012">
        <f>HYPERLINK("https://www.youtube.com/watch?v=6fC3tpFd93M", "Video")</f>
        <v/>
      </c>
      <c r="B1012" t="inlineStr">
        <is>
          <t>0:52</t>
        </is>
      </c>
      <c r="C1012" t="inlineStr">
        <is>
          <t>fillery anytime he wanted I know they</t>
        </is>
      </c>
      <c r="D1012">
        <f>HYPERLINK("https://www.youtube.com/watch?v=6fC3tpFd93M&amp;t=52s", "Go to time")</f>
        <v/>
      </c>
    </row>
    <row r="1013">
      <c r="A1013">
        <f>HYPERLINK("https://www.youtube.com/watch?v=6fC3tpFd93M", "Video")</f>
        <v/>
      </c>
      <c r="B1013" t="inlineStr">
        <is>
          <t>1:22</t>
        </is>
      </c>
      <c r="C1013" t="inlineStr">
        <is>
          <t>door to fillery I caught you dog no wait</t>
        </is>
      </c>
      <c r="D1013">
        <f>HYPERLINK("https://www.youtube.com/watch?v=6fC3tpFd93M&amp;t=82s", "Go to time")</f>
        <v/>
      </c>
    </row>
    <row r="1014">
      <c r="A1014">
        <f>HYPERLINK("https://www.youtube.com/watch?v=CfxOMPCZjqw", "Video")</f>
        <v/>
      </c>
      <c r="B1014" t="inlineStr">
        <is>
          <t>5:55</t>
        </is>
      </c>
      <c r="C1014" t="inlineStr">
        <is>
          <t>particularly fulfilling because I feel</t>
        </is>
      </c>
      <c r="D1014">
        <f>HYPERLINK("https://www.youtube.com/watch?v=CfxOMPCZjqw&amp;t=355s", "Go to time")</f>
        <v/>
      </c>
    </row>
    <row r="1015">
      <c r="A1015">
        <f>HYPERLINK("https://www.youtube.com/watch?v=VtTNioNQxvk", "Video")</f>
        <v/>
      </c>
      <c r="B1015" t="inlineStr">
        <is>
          <t>19:44</t>
        </is>
      </c>
      <c r="C1015" t="inlineStr">
        <is>
          <t>survives a long zombie-filled night in a</t>
        </is>
      </c>
      <c r="D1015">
        <f>HYPERLINK("https://www.youtube.com/watch?v=VtTNioNQxvk&amp;t=1184s", "Go to time")</f>
        <v/>
      </c>
    </row>
    <row r="1016">
      <c r="A1016">
        <f>HYPERLINK("https://www.youtube.com/watch?v=ucZVNL-iaAM", "Video")</f>
        <v/>
      </c>
      <c r="B1016" t="inlineStr">
        <is>
          <t>1:28</t>
        </is>
      </c>
      <c r="C1016" t="inlineStr">
        <is>
          <t>filled with thumb tags or Lizards or</t>
        </is>
      </c>
      <c r="D1016">
        <f>HYPERLINK("https://www.youtube.com/watch?v=ucZVNL-iaAM&amp;t=88s", "Go to time")</f>
        <v/>
      </c>
    </row>
    <row r="1017">
      <c r="A1017">
        <f>HYPERLINK("https://www.youtube.com/watch?v=DqgImCHYrVM", "Video")</f>
        <v/>
      </c>
      <c r="B1017" t="inlineStr">
        <is>
          <t>14:07</t>
        </is>
      </c>
      <c r="C1017" t="inlineStr">
        <is>
          <t>hospital filled with unarmed men women</t>
        </is>
      </c>
      <c r="D1017">
        <f>HYPERLINK("https://www.youtube.com/watch?v=DqgImCHYrVM&amp;t=847s", "Go to time")</f>
        <v/>
      </c>
    </row>
    <row r="1018">
      <c r="A1018">
        <f>HYPERLINK("https://www.youtube.com/watch?v=NYRHTYWWiGU", "Video")</f>
        <v/>
      </c>
      <c r="B1018" t="inlineStr">
        <is>
          <t>0:59</t>
        </is>
      </c>
      <c r="C1018" t="inlineStr">
        <is>
          <t>we can fill the skies we could do this</t>
        </is>
      </c>
      <c r="D1018">
        <f>HYPERLINK("https://www.youtube.com/watch?v=NYRHTYWWiGU&amp;t=59s", "Go to time")</f>
        <v/>
      </c>
    </row>
    <row r="1019">
      <c r="A1019">
        <f>HYPERLINK("https://www.youtube.com/watch?v=3Nm2FjbKrIA", "Video")</f>
        <v/>
      </c>
      <c r="B1019" t="inlineStr">
        <is>
          <t>4:40</t>
        </is>
      </c>
      <c r="C1019" t="inlineStr">
        <is>
          <t>into his old life to fulfill an oath to</t>
        </is>
      </c>
      <c r="D1019">
        <f>HYPERLINK("https://www.youtube.com/watch?v=3Nm2FjbKrIA&amp;t=280s", "Go to time")</f>
        <v/>
      </c>
    </row>
    <row r="1020">
      <c r="A1020">
        <f>HYPERLINK("https://www.youtube.com/watch?v=v_y3mxio87k", "Video")</f>
        <v/>
      </c>
      <c r="B1020" t="inlineStr">
        <is>
          <t>2:36</t>
        </is>
      </c>
      <c r="C1020" t="inlineStr">
        <is>
          <t>would you kindly please fill another bag</t>
        </is>
      </c>
      <c r="D1020">
        <f>HYPERLINK("https://www.youtube.com/watch?v=v_y3mxio87k&amp;t=156s", "Go to time")</f>
        <v/>
      </c>
    </row>
    <row r="1021">
      <c r="A1021">
        <f>HYPERLINK("https://www.youtube.com/watch?v=v_y3mxio87k", "Video")</f>
        <v/>
      </c>
      <c r="B1021" t="inlineStr">
        <is>
          <t>2:44</t>
        </is>
      </c>
      <c r="C1021" t="inlineStr">
        <is>
          <t>go go fill it up i'm watching you</t>
        </is>
      </c>
      <c r="D1021">
        <f>HYPERLINK("https://www.youtube.com/watch?v=v_y3mxio87k&amp;t=164s", "Go to time")</f>
        <v/>
      </c>
    </row>
    <row r="1022">
      <c r="A1022">
        <f>HYPERLINK("https://www.youtube.com/watch?v=3wxftukchNw", "Video")</f>
        <v/>
      </c>
      <c r="B1022" t="inlineStr">
        <is>
          <t>12:11</t>
        </is>
      </c>
      <c r="C1022" t="inlineStr">
        <is>
          <t>who would fill in for reggie a certain</t>
        </is>
      </c>
      <c r="D1022">
        <f>HYPERLINK("https://www.youtube.com/watch?v=3wxftukchNw&amp;t=731s", "Go to time")</f>
        <v/>
      </c>
    </row>
    <row r="1023">
      <c r="A1023">
        <f>HYPERLINK("https://www.youtube.com/watch?v=wlsLJik8inQ", "Video")</f>
        <v/>
      </c>
      <c r="B1023" t="inlineStr">
        <is>
          <t>42:54</t>
        </is>
      </c>
      <c r="C1023" t="inlineStr">
        <is>
          <t>member filled with Calderon here with a</t>
        </is>
      </c>
      <c r="D1023">
        <f>HYPERLINK("https://www.youtube.com/watch?v=wlsLJik8inQ&amp;t=2574s", "Go to time")</f>
        <v/>
      </c>
    </row>
    <row r="1024">
      <c r="A1024">
        <f>HYPERLINK("https://www.youtube.com/watch?v=Lg7e3j0xVR8", "Video")</f>
        <v/>
      </c>
      <c r="B1024" t="inlineStr">
        <is>
          <t>0:17</t>
        </is>
      </c>
      <c r="C1024" t="inlineStr">
        <is>
          <t>want a 15 second fill something to wrap</t>
        </is>
      </c>
      <c r="D1024">
        <f>HYPERLINK("https://www.youtube.com/watch?v=Lg7e3j0xVR8&amp;t=17s", "Go to time")</f>
        <v/>
      </c>
    </row>
    <row r="1025">
      <c r="A1025">
        <f>HYPERLINK("https://www.youtube.com/watch?v=Lg7e3j0xVR8", "Video")</f>
        <v/>
      </c>
      <c r="B1025" t="inlineStr">
        <is>
          <t>2:11</t>
        </is>
      </c>
      <c r="C1025" t="inlineStr">
        <is>
          <t>mark you gotta fill</t>
        </is>
      </c>
      <c r="D1025">
        <f>HYPERLINK("https://www.youtube.com/watch?v=Lg7e3j0xVR8&amp;t=131s", "Go to time")</f>
        <v/>
      </c>
    </row>
    <row r="1026">
      <c r="A1026">
        <f>HYPERLINK("https://www.youtube.com/watch?v=sM2olqIJkFg", "Video")</f>
        <v/>
      </c>
      <c r="B1026" t="inlineStr">
        <is>
          <t>0:26</t>
        </is>
      </c>
      <c r="C1026" t="inlineStr">
        <is>
          <t>you fill your hearts with love today</t>
        </is>
      </c>
      <c r="D1026">
        <f>HYPERLINK("https://www.youtube.com/watch?v=sM2olqIJkFg&amp;t=26s", "Go to time")</f>
        <v/>
      </c>
    </row>
    <row r="1027">
      <c r="A1027">
        <f>HYPERLINK("https://www.youtube.com/watch?v=Il5WMLS-GWI", "Video")</f>
        <v/>
      </c>
      <c r="B1027" t="inlineStr">
        <is>
          <t>0:39</t>
        </is>
      </c>
      <c r="C1027" t="inlineStr">
        <is>
          <t>consigned to the slasher filled history</t>
        </is>
      </c>
      <c r="D1027">
        <f>HYPERLINK("https://www.youtube.com/watch?v=Il5WMLS-GWI&amp;t=39s", "Go to time")</f>
        <v/>
      </c>
    </row>
    <row r="1028">
      <c r="A1028">
        <f>HYPERLINK("https://www.youtube.com/watch?v=qd1adTSSChM", "Video")</f>
        <v/>
      </c>
      <c r="B1028" t="inlineStr">
        <is>
          <t>4:11</t>
        </is>
      </c>
      <c r="C1028" t="inlineStr">
        <is>
          <t>us Rachel Hamilton fills her inhaler</t>
        </is>
      </c>
      <c r="D1028">
        <f>HYPERLINK("https://www.youtube.com/watch?v=qd1adTSSChM&amp;t=251s", "Go to time")</f>
        <v/>
      </c>
    </row>
    <row r="1029">
      <c r="A1029">
        <f>HYPERLINK("https://www.youtube.com/watch?v=mgcyzbgIs9s", "Video")</f>
        <v/>
      </c>
      <c r="B1029" t="inlineStr">
        <is>
          <t>23:59</t>
        </is>
      </c>
      <c r="C1029" t="inlineStr">
        <is>
          <t>yeah let's read us refill sweetie I</t>
        </is>
      </c>
      <c r="D1029">
        <f>HYPERLINK("https://www.youtube.com/watch?v=mgcyzbgIs9s&amp;t=1439s", "Go to time")</f>
        <v/>
      </c>
    </row>
    <row r="1030">
      <c r="A1030">
        <f>HYPERLINK("https://www.youtube.com/watch?v=zLPDw-DFlTQ", "Video")</f>
        <v/>
      </c>
      <c r="B1030" t="inlineStr">
        <is>
          <t>1:09</t>
        </is>
      </c>
      <c r="C1030" t="inlineStr">
        <is>
          <t>citizen intent on fulfilling my civic</t>
        </is>
      </c>
      <c r="D1030">
        <f>HYPERLINK("https://www.youtube.com/watch?v=zLPDw-DFlTQ&amp;t=69s", "Go to time")</f>
        <v/>
      </c>
    </row>
    <row r="1031">
      <c r="A1031">
        <f>HYPERLINK("https://www.youtube.com/watch?v=jIzQOTVCMyk", "Video")</f>
        <v/>
      </c>
      <c r="B1031" t="inlineStr">
        <is>
          <t>14:55</t>
        </is>
      </c>
      <c r="C1031" t="inlineStr">
        <is>
          <t>John Candy to try and fulfill their</t>
        </is>
      </c>
      <c r="D1031">
        <f>HYPERLINK("https://www.youtube.com/watch?v=jIzQOTVCMyk&amp;t=895s", "Go to time")</f>
        <v/>
      </c>
    </row>
    <row r="1032">
      <c r="A1032">
        <f>HYPERLINK("https://www.youtube.com/watch?v=_hH7Rndo4eE", "Video")</f>
        <v/>
      </c>
      <c r="B1032" t="inlineStr">
        <is>
          <t>0:27</t>
        </is>
      </c>
      <c r="C1032" t="inlineStr">
        <is>
          <t>that if you are to fulfill your destiny</t>
        </is>
      </c>
      <c r="D1032">
        <f>HYPERLINK("https://www.youtube.com/watch?v=_hH7Rndo4eE&amp;t=27s", "Go to time")</f>
        <v/>
      </c>
    </row>
    <row r="1033">
      <c r="A1033">
        <f>HYPERLINK("https://www.youtube.com/watch?v=XHuZ63p6zw0", "Video")</f>
        <v/>
      </c>
      <c r="B1033" t="inlineStr">
        <is>
          <t>1:01</t>
        </is>
      </c>
      <c r="C1033" t="inlineStr">
        <is>
          <t>filled with fire breathing dragons and</t>
        </is>
      </c>
      <c r="D1033">
        <f>HYPERLINK("https://www.youtube.com/watch?v=XHuZ63p6zw0&amp;t=61s", "Go to time")</f>
        <v/>
      </c>
    </row>
    <row r="1034">
      <c r="A1034">
        <f>HYPERLINK("https://www.youtube.com/watch?v=INxwpKQU-u8", "Video")</f>
        <v/>
      </c>
      <c r="B1034" t="inlineStr">
        <is>
          <t>6:32</t>
        </is>
      </c>
      <c r="C1034" t="inlineStr">
        <is>
          <t>it's wish fulfillment you don't want to</t>
        </is>
      </c>
      <c r="D1034">
        <f>HYPERLINK("https://www.youtube.com/watch?v=INxwpKQU-u8&amp;t=392s", "Go to time")</f>
        <v/>
      </c>
    </row>
    <row r="1035">
      <c r="A1035">
        <f>HYPERLINK("https://www.youtube.com/watch?v=NWyKw0acpR0", "Video")</f>
        <v/>
      </c>
      <c r="B1035" t="inlineStr">
        <is>
          <t>42:32</t>
        </is>
      </c>
      <c r="C1035" t="inlineStr">
        <is>
          <t>fulfillment of teenage girls to have</t>
        </is>
      </c>
      <c r="D1035">
        <f>HYPERLINK("https://www.youtube.com/watch?v=NWyKw0acpR0&amp;t=2552s", "Go to time")</f>
        <v/>
      </c>
    </row>
    <row r="1036">
      <c r="A1036">
        <f>HYPERLINK("https://www.youtube.com/watch?v=rvZwyv9eLG4", "Video")</f>
        <v/>
      </c>
      <c r="B1036" t="inlineStr">
        <is>
          <t>0:00</t>
        </is>
      </c>
      <c r="C1036" t="inlineStr">
        <is>
          <t>go boss guy level with you can I fill</t>
        </is>
      </c>
      <c r="D1036">
        <f>HYPERLINK("https://www.youtube.com/watch?v=rvZwyv9eLG4&amp;t=0s", "Go to time")</f>
        <v/>
      </c>
    </row>
    <row r="1037">
      <c r="A1037">
        <f>HYPERLINK("https://www.youtube.com/watch?v=LS3q0nStvKM", "Video")</f>
        <v/>
      </c>
      <c r="B1037" t="inlineStr">
        <is>
          <t>3:20</t>
        </is>
      </c>
      <c r="C1037" t="inlineStr">
        <is>
          <t>the sky maybe he is here to fulfill the</t>
        </is>
      </c>
      <c r="D1037">
        <f>HYPERLINK("https://www.youtube.com/watch?v=LS3q0nStvKM&amp;t=200s", "Go to time")</f>
        <v/>
      </c>
    </row>
    <row r="1038">
      <c r="A1038">
        <f>HYPERLINK("https://www.youtube.com/watch?v=pWrnxh1tdp8", "Video")</f>
        <v/>
      </c>
      <c r="B1038" t="inlineStr">
        <is>
          <t>19:12</t>
        </is>
      </c>
      <c r="C1038" t="inlineStr">
        <is>
          <t>to fill the time between dialogue with</t>
        </is>
      </c>
      <c r="D1038">
        <f>HYPERLINK("https://www.youtube.com/watch?v=pWrnxh1tdp8&amp;t=1152s", "Go to time")</f>
        <v/>
      </c>
    </row>
    <row r="1039">
      <c r="A1039">
        <f>HYPERLINK("https://www.youtube.com/watch?v=7uiWAAr18SQ", "Video")</f>
        <v/>
      </c>
      <c r="B1039" t="inlineStr">
        <is>
          <t>4:45</t>
        </is>
      </c>
      <c r="C1039" t="inlineStr">
        <is>
          <t>and I am fill with</t>
        </is>
      </c>
      <c r="D1039">
        <f>HYPERLINK("https://www.youtube.com/watch?v=7uiWAAr18SQ&amp;t=285s", "Go to time")</f>
        <v/>
      </c>
    </row>
    <row r="1040">
      <c r="A1040">
        <f>HYPERLINK("https://www.youtube.com/watch?v=Z_oKozOVU4k", "Video")</f>
        <v/>
      </c>
      <c r="B1040" t="inlineStr">
        <is>
          <t>7:27</t>
        </is>
      </c>
      <c r="C1040" t="inlineStr">
        <is>
          <t>Ensemble and big shoes to fill and tap</t>
        </is>
      </c>
      <c r="D1040">
        <f>HYPERLINK("https://www.youtube.com/watch?v=Z_oKozOVU4k&amp;t=447s", "Go to time")</f>
        <v/>
      </c>
    </row>
    <row r="1041">
      <c r="A1041">
        <f>HYPERLINK("https://www.youtube.com/watch?v=Z_oKozOVU4k", "Video")</f>
        <v/>
      </c>
      <c r="B1041" t="inlineStr">
        <is>
          <t>7:56</t>
        </is>
      </c>
      <c r="C1041" t="inlineStr">
        <is>
          <t>in order to fulfill their commitments to</t>
        </is>
      </c>
      <c r="D1041">
        <f>HYPERLINK("https://www.youtube.com/watch?v=Z_oKozOVU4k&amp;t=476s", "Go to time")</f>
        <v/>
      </c>
    </row>
    <row r="1042">
      <c r="A1042">
        <f>HYPERLINK("https://www.youtube.com/watch?v=vUiWDDJr4mo", "Video")</f>
        <v/>
      </c>
      <c r="B1042" t="inlineStr">
        <is>
          <t>13:29</t>
        </is>
      </c>
      <c r="C1042" t="inlineStr">
        <is>
          <t>maybe filler can't fix</t>
        </is>
      </c>
      <c r="D1042">
        <f>HYPERLINK("https://www.youtube.com/watch?v=vUiWDDJr4mo&amp;t=809s", "Go to time")</f>
        <v/>
      </c>
    </row>
    <row r="1043">
      <c r="A1043">
        <f>HYPERLINK("https://www.youtube.com/watch?v=YHQjbCstZME", "Video")</f>
        <v/>
      </c>
      <c r="B1043" t="inlineStr">
        <is>
          <t>0:23</t>
        </is>
      </c>
      <c r="C1043" t="inlineStr">
        <is>
          <t>filmmaking is filled with love stories</t>
        </is>
      </c>
      <c r="D1043">
        <f>HYPERLINK("https://www.youtube.com/watch?v=YHQjbCstZME&amp;t=23s", "Go to time")</f>
        <v/>
      </c>
    </row>
    <row r="1044">
      <c r="A1044">
        <f>HYPERLINK("https://www.youtube.com/watch?v=YHQjbCstZME", "Video")</f>
        <v/>
      </c>
      <c r="B1044" t="inlineStr">
        <is>
          <t>10:00</t>
        </is>
      </c>
      <c r="C1044" t="inlineStr">
        <is>
          <t>hook-filled pop song for the eyes and</t>
        </is>
      </c>
      <c r="D1044">
        <f>HYPERLINK("https://www.youtube.com/watch?v=YHQjbCstZME&amp;t=600s", "Go to time")</f>
        <v/>
      </c>
    </row>
    <row r="1045">
      <c r="A1045">
        <f>HYPERLINK("https://www.youtube.com/watch?v=UfUEh9cYm-o", "Video")</f>
        <v/>
      </c>
      <c r="B1045" t="inlineStr">
        <is>
          <t>1:39</t>
        </is>
      </c>
      <c r="C1045" t="inlineStr">
        <is>
          <t>is a Dark Realm filled with the tortured</t>
        </is>
      </c>
      <c r="D1045">
        <f>HYPERLINK("https://www.youtube.com/watch?v=UfUEh9cYm-o&amp;t=99s", "Go to time")</f>
        <v/>
      </c>
    </row>
    <row r="1046">
      <c r="A1046">
        <f>HYPERLINK("https://www.youtube.com/watch?v=GTivd8Xcr3o", "Video")</f>
        <v/>
      </c>
      <c r="B1046" t="inlineStr">
        <is>
          <t>2:18</t>
        </is>
      </c>
      <c r="C1046" t="inlineStr">
        <is>
          <t>when our beavers come to fight fill our</t>
        </is>
      </c>
      <c r="D1046">
        <f>HYPERLINK("https://www.youtube.com/watch?v=GTivd8Xcr3o&amp;t=138s", "Go to time")</f>
        <v/>
      </c>
    </row>
    <row r="1047">
      <c r="A1047">
        <f>HYPERLINK("https://www.youtube.com/watch?v=KYEP1OgoNGM", "Video")</f>
        <v/>
      </c>
      <c r="B1047" t="inlineStr">
        <is>
          <t>13:45</t>
        </is>
      </c>
      <c r="C1047" t="inlineStr">
        <is>
          <t>you see it's filled with american heroes</t>
        </is>
      </c>
      <c r="D1047">
        <f>HYPERLINK("https://www.youtube.com/watch?v=KYEP1OgoNGM&amp;t=825s", "Go to time")</f>
        <v/>
      </c>
    </row>
    <row r="1048">
      <c r="A1048">
        <f>HYPERLINK("https://www.youtube.com/watch?v=KYEP1OgoNGM", "Video")</f>
        <v/>
      </c>
      <c r="B1048" t="inlineStr">
        <is>
          <t>13:55</t>
        </is>
      </c>
      <c r="C1048" t="inlineStr">
        <is>
          <t>because the trunk is filled with over 75</t>
        </is>
      </c>
      <c r="D1048">
        <f>HYPERLINK("https://www.youtube.com/watch?v=KYEP1OgoNGM&amp;t=835s", "Go to time")</f>
        <v/>
      </c>
    </row>
    <row r="1049">
      <c r="A1049">
        <f>HYPERLINK("https://www.youtube.com/watch?v=ancPibgH6Bw", "Video")</f>
        <v/>
      </c>
      <c r="B1049" t="inlineStr">
        <is>
          <t>1:44</t>
        </is>
      </c>
      <c r="C1049" t="inlineStr">
        <is>
          <t>here to fulfill Ra's al Ghul's destiny</t>
        </is>
      </c>
      <c r="D1049">
        <f>HYPERLINK("https://www.youtube.com/watch?v=ancPibgH6Bw&amp;t=104s", "Go to time")</f>
        <v/>
      </c>
    </row>
    <row r="1050">
      <c r="A1050">
        <f>HYPERLINK("https://www.youtube.com/watch?v=IWuIntFf4uk", "Video")</f>
        <v/>
      </c>
      <c r="B1050" t="inlineStr">
        <is>
          <t>21:54</t>
        </is>
      </c>
      <c r="C1050" t="inlineStr">
        <is>
          <t>lines and filling it with Exposition and</t>
        </is>
      </c>
      <c r="D1050">
        <f>HYPERLINK("https://www.youtube.com/watch?v=IWuIntFf4uk&amp;t=1314s", "Go to time")</f>
        <v/>
      </c>
    </row>
    <row r="1051">
      <c r="A1051">
        <f>HYPERLINK("https://www.youtube.com/watch?v=SWjEFZT4drY", "Video")</f>
        <v/>
      </c>
      <c r="B1051" t="inlineStr">
        <is>
          <t>1:33</t>
        </is>
      </c>
      <c r="C1051" t="inlineStr">
        <is>
          <t>who was carrying a suitcase filled with</t>
        </is>
      </c>
      <c r="D1051">
        <f>HYPERLINK("https://www.youtube.com/watch?v=SWjEFZT4drY&amp;t=93s", "Go to time")</f>
        <v/>
      </c>
    </row>
    <row r="1052">
      <c r="A1052">
        <f>HYPERLINK("https://www.youtube.com/watch?v=i07yEczcujQ", "Video")</f>
        <v/>
      </c>
      <c r="B1052" t="inlineStr">
        <is>
          <t>1:18</t>
        </is>
      </c>
      <c r="C1052" t="inlineStr">
        <is>
          <t>mean it can't be figured you could fill</t>
        </is>
      </c>
      <c r="D1052">
        <f>HYPERLINK("https://www.youtube.com/watch?v=i07yEczcujQ&amp;t=78s", "Go to time")</f>
        <v/>
      </c>
    </row>
    <row r="1053">
      <c r="A1053">
        <f>HYPERLINK("https://www.youtube.com/watch?v=i3-jlhJgU9U", "Video")</f>
        <v/>
      </c>
      <c r="B1053" t="inlineStr">
        <is>
          <t>0:41</t>
        </is>
      </c>
      <c r="C1053" t="inlineStr">
        <is>
          <t>and they fill it with their subconscious</t>
        </is>
      </c>
      <c r="D1053">
        <f>HYPERLINK("https://www.youtube.com/watch?v=i3-jlhJgU9U&amp;t=41s", "Go to time")</f>
        <v/>
      </c>
    </row>
    <row r="1054">
      <c r="A1054">
        <f>HYPERLINK("https://www.youtube.com/watch?v=rKQEYi53rvQ", "Video")</f>
        <v/>
      </c>
      <c r="B1054" t="inlineStr">
        <is>
          <t>1:58</t>
        </is>
      </c>
      <c r="C1054" t="inlineStr">
        <is>
          <t>was a kingdom filled with people and</t>
        </is>
      </c>
      <c r="D1054">
        <f>HYPERLINK("https://www.youtube.com/watch?v=rKQEYi53rvQ&amp;t=118s", "Go to time")</f>
        <v/>
      </c>
    </row>
    <row r="1055">
      <c r="A1055">
        <f>HYPERLINK("https://www.youtube.com/watch?v=H-YC_VUoPTY", "Video")</f>
        <v/>
      </c>
      <c r="B1055" t="inlineStr">
        <is>
          <t>12:06</t>
        </is>
      </c>
      <c r="C1055" t="inlineStr">
        <is>
          <t>blip complete snapshot fulfilled now</t>
        </is>
      </c>
      <c r="D1055">
        <f>HYPERLINK("https://www.youtube.com/watch?v=H-YC_VUoPTY&amp;t=726s", "Go to time")</f>
        <v/>
      </c>
    </row>
    <row r="1056">
      <c r="A1056">
        <f>HYPERLINK("https://www.youtube.com/watch?v=zUgDbgBIb5U", "Video")</f>
        <v/>
      </c>
      <c r="B1056" t="inlineStr">
        <is>
          <t>21:15</t>
        </is>
      </c>
      <c r="C1056" t="inlineStr">
        <is>
          <t>own way fast paced and filled with style</t>
        </is>
      </c>
      <c r="D1056">
        <f>HYPERLINK("https://www.youtube.com/watch?v=zUgDbgBIb5U&amp;t=1275s", "Go to time")</f>
        <v/>
      </c>
    </row>
    <row r="1057">
      <c r="A1057">
        <f>HYPERLINK("https://www.youtube.com/watch?v=m34XjKFNPrw", "Video")</f>
        <v/>
      </c>
      <c r="B1057" t="inlineStr">
        <is>
          <t>6:08</t>
        </is>
      </c>
      <c r="C1057" t="inlineStr">
        <is>
          <t>fill up your Barbie Corvette so go party</t>
        </is>
      </c>
      <c r="D1057">
        <f>HYPERLINK("https://www.youtube.com/watch?v=m34XjKFNPrw&amp;t=368s", "Go to time")</f>
        <v/>
      </c>
    </row>
    <row r="1058">
      <c r="A1058">
        <f>HYPERLINK("https://www.youtube.com/watch?v=4kmOp1fSr4g", "Video")</f>
        <v/>
      </c>
      <c r="B1058" t="inlineStr">
        <is>
          <t>0:13</t>
        </is>
      </c>
      <c r="C1058" t="inlineStr">
        <is>
          <t>night seems at first glance to fill that</t>
        </is>
      </c>
      <c r="D1058">
        <f>HYPERLINK("https://www.youtube.com/watch?v=4kmOp1fSr4g&amp;t=13s", "Go to time")</f>
        <v/>
      </c>
    </row>
    <row r="1059">
      <c r="A1059">
        <f>HYPERLINK("https://www.youtube.com/watch?v=qDcKj5rENg0", "Video")</f>
        <v/>
      </c>
      <c r="B1059" t="inlineStr">
        <is>
          <t>2:15</t>
        </is>
      </c>
      <c r="C1059" t="inlineStr">
        <is>
          <t>something's been left unfulfilled or</t>
        </is>
      </c>
      <c r="D1059">
        <f>HYPERLINK("https://www.youtube.com/watch?v=qDcKj5rENg0&amp;t=135s", "Go to time")</f>
        <v/>
      </c>
    </row>
    <row r="1060">
      <c r="A1060">
        <f>HYPERLINK("https://www.youtube.com/watch?v=N9rlqZEThgk", "Video")</f>
        <v/>
      </c>
      <c r="B1060" t="inlineStr">
        <is>
          <t>9:11</t>
        </is>
      </c>
      <c r="C1060" t="inlineStr">
        <is>
          <t>of filled certain voids in each other's</t>
        </is>
      </c>
      <c r="D1060">
        <f>HYPERLINK("https://www.youtube.com/watch?v=N9rlqZEThgk&amp;t=551s", "Go to time")</f>
        <v/>
      </c>
    </row>
    <row r="1061">
      <c r="A1061">
        <f>HYPERLINK("https://www.youtube.com/watch?v=P_BnTgfL7qs", "Video")</f>
        <v/>
      </c>
      <c r="B1061" t="inlineStr">
        <is>
          <t>23:24</t>
        </is>
      </c>
      <c r="C1061" t="inlineStr">
        <is>
          <t>creative experience fulfilled in each</t>
        </is>
      </c>
      <c r="D1061">
        <f>HYPERLINK("https://www.youtube.com/watch?v=P_BnTgfL7qs&amp;t=1404s", "Go to time")</f>
        <v/>
      </c>
    </row>
    <row r="1062">
      <c r="A1062">
        <f>HYPERLINK("https://www.youtube.com/watch?v=k507sETuMhg", "Video")</f>
        <v/>
      </c>
      <c r="B1062" t="inlineStr">
        <is>
          <t>4:18</t>
        </is>
      </c>
      <c r="C1062" t="inlineStr">
        <is>
          <t>it fills with gas I pity the person will</t>
        </is>
      </c>
      <c r="D1062">
        <f>HYPERLINK("https://www.youtube.com/watch?v=k507sETuMhg&amp;t=258s", "Go to time")</f>
        <v/>
      </c>
    </row>
    <row r="1063">
      <c r="A1063">
        <f>HYPERLINK("https://www.youtube.com/watch?v=yaqDoG3X_xc", "Video")</f>
        <v/>
      </c>
      <c r="B1063" t="inlineStr">
        <is>
          <t>16:02</t>
        </is>
      </c>
      <c r="C1063" t="inlineStr">
        <is>
          <t>inside riley endlessly happy and filled</t>
        </is>
      </c>
      <c r="D1063">
        <f>HYPERLINK("https://www.youtube.com/watch?v=yaqDoG3X_xc&amp;t=962s", "Go to time")</f>
        <v/>
      </c>
    </row>
    <row r="1064">
      <c r="A1064">
        <f>HYPERLINK("https://www.youtube.com/watch?v=yaqDoG3X_xc", "Video")</f>
        <v/>
      </c>
      <c r="B1064" t="inlineStr">
        <is>
          <t>25:15</t>
        </is>
      </c>
      <c r="C1064" t="inlineStr">
        <is>
          <t>come so close to fulfilling his dream</t>
        </is>
      </c>
      <c r="D1064">
        <f>HYPERLINK("https://www.youtube.com/watch?v=yaqDoG3X_xc&amp;t=1515s", "Go to time")</f>
        <v/>
      </c>
    </row>
    <row r="1065">
      <c r="A1065">
        <f>HYPERLINK("https://www.youtube.com/watch?v=yaqDoG3X_xc", "Video")</f>
        <v/>
      </c>
      <c r="B1065" t="inlineStr">
        <is>
          <t>25:40</t>
        </is>
      </c>
      <c r="C1065" t="inlineStr">
        <is>
          <t>that last box fills in when you're ready</t>
        </is>
      </c>
      <c r="D1065">
        <f>HYPERLINK("https://www.youtube.com/watch?v=yaqDoG3X_xc&amp;t=1540s", "Go to time")</f>
        <v/>
      </c>
    </row>
    <row r="1066">
      <c r="A1066">
        <f>HYPERLINK("https://www.youtube.com/watch?v=tRz1NjaOG1c", "Video")</f>
        <v/>
      </c>
      <c r="B1066" t="inlineStr">
        <is>
          <t>1:36</t>
        </is>
      </c>
      <c r="C1066" t="inlineStr">
        <is>
          <t>but there in that grand hall filled with</t>
        </is>
      </c>
      <c r="D1066">
        <f>HYPERLINK("https://www.youtube.com/watch?v=tRz1NjaOG1c&amp;t=96s", "Go to time")</f>
        <v/>
      </c>
    </row>
    <row r="1067">
      <c r="A1067">
        <f>HYPERLINK("https://www.youtube.com/watch?v=Lqvt2gA8310", "Video")</f>
        <v/>
      </c>
      <c r="B1067" t="inlineStr">
        <is>
          <t>2:40</t>
        </is>
      </c>
      <c r="C1067" t="inlineStr">
        <is>
          <t>boots to fill some of the greatest</t>
        </is>
      </c>
      <c r="D1067">
        <f>HYPERLINK("https://www.youtube.com/watch?v=Lqvt2gA8310&amp;t=160s", "Go to time")</f>
        <v/>
      </c>
    </row>
    <row r="1068">
      <c r="A1068">
        <f>HYPERLINK("https://www.youtube.com/watch?v=FJKnLqF3X8g", "Video")</f>
        <v/>
      </c>
      <c r="B1068" t="inlineStr">
        <is>
          <t>2:08</t>
        </is>
      </c>
      <c r="C1068" t="inlineStr">
        <is>
          <t>I am filled with</t>
        </is>
      </c>
      <c r="D1068">
        <f>HYPERLINK("https://www.youtube.com/watch?v=FJKnLqF3X8g&amp;t=128s", "Go to time")</f>
        <v/>
      </c>
    </row>
    <row r="1069">
      <c r="A1069">
        <f>HYPERLINK("https://www.youtube.com/watch?v=WgNt2MOZJH0", "Video")</f>
        <v/>
      </c>
      <c r="B1069" t="inlineStr">
        <is>
          <t>0:57</t>
        </is>
      </c>
      <c r="C1069" t="inlineStr">
        <is>
          <t>blaspheme his mind is filled with lunacy</t>
        </is>
      </c>
      <c r="D1069">
        <f>HYPERLINK("https://www.youtube.com/watch?v=WgNt2MOZJH0&amp;t=57s", "Go to time")</f>
        <v/>
      </c>
    </row>
    <row r="1070">
      <c r="A1070">
        <f>HYPERLINK("https://www.youtube.com/watch?v=WgNt2MOZJH0", "Video")</f>
        <v/>
      </c>
      <c r="B1070" t="inlineStr">
        <is>
          <t>2:04</t>
        </is>
      </c>
      <c r="C1070" t="inlineStr">
        <is>
          <t>life to fulfill my dream</t>
        </is>
      </c>
      <c r="D1070">
        <f>HYPERLINK("https://www.youtube.com/watch?v=WgNt2MOZJH0&amp;t=124s", "Go to time")</f>
        <v/>
      </c>
    </row>
    <row r="1071">
      <c r="A1071">
        <f>HYPERLINK("https://www.youtube.com/watch?v=SM5VSiWsTds", "Video")</f>
        <v/>
      </c>
      <c r="B1071" t="inlineStr">
        <is>
          <t>5:51</t>
        </is>
      </c>
      <c r="C1071" t="inlineStr">
        <is>
          <t>coming unglued during stress-filled</t>
        </is>
      </c>
      <c r="D1071">
        <f>HYPERLINK("https://www.youtube.com/watch?v=SM5VSiWsTds&amp;t=351s", "Go to time")</f>
        <v/>
      </c>
    </row>
    <row r="1072">
      <c r="A1072">
        <f>HYPERLINK("https://www.youtube.com/watch?v=SM5VSiWsTds", "Video")</f>
        <v/>
      </c>
      <c r="B1072" t="inlineStr">
        <is>
          <t>8:41</t>
        </is>
      </c>
      <c r="C1072" t="inlineStr">
        <is>
          <t>nonetheless this adventure-filled</t>
        </is>
      </c>
      <c r="D1072">
        <f>HYPERLINK("https://www.youtube.com/watch?v=SM5VSiWsTds&amp;t=521s", "Go to time")</f>
        <v/>
      </c>
    </row>
    <row r="1073">
      <c r="A1073">
        <f>HYPERLINK("https://www.youtube.com/watch?v=eX7KaNfNG3c", "Video")</f>
        <v/>
      </c>
      <c r="B1073" t="inlineStr">
        <is>
          <t>3:17</t>
        </is>
      </c>
      <c r="C1073" t="inlineStr">
        <is>
          <t>fulfillment in part two you know like we</t>
        </is>
      </c>
      <c r="D1073">
        <f>HYPERLINK("https://www.youtube.com/watch?v=eX7KaNfNG3c&amp;t=197s", "Go to time")</f>
        <v/>
      </c>
    </row>
    <row r="1074">
      <c r="A1074">
        <f>HYPERLINK("https://www.youtube.com/watch?v=jUkqho3OUos", "Video")</f>
        <v/>
      </c>
      <c r="B1074" t="inlineStr">
        <is>
          <t>0:08</t>
        </is>
      </c>
      <c r="C1074" t="inlineStr">
        <is>
          <t>something serious when you can just fill</t>
        </is>
      </c>
      <c r="D1074">
        <f>HYPERLINK("https://www.youtube.com/watch?v=jUkqho3OUos&amp;t=8s", "Go to time")</f>
        <v/>
      </c>
    </row>
    <row r="1075">
      <c r="A1075">
        <f>HYPERLINK("https://www.youtube.com/watch?v=jUkqho3OUos", "Video")</f>
        <v/>
      </c>
      <c r="B1075" t="inlineStr">
        <is>
          <t>0:12</t>
        </is>
      </c>
      <c r="C1075" t="inlineStr">
        <is>
          <t>no need fill it up lady</t>
        </is>
      </c>
      <c r="D1075">
        <f>HYPERLINK("https://www.youtube.com/watch?v=jUkqho3OUos&amp;t=12s", "Go to time")</f>
        <v/>
      </c>
    </row>
    <row r="1076">
      <c r="A1076">
        <f>HYPERLINK("https://www.youtube.com/watch?v=zkY-Td5ds1c", "Video")</f>
        <v/>
      </c>
      <c r="B1076" t="inlineStr">
        <is>
          <t>14:34</t>
        </is>
      </c>
      <c r="C1076" t="inlineStr">
        <is>
          <t>car is filled with pedestrians so gibson</t>
        </is>
      </c>
      <c r="D1076">
        <f>HYPERLINK("https://www.youtube.com/watch?v=zkY-Td5ds1c&amp;t=874s", "Go to time")</f>
        <v/>
      </c>
    </row>
    <row r="1077">
      <c r="A1077">
        <f>HYPERLINK("https://www.youtube.com/watch?v=zkY-Td5ds1c", "Video")</f>
        <v/>
      </c>
      <c r="B1077" t="inlineStr">
        <is>
          <t>16:59</t>
        </is>
      </c>
      <c r="C1077" t="inlineStr">
        <is>
          <t>especially when that train is filled</t>
        </is>
      </c>
      <c r="D1077">
        <f>HYPERLINK("https://www.youtube.com/watch?v=zkY-Td5ds1c&amp;t=1019s", "Go to time")</f>
        <v/>
      </c>
    </row>
    <row r="1078">
      <c r="A1078">
        <f>HYPERLINK("https://www.youtube.com/watch?v=zkY-Td5ds1c", "Video")</f>
        <v/>
      </c>
      <c r="B1078" t="inlineStr">
        <is>
          <t>19:13</t>
        </is>
      </c>
      <c r="C1078" t="inlineStr">
        <is>
          <t>subway car filled with civilians doc ock</t>
        </is>
      </c>
      <c r="D1078">
        <f>HYPERLINK("https://www.youtube.com/watch?v=zkY-Td5ds1c&amp;t=1153s", "Go to time")</f>
        <v/>
      </c>
    </row>
    <row r="1079">
      <c r="A1079">
        <f>HYPERLINK("https://www.youtube.com/watch?v=j-Y1uz1zrKk", "Video")</f>
        <v/>
      </c>
      <c r="B1079" t="inlineStr">
        <is>
          <t>0:11</t>
        </is>
      </c>
      <c r="C1079" t="inlineStr">
        <is>
          <t>good thing I refilled the web</t>
        </is>
      </c>
      <c r="D1079">
        <f>HYPERLINK("https://www.youtube.com/watch?v=j-Y1uz1zrKk&amp;t=11s", "Go to time")</f>
        <v/>
      </c>
    </row>
    <row r="1080">
      <c r="A1080">
        <f>HYPERLINK("https://www.youtube.com/watch?v=OJrGd-0oOo0", "Video")</f>
        <v/>
      </c>
      <c r="B1080" t="inlineStr">
        <is>
          <t>1:18</t>
        </is>
      </c>
      <c r="C1080" t="inlineStr">
        <is>
          <t>rt essentials the best wish fulfillment</t>
        </is>
      </c>
      <c r="D1080">
        <f>HYPERLINK("https://www.youtube.com/watch?v=OJrGd-0oOo0&amp;t=78s", "Go to time")</f>
        <v/>
      </c>
    </row>
    <row r="1081">
      <c r="A1081">
        <f>HYPERLINK("https://www.youtube.com/watch?v=OJrGd-0oOo0", "Video")</f>
        <v/>
      </c>
      <c r="B1081" t="inlineStr">
        <is>
          <t>1:50</t>
        </is>
      </c>
      <c r="C1081" t="inlineStr">
        <is>
          <t>seems less like wish fulfillment more</t>
        </is>
      </c>
      <c r="D1081">
        <f>HYPERLINK("https://www.youtube.com/watch?v=OJrGd-0oOo0&amp;t=110s", "Go to time")</f>
        <v/>
      </c>
    </row>
    <row r="1082">
      <c r="A1082">
        <f>HYPERLINK("https://www.youtube.com/watch?v=OJrGd-0oOo0", "Video")</f>
        <v/>
      </c>
      <c r="B1082" t="inlineStr">
        <is>
          <t>4:08</t>
        </is>
      </c>
      <c r="C1082" t="inlineStr">
        <is>
          <t>higher in terms of wish fulfillment if</t>
        </is>
      </c>
      <c r="D1082">
        <f>HYPERLINK("https://www.youtube.com/watch?v=OJrGd-0oOo0&amp;t=248s", "Go to time")</f>
        <v/>
      </c>
    </row>
    <row r="1083">
      <c r="A1083">
        <f>HYPERLINK("https://www.youtube.com/watch?v=OJrGd-0oOo0", "Video")</f>
        <v/>
      </c>
      <c r="B1083" t="inlineStr">
        <is>
          <t>5:16</t>
        </is>
      </c>
      <c r="C1083" t="inlineStr">
        <is>
          <t>it contributed to the wish fulfillment</t>
        </is>
      </c>
      <c r="D1083">
        <f>HYPERLINK("https://www.youtube.com/watch?v=OJrGd-0oOo0&amp;t=316s", "Go to time")</f>
        <v/>
      </c>
    </row>
    <row r="1084">
      <c r="A1084">
        <f>HYPERLINK("https://www.youtube.com/watch?v=OJrGd-0oOo0", "Video")</f>
        <v/>
      </c>
      <c r="B1084" t="inlineStr">
        <is>
          <t>6:56</t>
        </is>
      </c>
      <c r="C1084" t="inlineStr">
        <is>
          <t>fulfillment in my book and though</t>
        </is>
      </c>
      <c r="D1084">
        <f>HYPERLINK("https://www.youtube.com/watch?v=OJrGd-0oOo0&amp;t=416s", "Go to time")</f>
        <v/>
      </c>
    </row>
    <row r="1085">
      <c r="A1085">
        <f>HYPERLINK("https://www.youtube.com/watch?v=OJrGd-0oOo0", "Video")</f>
        <v/>
      </c>
      <c r="B1085" t="inlineStr">
        <is>
          <t>10:25</t>
        </is>
      </c>
      <c r="C1085" t="inlineStr">
        <is>
          <t>wish fulfillment movie because jim</t>
        </is>
      </c>
      <c r="D1085">
        <f>HYPERLINK("https://www.youtube.com/watch?v=OJrGd-0oOo0&amp;t=625s", "Go to time")</f>
        <v/>
      </c>
    </row>
    <row r="1086">
      <c r="A1086">
        <f>HYPERLINK("https://www.youtube.com/watch?v=OJrGd-0oOo0", "Video")</f>
        <v/>
      </c>
      <c r="B1086" t="inlineStr">
        <is>
          <t>12:20</t>
        </is>
      </c>
      <c r="C1086" t="inlineStr">
        <is>
          <t>life frank's s tear in wish fulfillment</t>
        </is>
      </c>
      <c r="D1086">
        <f>HYPERLINK("https://www.youtube.com/watch?v=OJrGd-0oOo0&amp;t=740s", "Go to time")</f>
        <v/>
      </c>
    </row>
    <row r="1087">
      <c r="A1087">
        <f>HYPERLINK("https://www.youtube.com/watch?v=OJrGd-0oOo0", "Video")</f>
        <v/>
      </c>
      <c r="B1087" t="inlineStr">
        <is>
          <t>13:43</t>
        </is>
      </c>
      <c r="C1087" t="inlineStr">
        <is>
          <t>network's go-to stocking stuffer filling</t>
        </is>
      </c>
      <c r="D1087">
        <f>HYPERLINK("https://www.youtube.com/watch?v=OJrGd-0oOo0&amp;t=823s", "Go to time")</f>
        <v/>
      </c>
    </row>
    <row r="1088">
      <c r="A1088">
        <f>HYPERLINK("https://www.youtube.com/watch?v=OJrGd-0oOo0", "Video")</f>
        <v/>
      </c>
      <c r="B1088" t="inlineStr">
        <is>
          <t>14:56</t>
        </is>
      </c>
      <c r="C1088" t="inlineStr">
        <is>
          <t>of the birthday wish fulfillment</t>
        </is>
      </c>
      <c r="D1088">
        <f>HYPERLINK("https://www.youtube.com/watch?v=OJrGd-0oOo0&amp;t=896s", "Go to time")</f>
        <v/>
      </c>
    </row>
    <row r="1089">
      <c r="A1089">
        <f>HYPERLINK("https://www.youtube.com/watch?v=OJrGd-0oOo0", "Video")</f>
        <v/>
      </c>
      <c r="B1089" t="inlineStr">
        <is>
          <t>19:24</t>
        </is>
      </c>
      <c r="C1089" t="inlineStr">
        <is>
          <t>conventional wish fulfillment cinderella</t>
        </is>
      </c>
      <c r="D1089">
        <f>HYPERLINK("https://www.youtube.com/watch?v=OJrGd-0oOo0&amp;t=1164s", "Go to time")</f>
        <v/>
      </c>
    </row>
    <row r="1090">
      <c r="A1090">
        <f>HYPERLINK("https://www.youtube.com/watch?v=OJrGd-0oOo0", "Video")</f>
        <v/>
      </c>
      <c r="B1090" t="inlineStr">
        <is>
          <t>22:55</t>
        </is>
      </c>
      <c r="C1090" t="inlineStr">
        <is>
          <t>fulfillment in cinema what we didn't</t>
        </is>
      </c>
      <c r="D1090">
        <f>HYPERLINK("https://www.youtube.com/watch?v=OJrGd-0oOo0&amp;t=1375s", "Go to time")</f>
        <v/>
      </c>
    </row>
    <row r="1091">
      <c r="A1091">
        <f>HYPERLINK("https://www.youtube.com/watch?v=OJrGd-0oOo0", "Video")</f>
        <v/>
      </c>
      <c r="B1091" t="inlineStr">
        <is>
          <t>23:05</t>
        </is>
      </c>
      <c r="C1091" t="inlineStr">
        <is>
          <t>the term wish fulfillment comes from</t>
        </is>
      </c>
      <c r="D1091">
        <f>HYPERLINK("https://www.youtube.com/watch?v=OJrGd-0oOo0&amp;t=1385s", "Go to time")</f>
        <v/>
      </c>
    </row>
    <row r="1092">
      <c r="A1092">
        <f>HYPERLINK("https://www.youtube.com/watch?v=_MaVxW0G2To", "Video")</f>
        <v/>
      </c>
      <c r="B1092" t="inlineStr">
        <is>
          <t>5:26</t>
        </is>
      </c>
      <c r="C1092" t="inlineStr">
        <is>
          <t>it that's it Mickey deep breaths fill</t>
        </is>
      </c>
      <c r="D1092">
        <f>HYPERLINK("https://www.youtube.com/watch?v=_MaVxW0G2To&amp;t=326s", "Go to time")</f>
        <v/>
      </c>
    </row>
    <row r="1093">
      <c r="A1093">
        <f>HYPERLINK("https://www.youtube.com/watch?v=_MaVxW0G2To", "Video")</f>
        <v/>
      </c>
      <c r="B1093" t="inlineStr">
        <is>
          <t>6:19</t>
        </is>
      </c>
      <c r="C1093" t="inlineStr">
        <is>
          <t>die the ship was filled with mostly</t>
        </is>
      </c>
      <c r="D1093">
        <f>HYPERLINK("https://www.youtube.com/watch?v=_MaVxW0G2To&amp;t=379s", "Go to time")</f>
        <v/>
      </c>
    </row>
    <row r="1094">
      <c r="A1094">
        <f>HYPERLINK("https://www.youtube.com/watch?v=meh39hUNTGs", "Video")</f>
        <v/>
      </c>
      <c r="B1094" t="inlineStr">
        <is>
          <t>0:23</t>
        </is>
      </c>
      <c r="C1094" t="inlineStr">
        <is>
          <t>a next time you can't hide in fillery</t>
        </is>
      </c>
      <c r="D1094">
        <f>HYPERLINK("https://www.youtube.com/watch?v=meh39hUNTGs&amp;t=23s", "Go to time")</f>
        <v/>
      </c>
    </row>
    <row r="1095">
      <c r="A1095">
        <f>HYPERLINK("https://www.youtube.com/watch?v=meh39hUNTGs", "Video")</f>
        <v/>
      </c>
      <c r="B1095" t="inlineStr">
        <is>
          <t>0:27</t>
        </is>
      </c>
      <c r="C1095" t="inlineStr">
        <is>
          <t>there's always a door to fillery when</t>
        </is>
      </c>
      <c r="D1095">
        <f>HYPERLINK("https://www.youtube.com/watch?v=meh39hUNTGs&amp;t=27s", "Go to time")</f>
        <v/>
      </c>
    </row>
    <row r="1096">
      <c r="A1096">
        <f>HYPERLINK("https://www.youtube.com/watch?v=qL6Qgxz_oog", "Video")</f>
        <v/>
      </c>
      <c r="B1096" t="inlineStr">
        <is>
          <t>2:39</t>
        </is>
      </c>
      <c r="C1096" t="inlineStr">
        <is>
          <t>fulfill this arrangement and sees it as</t>
        </is>
      </c>
      <c r="D1096">
        <f>HYPERLINK("https://www.youtube.com/watch?v=qL6Qgxz_oog&amp;t=159s", "Go to time")</f>
        <v/>
      </c>
    </row>
    <row r="1097">
      <c r="A1097">
        <f>HYPERLINK("https://www.youtube.com/watch?v=qL6Qgxz_oog", "Video")</f>
        <v/>
      </c>
      <c r="B1097" t="inlineStr">
        <is>
          <t>11:07</t>
        </is>
      </c>
      <c r="C1097" t="inlineStr">
        <is>
          <t>it is a heartbreaking film filled with</t>
        </is>
      </c>
      <c r="D1097">
        <f>HYPERLINK("https://www.youtube.com/watch?v=qL6Qgxz_oog&amp;t=667s", "Go to time")</f>
        <v/>
      </c>
    </row>
    <row r="1098">
      <c r="A1098">
        <f>HYPERLINK("https://www.youtube.com/watch?v=onoADq-Dqm0", "Video")</f>
        <v/>
      </c>
      <c r="B1098" t="inlineStr">
        <is>
          <t>1:10</t>
        </is>
      </c>
      <c r="C1098" t="inlineStr">
        <is>
          <t>you're helping fulfill a great purpose</t>
        </is>
      </c>
      <c r="D1098">
        <f>HYPERLINK("https://www.youtube.com/watch?v=onoADq-Dqm0&amp;t=70s", "Go to time")</f>
        <v/>
      </c>
    </row>
    <row r="1099">
      <c r="A1099">
        <f>HYPERLINK("https://www.youtube.com/watch?v=Xe2UX2snzG8", "Video")</f>
        <v/>
      </c>
      <c r="B1099" t="inlineStr">
        <is>
          <t>0:17</t>
        </is>
      </c>
      <c r="C1099" t="inlineStr">
        <is>
          <t>from the fourth fillery book I read them</t>
        </is>
      </c>
      <c r="D1099">
        <f>HYPERLINK("https://www.youtube.com/watch?v=Xe2UX2snzG8&amp;t=17s", "Go to time")</f>
        <v/>
      </c>
    </row>
    <row r="1100">
      <c r="A1100">
        <f>HYPERLINK("https://www.youtube.com/watch?v=Xe2UX2snzG8", "Video")</f>
        <v/>
      </c>
      <c r="B1100" t="inlineStr">
        <is>
          <t>0:31</t>
        </is>
      </c>
      <c r="C1100" t="inlineStr">
        <is>
          <t>interesting because fillery is both the</t>
        </is>
      </c>
      <c r="D1100">
        <f>HYPERLINK("https://www.youtube.com/watch?v=Xe2UX2snzG8&amp;t=31s", "Go to time")</f>
        <v/>
      </c>
    </row>
    <row r="1101">
      <c r="A1101">
        <f>HYPERLINK("https://www.youtube.com/watch?v=1Ylk2e-x--8", "Video")</f>
        <v/>
      </c>
      <c r="B1101" t="inlineStr">
        <is>
          <t>1:28</t>
        </is>
      </c>
      <c r="C1101" t="inlineStr">
        <is>
          <t>stealing my aunt sexy plum filled it is</t>
        </is>
      </c>
      <c r="D1101">
        <f>HYPERLINK("https://www.youtube.com/watch?v=1Ylk2e-x--8&amp;t=88s", "Go to time")</f>
        <v/>
      </c>
    </row>
    <row r="1102">
      <c r="A1102">
        <f>HYPERLINK("https://www.youtube.com/watch?v=7-5kYQLJnFw", "Video")</f>
        <v/>
      </c>
      <c r="B1102" t="inlineStr">
        <is>
          <t>0:42</t>
        </is>
      </c>
      <c r="C1102" t="inlineStr">
        <is>
          <t>she fill out all the forms and then the</t>
        </is>
      </c>
      <c r="D1102">
        <f>HYPERLINK("https://www.youtube.com/watch?v=7-5kYQLJnFw&amp;t=42s", "Go to time")</f>
        <v/>
      </c>
    </row>
    <row r="1103">
      <c r="A1103">
        <f>HYPERLINK("https://www.youtube.com/watch?v=7-5kYQLJnFw", "Video")</f>
        <v/>
      </c>
      <c r="B1103" t="inlineStr">
        <is>
          <t>0:45</t>
        </is>
      </c>
      <c r="C1103" t="inlineStr">
        <is>
          <t>she didn't your mom said you filled out</t>
        </is>
      </c>
      <c r="D1103">
        <f>HYPERLINK("https://www.youtube.com/watch?v=7-5kYQLJnFw&amp;t=45s", "Go to time")</f>
        <v/>
      </c>
    </row>
    <row r="1104">
      <c r="A1104">
        <f>HYPERLINK("https://www.youtube.com/watch?v=qyazTI42ROE", "Video")</f>
        <v/>
      </c>
      <c r="B1104" t="inlineStr">
        <is>
          <t>1:55</t>
        </is>
      </c>
      <c r="C1104" t="inlineStr">
        <is>
          <t>fill it</t>
        </is>
      </c>
      <c r="D1104">
        <f>HYPERLINK("https://www.youtube.com/watch?v=qyazTI42ROE&amp;t=115s", "Go to time")</f>
        <v/>
      </c>
    </row>
    <row r="1105">
      <c r="A1105">
        <f>HYPERLINK("https://www.youtube.com/watch?v=fEJFK7Z3sQs", "Video")</f>
        <v/>
      </c>
      <c r="B1105" t="inlineStr">
        <is>
          <t>1:30</t>
        </is>
      </c>
      <c r="C1105" t="inlineStr">
        <is>
          <t>anything I'm just gonna fill this up</t>
        </is>
      </c>
      <c r="D1105">
        <f>HYPERLINK("https://www.youtube.com/watch?v=fEJFK7Z3sQs&amp;t=90s", "Go to time")</f>
        <v/>
      </c>
    </row>
    <row r="1106">
      <c r="A1106">
        <f>HYPERLINK("https://www.youtube.com/watch?v=RjQTyXovFwk", "Video")</f>
        <v/>
      </c>
      <c r="B1106" t="inlineStr">
        <is>
          <t>1:37</t>
        </is>
      </c>
      <c r="C1106" t="inlineStr">
        <is>
          <t>yes i would have filled in the audience</t>
        </is>
      </c>
      <c r="D1106">
        <f>HYPERLINK("https://www.youtube.com/watch?v=RjQTyXovFwk&amp;t=97s", "Go to time")</f>
        <v/>
      </c>
    </row>
    <row r="1107">
      <c r="A1107">
        <f>HYPERLINK("https://www.youtube.com/watch?v=YzrAKRhAAvA", "Video")</f>
        <v/>
      </c>
      <c r="B1107" t="inlineStr">
        <is>
          <t>2:04</t>
        </is>
      </c>
      <c r="C1107" t="inlineStr">
        <is>
          <t>so if you're filling for me i'll double</t>
        </is>
      </c>
      <c r="D1107">
        <f>HYPERLINK("https://www.youtube.com/watch?v=YzrAKRhAAvA&amp;t=124s", "Go to time")</f>
        <v/>
      </c>
    </row>
    <row r="1108">
      <c r="A1108">
        <f>HYPERLINK("https://www.youtube.com/watch?v=4DwkGzgARh0", "Video")</f>
        <v/>
      </c>
      <c r="B1108" t="inlineStr">
        <is>
          <t>5:35</t>
        </is>
      </c>
      <c r="C1108" t="inlineStr">
        <is>
          <t>it five picks to fulfill all your Henry</t>
        </is>
      </c>
      <c r="D1108">
        <f>HYPERLINK("https://www.youtube.com/watch?v=4DwkGzgARh0&amp;t=335s", "Go to time")</f>
        <v/>
      </c>
    </row>
    <row r="1109">
      <c r="A1109">
        <f>HYPERLINK("https://www.youtube.com/watch?v=rTmlOv7BCb0", "Video")</f>
        <v/>
      </c>
      <c r="B1109" t="inlineStr">
        <is>
          <t>0:20</t>
        </is>
      </c>
      <c r="C1109" t="inlineStr">
        <is>
          <t>fill movie he's doing me go and I have</t>
        </is>
      </c>
      <c r="D1109">
        <f>HYPERLINK("https://www.youtube.com/watch?v=rTmlOv7BCb0&amp;t=20s", "Go to time")</f>
        <v/>
      </c>
    </row>
    <row r="1110">
      <c r="A1110">
        <f>HYPERLINK("https://www.youtube.com/watch?v=93qTzU2bNh8", "Video")</f>
        <v/>
      </c>
      <c r="B1110" t="inlineStr">
        <is>
          <t>1:37</t>
        </is>
      </c>
      <c r="C1110" t="inlineStr">
        <is>
          <t>hour to fill up that pool somebody's</t>
        </is>
      </c>
      <c r="D1110">
        <f>HYPERLINK("https://www.youtube.com/watch?v=93qTzU2bNh8&amp;t=97s", "Go to time")</f>
        <v/>
      </c>
    </row>
    <row r="1111">
      <c r="A1111">
        <f>HYPERLINK("https://www.youtube.com/watch?v=OkoWzvbvV0k", "Video")</f>
        <v/>
      </c>
      <c r="B1111" t="inlineStr">
        <is>
          <t>0:23</t>
        </is>
      </c>
      <c r="C1111" t="inlineStr">
        <is>
          <t>laugh they're so I don't know filled</t>
        </is>
      </c>
      <c r="D1111">
        <f>HYPERLINK("https://www.youtube.com/watch?v=OkoWzvbvV0k&amp;t=23s", "Go to time")</f>
        <v/>
      </c>
    </row>
    <row r="1112">
      <c r="A1112">
        <f>HYPERLINK("https://www.youtube.com/watch?v=DrulyUCwDL8", "Video")</f>
        <v/>
      </c>
      <c r="B1112" t="inlineStr">
        <is>
          <t>7:07</t>
        </is>
      </c>
      <c r="C1112" t="inlineStr">
        <is>
          <t>in charge and filled with promise has</t>
        </is>
      </c>
      <c r="D1112">
        <f>HYPERLINK("https://www.youtube.com/watch?v=DrulyUCwDL8&amp;t=427s", "Go to time")</f>
        <v/>
      </c>
    </row>
    <row r="1113">
      <c r="A1113">
        <f>HYPERLINK("https://www.youtube.com/watch?v=DrulyUCwDL8", "Video")</f>
        <v/>
      </c>
      <c r="B1113" t="inlineStr">
        <is>
          <t>16:52</t>
        </is>
      </c>
      <c r="C1113" t="inlineStr">
        <is>
          <t>fulfilling and then maybe so long Maran</t>
        </is>
      </c>
      <c r="D1113">
        <f>HYPERLINK("https://www.youtube.com/watch?v=DrulyUCwDL8&amp;t=1012s", "Go to time")</f>
        <v/>
      </c>
    </row>
    <row r="1114">
      <c r="A1114">
        <f>HYPERLINK("https://www.youtube.com/watch?v=8eeJFUPy20s", "Video")</f>
        <v/>
      </c>
      <c r="B1114" t="inlineStr">
        <is>
          <t>6:39</t>
        </is>
      </c>
      <c r="C1114" t="inlineStr">
        <is>
          <t>we've managed to fulfill the ambition of</t>
        </is>
      </c>
      <c r="D1114">
        <f>HYPERLINK("https://www.youtube.com/watch?v=8eeJFUPy20s&amp;t=399s", "Go to time")</f>
        <v/>
      </c>
    </row>
    <row r="1115">
      <c r="A1115">
        <f>HYPERLINK("https://www.youtube.com/watch?v=DsJSB1leAko", "Video")</f>
        <v/>
      </c>
      <c r="B1115" t="inlineStr">
        <is>
          <t>9:04</t>
        </is>
      </c>
      <c r="C1115" t="inlineStr">
        <is>
          <t>known fulfill your</t>
        </is>
      </c>
      <c r="D1115">
        <f>HYPERLINK("https://www.youtube.com/watch?v=DsJSB1leAko&amp;t=544s", "Go to time")</f>
        <v/>
      </c>
    </row>
    <row r="1116">
      <c r="A1116">
        <f>HYPERLINK("https://www.youtube.com/watch?v=VvC45NqwCkU", "Video")</f>
        <v/>
      </c>
      <c r="B1116" t="inlineStr">
        <is>
          <t>6:43</t>
        </is>
      </c>
      <c r="C1116" t="inlineStr">
        <is>
          <t>your wings oh yeah and fill up your big</t>
        </is>
      </c>
      <c r="D1116">
        <f>HYPERLINK("https://www.youtube.com/watch?v=VvC45NqwCkU&amp;t=403s", "Go to time")</f>
        <v/>
      </c>
    </row>
    <row r="1117">
      <c r="A1117">
        <f>HYPERLINK("https://www.youtube.com/watch?v=VvC45NqwCkU", "Video")</f>
        <v/>
      </c>
      <c r="B1117" t="inlineStr">
        <is>
          <t>9:44</t>
        </is>
      </c>
      <c r="C1117" t="inlineStr">
        <is>
          <t>filled oh yeah uh yeah by</t>
        </is>
      </c>
      <c r="D1117">
        <f>HYPERLINK("https://www.youtube.com/watch?v=VvC45NqwCkU&amp;t=584s", "Go to time")</f>
        <v/>
      </c>
    </row>
    <row r="1118">
      <c r="A1118">
        <f>HYPERLINK("https://www.youtube.com/watch?v=u6WnUmySs6s", "Video")</f>
        <v/>
      </c>
      <c r="B1118" t="inlineStr">
        <is>
          <t>2:16</t>
        </is>
      </c>
      <c r="C1118" t="inlineStr">
        <is>
          <t>he'll miss him if he disappear filling</t>
        </is>
      </c>
      <c r="D1118">
        <f>HYPERLINK("https://www.youtube.com/watch?v=u6WnUmySs6s&amp;t=136s", "Go to time")</f>
        <v/>
      </c>
    </row>
    <row r="1119">
      <c r="A1119">
        <f>HYPERLINK("https://www.youtube.com/watch?v=Sh3gujkDKAY", "Video")</f>
        <v/>
      </c>
      <c r="B1119" t="inlineStr">
        <is>
          <t>0:02</t>
        </is>
      </c>
      <c r="C1119" t="inlineStr">
        <is>
          <t>Whiplash had fulfilled his Destiny as</t>
        </is>
      </c>
      <c r="D1119">
        <f>HYPERLINK("https://www.youtube.com/watch?v=Sh3gujkDKAY&amp;t=2s", "Go to time")</f>
        <v/>
      </c>
    </row>
    <row r="1120">
      <c r="A1120">
        <f>HYPERLINK("https://www.youtube.com/watch?v=g0-ozPfY_tg", "Video")</f>
        <v/>
      </c>
      <c r="B1120" t="inlineStr">
        <is>
          <t>0:17</t>
        </is>
      </c>
      <c r="C1120" t="inlineStr">
        <is>
          <t>stay in fillery I know I know I'm</t>
        </is>
      </c>
      <c r="D1120">
        <f>HYPERLINK("https://www.youtube.com/watch?v=g0-ozPfY_tg&amp;t=17s", "Go to time")</f>
        <v/>
      </c>
    </row>
    <row r="1121">
      <c r="A1121">
        <f>HYPERLINK("https://www.youtube.com/watch?v=nVwmbtE_miQ", "Video")</f>
        <v/>
      </c>
      <c r="B1121" t="inlineStr">
        <is>
          <t>1:00</t>
        </is>
      </c>
      <c r="C1121" t="inlineStr">
        <is>
          <t>out at landfill Park let me cover it</t>
        </is>
      </c>
      <c r="D1121">
        <f>HYPERLINK("https://www.youtube.com/watch?v=nVwmbtE_miQ&amp;t=60s", "Go to time")</f>
        <v/>
      </c>
    </row>
    <row r="1122">
      <c r="A1122">
        <f>HYPERLINK("https://www.youtube.com/watch?v=ST7NFAQ2eN0", "Video")</f>
        <v/>
      </c>
      <c r="B1122" t="inlineStr">
        <is>
          <t>5:47</t>
        </is>
      </c>
      <c r="C1122" t="inlineStr">
        <is>
          <t>First vial is filling with antidote now.</t>
        </is>
      </c>
      <c r="D1122">
        <f>HYPERLINK("https://www.youtube.com/watch?v=ST7NFAQ2eN0&amp;t=347s", "Go to time")</f>
        <v/>
      </c>
    </row>
    <row r="1123">
      <c r="A1123">
        <f>HYPERLINK("https://www.youtube.com/watch?v=2r-O7SdmI7s", "Video")</f>
        <v/>
      </c>
      <c r="B1123" t="inlineStr">
        <is>
          <t>0:44</t>
        </is>
      </c>
      <c r="C1123" t="inlineStr">
        <is>
          <t>to fill that up that's exactly right we</t>
        </is>
      </c>
      <c r="D1123">
        <f>HYPERLINK("https://www.youtube.com/watch?v=2r-O7SdmI7s&amp;t=44s", "Go to time")</f>
        <v/>
      </c>
    </row>
    <row r="1124">
      <c r="A1124">
        <f>HYPERLINK("https://www.youtube.com/watch?v=AAJf0X03SX4", "Video")</f>
        <v/>
      </c>
      <c r="B1124" t="inlineStr">
        <is>
          <t>16:19</t>
        </is>
      </c>
      <c r="C1124" t="inlineStr">
        <is>
          <t>and filled with cut-rate special effects</t>
        </is>
      </c>
      <c r="D1124">
        <f>HYPERLINK("https://www.youtube.com/watch?v=AAJf0X03SX4&amp;t=979s", "Go to time")</f>
        <v/>
      </c>
    </row>
    <row r="1125">
      <c r="A1125">
        <f>HYPERLINK("https://www.youtube.com/watch?v=RiSWanlHefg", "Video")</f>
        <v/>
      </c>
      <c r="B1125" t="inlineStr">
        <is>
          <t>0:56</t>
        </is>
      </c>
      <c r="C1125" t="inlineStr">
        <is>
          <t>i've had my fill mr president</t>
        </is>
      </c>
      <c r="D1125">
        <f>HYPERLINK("https://www.youtube.com/watch?v=RiSWanlHefg&amp;t=56s", "Go to time")</f>
        <v/>
      </c>
    </row>
    <row r="1126">
      <c r="A1126">
        <f>HYPERLINK("https://www.youtube.com/watch?v=zeGRvFbWbz8", "Video")</f>
        <v/>
      </c>
      <c r="B1126" t="inlineStr">
        <is>
          <t>1:08</t>
        </is>
      </c>
      <c r="C1126" t="inlineStr">
        <is>
          <t>dream life filled with luxury apparently</t>
        </is>
      </c>
      <c r="D1126">
        <f>HYPERLINK("https://www.youtube.com/watch?v=zeGRvFbWbz8&amp;t=68s", "Go to time")</f>
        <v/>
      </c>
    </row>
    <row r="1127">
      <c r="A1127">
        <f>HYPERLINK("https://www.youtube.com/watch?v=6cIhrkE2txA", "Video")</f>
        <v/>
      </c>
      <c r="B1127" t="inlineStr">
        <is>
          <t>1:32</t>
        </is>
      </c>
      <c r="C1127" t="inlineStr">
        <is>
          <t>nice safe little world filled only with</t>
        </is>
      </c>
      <c r="D1127">
        <f>HYPERLINK("https://www.youtube.com/watch?v=6cIhrkE2txA&amp;t=92s", "Go to time")</f>
        <v/>
      </c>
    </row>
    <row r="1128">
      <c r="A1128">
        <f>HYPERLINK("https://www.youtube.com/watch?v=rxixH40LdC4", "Video")</f>
        <v/>
      </c>
      <c r="B1128" t="inlineStr">
        <is>
          <t>18:37</t>
        </is>
      </c>
      <c r="C1128" t="inlineStr">
        <is>
          <t>Fillion Elizabeth Banks Michael Rooker</t>
        </is>
      </c>
      <c r="D1128">
        <f>HYPERLINK("https://www.youtube.com/watch?v=rxixH40LdC4&amp;t=1117s", "Go to time")</f>
        <v/>
      </c>
    </row>
    <row r="1129">
      <c r="A1129">
        <f>HYPERLINK("https://www.youtube.com/watch?v=pxBsFVWQQVw", "Video")</f>
        <v/>
      </c>
      <c r="B1129" t="inlineStr">
        <is>
          <t>47:12</t>
        </is>
      </c>
      <c r="C1129" t="inlineStr">
        <is>
          <t>knowledge being filled including uh the</t>
        </is>
      </c>
      <c r="D1129">
        <f>HYPERLINK("https://www.youtube.com/watch?v=pxBsFVWQQVw&amp;t=2832s", "Go to time")</f>
        <v/>
      </c>
    </row>
    <row r="1130">
      <c r="A1130">
        <f>HYPERLINK("https://www.youtube.com/watch?v=Gqkd6tvABsU", "Video")</f>
        <v/>
      </c>
      <c r="B1130" t="inlineStr">
        <is>
          <t>0:17</t>
        </is>
      </c>
      <c r="C1130" t="inlineStr">
        <is>
          <t>we're gonna wait until we decide to fill</t>
        </is>
      </c>
      <c r="D1130">
        <f>HYPERLINK("https://www.youtube.com/watch?v=Gqkd6tvABsU&amp;t=17s", "Go to time")</f>
        <v/>
      </c>
    </row>
    <row r="1131">
      <c r="A1131">
        <f>HYPERLINK("https://www.youtube.com/watch?v=1bBOUr7rAHw", "Video")</f>
        <v/>
      </c>
      <c r="B1131" t="inlineStr">
        <is>
          <t>0:33</t>
        </is>
      </c>
      <c r="C1131" t="inlineStr">
        <is>
          <t>fill in my memories of those missing</t>
        </is>
      </c>
      <c r="D1131">
        <f>HYPERLINK("https://www.youtube.com/watch?v=1bBOUr7rAHw&amp;t=33s", "Go to time")</f>
        <v/>
      </c>
    </row>
    <row r="1132">
      <c r="A1132">
        <f>HYPERLINK("https://www.youtube.com/watch?v=rsrok5sw2yo", "Video")</f>
        <v/>
      </c>
      <c r="B1132" t="inlineStr">
        <is>
          <t>0:59</t>
        </is>
      </c>
      <c r="C1132" t="inlineStr">
        <is>
          <t>an episode is filled with funny people</t>
        </is>
      </c>
      <c r="D1132">
        <f>HYPERLINK("https://www.youtube.com/watch?v=rsrok5sw2yo&amp;t=59s", "Go to time")</f>
        <v/>
      </c>
    </row>
    <row r="1133">
      <c r="A1133">
        <f>HYPERLINK("https://www.youtube.com/watch?v=rsrok5sw2yo", "Video")</f>
        <v/>
      </c>
      <c r="B1133" t="inlineStr">
        <is>
          <t>8:30</t>
        </is>
      </c>
      <c r="C1133" t="inlineStr">
        <is>
          <t>filling up the inbox of this list next</t>
        </is>
      </c>
      <c r="D1133">
        <f>HYPERLINK("https://www.youtube.com/watch?v=rsrok5sw2yo&amp;t=510s", "Go to time")</f>
        <v/>
      </c>
    </row>
    <row r="1134">
      <c r="A1134">
        <f>HYPERLINK("https://www.youtube.com/watch?v=rsrok5sw2yo", "Video")</f>
        <v/>
      </c>
      <c r="B1134" t="inlineStr">
        <is>
          <t>13:25</t>
        </is>
      </c>
      <c r="C1134" t="inlineStr">
        <is>
          <t>goes by the name Kris Kringle who fills</t>
        </is>
      </c>
      <c r="D1134">
        <f>HYPERLINK("https://www.youtube.com/watch?v=rsrok5sw2yo&amp;t=805s", "Go to time")</f>
        <v/>
      </c>
    </row>
    <row r="1135">
      <c r="A1135">
        <f>HYPERLINK("https://www.youtube.com/watch?v=rsrok5sw2yo", "Video")</f>
        <v/>
      </c>
      <c r="B1135" t="inlineStr">
        <is>
          <t>14:28</t>
        </is>
      </c>
      <c r="C1135" t="inlineStr">
        <is>
          <t>fulfilled most of the duties of any</t>
        </is>
      </c>
      <c r="D1135">
        <f>HYPERLINK("https://www.youtube.com/watch?v=rsrok5sw2yo&amp;t=868s", "Go to time")</f>
        <v/>
      </c>
    </row>
    <row r="1136">
      <c r="A1136">
        <f>HYPERLINK("https://www.youtube.com/watch?v=Hq8G6r3GyGw", "Video")</f>
        <v/>
      </c>
      <c r="B1136" t="inlineStr">
        <is>
          <t>5:40</t>
        </is>
      </c>
      <c r="C1136" t="inlineStr">
        <is>
          <t>spirals into a bloody and rage-filled</t>
        </is>
      </c>
      <c r="D1136">
        <f>HYPERLINK("https://www.youtube.com/watch?v=Hq8G6r3GyGw&amp;t=340s", "Go to time")</f>
        <v/>
      </c>
    </row>
    <row r="1137">
      <c r="A1137">
        <f>HYPERLINK("https://www.youtube.com/watch?v=uvXfY3bgXQA", "Video")</f>
        <v/>
      </c>
      <c r="B1137" t="inlineStr">
        <is>
          <t>5:46</t>
        </is>
      </c>
      <c r="C1137" t="inlineStr">
        <is>
          <t>would be fresh fill I don't think it's</t>
        </is>
      </c>
      <c r="D1137">
        <f>HYPERLINK("https://www.youtube.com/watch?v=uvXfY3bgXQA&amp;t=346s", "Go to time")</f>
        <v/>
      </c>
    </row>
    <row r="1138">
      <c r="A1138">
        <f>HYPERLINK("https://www.youtube.com/watch?v=ThaQYs7zNP4", "Video")</f>
        <v/>
      </c>
      <c r="B1138" t="inlineStr">
        <is>
          <t>1:01</t>
        </is>
      </c>
      <c r="C1138" t="inlineStr">
        <is>
          <t>this list should no doubt fill up your</t>
        </is>
      </c>
      <c r="D1138">
        <f>HYPERLINK("https://www.youtube.com/watch?v=ThaQYs7zNP4&amp;t=61s", "Go to time")</f>
        <v/>
      </c>
    </row>
    <row r="1139">
      <c r="A1139">
        <f>HYPERLINK("https://www.youtube.com/watch?v=ThaQYs7zNP4", "Video")</f>
        <v/>
      </c>
      <c r="B1139" t="inlineStr">
        <is>
          <t>1:28</t>
        </is>
      </c>
      <c r="C1139" t="inlineStr">
        <is>
          <t>of guest stars fill in the holes for</t>
        </is>
      </c>
      <c r="D1139">
        <f>HYPERLINK("https://www.youtube.com/watch?v=ThaQYs7zNP4&amp;t=88s", "Go to time")</f>
        <v/>
      </c>
    </row>
    <row r="1140">
      <c r="A1140">
        <f>HYPERLINK("https://www.youtube.com/watch?v=1i55zyoIIEw", "Video")</f>
        <v/>
      </c>
      <c r="B1140" t="inlineStr">
        <is>
          <t>3:26</t>
        </is>
      </c>
      <c r="C1140" t="inlineStr">
        <is>
          <t>will fill you enough on your return then</t>
        </is>
      </c>
      <c r="D1140">
        <f>HYPERLINK("https://www.youtube.com/watch?v=1i55zyoIIEw&amp;t=206s", "Go to time")</f>
        <v/>
      </c>
    </row>
    <row r="1141">
      <c r="A1141">
        <f>HYPERLINK("https://www.youtube.com/watch?v=TS40sMuK-MQ", "Video")</f>
        <v/>
      </c>
      <c r="B1141" t="inlineStr">
        <is>
          <t>0:03</t>
        </is>
      </c>
      <c r="C1141" t="inlineStr">
        <is>
          <t>fillian is like you know what I mean</t>
        </is>
      </c>
      <c r="D1141">
        <f>HYPERLINK("https://www.youtube.com/watch?v=TS40sMuK-MQ&amp;t=3s", "Go to time")</f>
        <v/>
      </c>
    </row>
    <row r="1142">
      <c r="A1142">
        <f>HYPERLINK("https://www.youtube.com/watch?v=bjBBIpAdDIo", "Video")</f>
        <v/>
      </c>
      <c r="B1142" t="inlineStr">
        <is>
          <t>1:54</t>
        </is>
      </c>
      <c r="C1142" t="inlineStr">
        <is>
          <t>stupid we are going to fillery to save</t>
        </is>
      </c>
      <c r="D1142">
        <f>HYPERLINK("https://www.youtube.com/watch?v=bjBBIpAdDIo&amp;t=114s", "Go to time")</f>
        <v/>
      </c>
    </row>
    <row r="1143">
      <c r="A1143">
        <f>HYPERLINK("https://www.youtube.com/watch?v=F4ciZtuuKI0", "Video")</f>
        <v/>
      </c>
      <c r="B1143" t="inlineStr">
        <is>
          <t>1:01</t>
        </is>
      </c>
      <c r="C1143" t="inlineStr">
        <is>
          <t>refilling it and I will just keep</t>
        </is>
      </c>
      <c r="D1143">
        <f>HYPERLINK("https://www.youtube.com/watch?v=F4ciZtuuKI0&amp;t=61s", "Go to time")</f>
        <v/>
      </c>
    </row>
    <row r="1144">
      <c r="A1144">
        <f>HYPERLINK("https://www.youtube.com/watch?v=F4ciZtuuKI0", "Video")</f>
        <v/>
      </c>
      <c r="B1144" t="inlineStr">
        <is>
          <t>9:40</t>
        </is>
      </c>
      <c r="C1144" t="inlineStr">
        <is>
          <t>say Duty filled reviews of Jupiter</t>
        </is>
      </c>
      <c r="D1144">
        <f>HYPERLINK("https://www.youtube.com/watch?v=F4ciZtuuKI0&amp;t=580s", "Go to time")</f>
        <v/>
      </c>
    </row>
    <row r="1145">
      <c r="A1145">
        <f>HYPERLINK("https://www.youtube.com/watch?v=DZlM8Wm7OKY", "Video")</f>
        <v/>
      </c>
      <c r="B1145" t="inlineStr">
        <is>
          <t>1:09</t>
        </is>
      </c>
      <c r="C1145" t="inlineStr">
        <is>
          <t>now if you can begin by just filling out</t>
        </is>
      </c>
      <c r="D1145">
        <f>HYPERLINK("https://www.youtube.com/watch?v=DZlM8Wm7OKY&amp;t=69s", "Go to time")</f>
        <v/>
      </c>
    </row>
    <row r="1146">
      <c r="A1146">
        <f>HYPERLINK("https://www.youtube.com/watch?v=57VdwzbD4Yw", "Video")</f>
        <v/>
      </c>
      <c r="B1146" t="inlineStr">
        <is>
          <t>0:33</t>
        </is>
      </c>
      <c r="C1146" t="inlineStr">
        <is>
          <t>i filled it out but i didn't sign it i</t>
        </is>
      </c>
      <c r="D1146">
        <f>HYPERLINK("https://www.youtube.com/watch?v=57VdwzbD4Yw&amp;t=33s", "Go to time")</f>
        <v/>
      </c>
    </row>
    <row r="1147">
      <c r="A1147">
        <f>HYPERLINK("https://www.youtube.com/watch?v=_lXU3tA-Yys", "Video")</f>
        <v/>
      </c>
      <c r="B1147" t="inlineStr">
        <is>
          <t>9:19</t>
        </is>
      </c>
      <c r="C1147" t="inlineStr">
        <is>
          <t>terrorist from blowing up a bus filled</t>
        </is>
      </c>
      <c r="D1147">
        <f>HYPERLINK("https://www.youtube.com/watch?v=_lXU3tA-Yys&amp;t=559s", "Go to time")</f>
        <v/>
      </c>
    </row>
    <row r="1148">
      <c r="A1148">
        <f>HYPERLINK("https://www.youtube.com/watch?v=1Quc4FFOwBM", "Video")</f>
        <v/>
      </c>
      <c r="B1148" t="inlineStr">
        <is>
          <t>1:42</t>
        </is>
      </c>
      <c r="C1148" t="inlineStr">
        <is>
          <t>the demons breath fills everybody with</t>
        </is>
      </c>
      <c r="D1148">
        <f>HYPERLINK("https://www.youtube.com/watch?v=1Quc4FFOwBM&amp;t=102s", "Go to time")</f>
        <v/>
      </c>
    </row>
    <row r="1149">
      <c r="A1149">
        <f>HYPERLINK("https://www.youtube.com/watch?v=1Lvr9eDxPeU", "Video")</f>
        <v/>
      </c>
      <c r="B1149" t="inlineStr">
        <is>
          <t>0:54</t>
        </is>
      </c>
      <c r="C1149" t="inlineStr">
        <is>
          <t>that landfill you want to sued upon</t>
        </is>
      </c>
      <c r="D1149">
        <f>HYPERLINK("https://www.youtube.com/watch?v=1Lvr9eDxPeU&amp;t=54s", "Go to time")</f>
        <v/>
      </c>
    </row>
    <row r="1150">
      <c r="A1150">
        <f>HYPERLINK("https://www.youtube.com/watch?v=2rOtDC_OAsc", "Video")</f>
        <v/>
      </c>
      <c r="B1150" t="inlineStr">
        <is>
          <t>9:57</t>
        </is>
      </c>
      <c r="C1150" t="inlineStr">
        <is>
          <t>fulfilled with with without that</t>
        </is>
      </c>
      <c r="D1150">
        <f>HYPERLINK("https://www.youtube.com/watch?v=2rOtDC_OAsc&amp;t=597s", "Go to time")</f>
        <v/>
      </c>
    </row>
    <row r="1151">
      <c r="A1151">
        <f>HYPERLINK("https://www.youtube.com/watch?v=FVb3t-8D8Lk", "Video")</f>
        <v/>
      </c>
      <c r="B1151" t="inlineStr">
        <is>
          <t>16:06</t>
        </is>
      </c>
      <c r="C1151" t="inlineStr">
        <is>
          <t>experience is really filling my heart</t>
        </is>
      </c>
      <c r="D1151">
        <f>HYPERLINK("https://www.youtube.com/watch?v=FVb3t-8D8Lk&amp;t=966s", "Go to time")</f>
        <v/>
      </c>
    </row>
    <row r="1152">
      <c r="A1152">
        <f>HYPERLINK("https://www.youtube.com/watch?v=qBEhO7BB5HM", "Video")</f>
        <v/>
      </c>
      <c r="B1152" t="inlineStr">
        <is>
          <t>1:24</t>
        </is>
      </c>
      <c r="C1152" t="inlineStr">
        <is>
          <t>with what a spell little doll filled</t>
        </is>
      </c>
      <c r="D1152">
        <f>HYPERLINK("https://www.youtube.com/watch?v=qBEhO7BB5HM&amp;t=84s", "Go to time")</f>
        <v/>
      </c>
    </row>
    <row r="1153">
      <c r="A1153">
        <f>HYPERLINK("https://www.youtube.com/watch?v=CC48HudGqVk", "Video")</f>
        <v/>
      </c>
      <c r="B1153" t="inlineStr">
        <is>
          <t>31:50</t>
        </is>
      </c>
      <c r="C1153" t="inlineStr">
        <is>
          <t>that's a freshman astronomy class filled</t>
        </is>
      </c>
      <c r="D1153">
        <f>HYPERLINK("https://www.youtube.com/watch?v=CC48HudGqVk&amp;t=1910s", "Go to time")</f>
        <v/>
      </c>
    </row>
    <row r="1154">
      <c r="A1154">
        <f>HYPERLINK("https://www.youtube.com/watch?v=CC48HudGqVk", "Video")</f>
        <v/>
      </c>
      <c r="B1154" t="inlineStr">
        <is>
          <t>51:31</t>
        </is>
      </c>
      <c r="C1154" t="inlineStr">
        <is>
          <t>fill my uh my Great British baking show</t>
        </is>
      </c>
      <c r="D1154">
        <f>HYPERLINK("https://www.youtube.com/watch?v=CC48HudGqVk&amp;t=3091s", "Go to time")</f>
        <v/>
      </c>
    </row>
    <row r="1155">
      <c r="A1155">
        <f>HYPERLINK("https://www.youtube.com/watch?v=ppQyLE4C7HY", "Video")</f>
        <v/>
      </c>
      <c r="B1155" t="inlineStr">
        <is>
          <t>0:32</t>
        </is>
      </c>
      <c r="C1155" t="inlineStr">
        <is>
          <t>filled yet hardly i've just arrived i am</t>
        </is>
      </c>
      <c r="D1155">
        <f>HYPERLINK("https://www.youtube.com/watch?v=ppQyLE4C7HY&amp;t=32s", "Go to time")</f>
        <v/>
      </c>
    </row>
    <row r="1156">
      <c r="A1156">
        <f>HYPERLINK("https://www.youtube.com/watch?v=wm2s9_T7P7U", "Video")</f>
        <v/>
      </c>
      <c r="B1156" t="inlineStr">
        <is>
          <t>1:55</t>
        </is>
      </c>
      <c r="C1156" t="inlineStr">
        <is>
          <t>the old quarry that Marvin filled with</t>
        </is>
      </c>
      <c r="D1156">
        <f>HYPERLINK("https://www.youtube.com/watch?v=wm2s9_T7P7U&amp;t=115s", "Go to time")</f>
        <v/>
      </c>
    </row>
    <row r="1157">
      <c r="A1157">
        <f>HYPERLINK("https://www.youtube.com/watch?v=OCnKMpuivlw", "Video")</f>
        <v/>
      </c>
      <c r="B1157" t="inlineStr">
        <is>
          <t>0:16</t>
        </is>
      </c>
      <c r="C1157" t="inlineStr">
        <is>
          <t>certified fresh films to fill a top 10</t>
        </is>
      </c>
      <c r="D1157">
        <f>HYPERLINK("https://www.youtube.com/watch?v=OCnKMpuivlw&amp;t=16s", "Go to time")</f>
        <v/>
      </c>
    </row>
    <row r="1158">
      <c r="A1158">
        <f>HYPERLINK("https://www.youtube.com/watch?v=-iWG2IYRIAI", "Video")</f>
        <v/>
      </c>
      <c r="B1158" t="inlineStr">
        <is>
          <t>20:56</t>
        </is>
      </c>
      <c r="C1158" t="inlineStr">
        <is>
          <t>filling things out doing these action</t>
        </is>
      </c>
      <c r="D1158">
        <f>HYPERLINK("https://www.youtube.com/watch?v=-iWG2IYRIAI&amp;t=1256s", "Go to time")</f>
        <v/>
      </c>
    </row>
    <row r="1159">
      <c r="A1159">
        <f>HYPERLINK("https://www.youtube.com/watch?v=-iWG2IYRIAI", "Video")</f>
        <v/>
      </c>
      <c r="B1159" t="inlineStr">
        <is>
          <t>36:12</t>
        </is>
      </c>
      <c r="C1159" t="inlineStr">
        <is>
          <t>like it does fill you up with a charge</t>
        </is>
      </c>
      <c r="D1159">
        <f>HYPERLINK("https://www.youtube.com/watch?v=-iWG2IYRIAI&amp;t=2172s", "Go to time")</f>
        <v/>
      </c>
    </row>
    <row r="1160">
      <c r="A1160">
        <f>HYPERLINK("https://www.youtube.com/watch?v=AMEEKZQNbdU", "Video")</f>
        <v/>
      </c>
      <c r="B1160" t="inlineStr">
        <is>
          <t>14:43</t>
        </is>
      </c>
      <c r="C1160" t="inlineStr">
        <is>
          <t>create fulfillment in both those men's</t>
        </is>
      </c>
      <c r="D1160">
        <f>HYPERLINK("https://www.youtube.com/watch?v=AMEEKZQNbdU&amp;t=883s", "Go to time")</f>
        <v/>
      </c>
    </row>
    <row r="1161">
      <c r="A1161">
        <f>HYPERLINK("https://www.youtube.com/watch?v=AMEEKZQNbdU", "Video")</f>
        <v/>
      </c>
      <c r="B1161" t="inlineStr">
        <is>
          <t>14:46</t>
        </is>
      </c>
      <c r="C1161" t="inlineStr">
        <is>
          <t>lives but also fulfillment in those</t>
        </is>
      </c>
      <c r="D1161">
        <f>HYPERLINK("https://www.youtube.com/watch?v=AMEEKZQNbdU&amp;t=886s", "Go to time")</f>
        <v/>
      </c>
    </row>
    <row r="1162">
      <c r="A1162">
        <f>HYPERLINK("https://www.youtube.com/watch?v=I-l4CfZLlg0", "Video")</f>
        <v/>
      </c>
      <c r="B1162" t="inlineStr">
        <is>
          <t>4:39</t>
        </is>
      </c>
      <c r="C1162" t="inlineStr">
        <is>
          <t>fillets it on either side and it's a</t>
        </is>
      </c>
      <c r="D1162">
        <f>HYPERLINK("https://www.youtube.com/watch?v=I-l4CfZLlg0&amp;t=279s", "Go to time")</f>
        <v/>
      </c>
    </row>
    <row r="1163">
      <c r="A1163">
        <f>HYPERLINK("https://www.youtube.com/watch?v=kzlsg1Mk5VM", "Video")</f>
        <v/>
      </c>
      <c r="B1163" t="inlineStr">
        <is>
          <t>0:35</t>
        </is>
      </c>
      <c r="C1163" t="inlineStr">
        <is>
          <t>deep in your throat fill your lungs</t>
        </is>
      </c>
      <c r="D1163">
        <f>HYPERLINK("https://www.youtube.com/watch?v=kzlsg1Mk5VM&amp;t=35s", "Go to time")</f>
        <v/>
      </c>
    </row>
    <row r="1164">
      <c r="A1164">
        <f>HYPERLINK("https://www.youtube.com/watch?v=mPDFATjS8l0", "Video")</f>
        <v/>
      </c>
      <c r="B1164" t="inlineStr">
        <is>
          <t>1:39</t>
        </is>
      </c>
      <c r="C1164" t="inlineStr">
        <is>
          <t>we're gonna mess filling out forms</t>
        </is>
      </c>
      <c r="D1164">
        <f>HYPERLINK("https://www.youtube.com/watch?v=mPDFATjS8l0&amp;t=99s", "Go to time")</f>
        <v/>
      </c>
    </row>
    <row r="1165">
      <c r="A1165">
        <f>HYPERLINK("https://www.youtube.com/watch?v=isMWFQ1Nq_s", "Video")</f>
        <v/>
      </c>
      <c r="B1165" t="inlineStr">
        <is>
          <t>1:06</t>
        </is>
      </c>
      <c r="C1165" t="inlineStr">
        <is>
          <t>there would be space i couldn't fill</t>
        </is>
      </c>
      <c r="D1165">
        <f>HYPERLINK("https://www.youtube.com/watch?v=isMWFQ1Nq_s&amp;t=66s", "Go to time")</f>
        <v/>
      </c>
    </row>
    <row r="1166">
      <c r="A1166">
        <f>HYPERLINK("https://www.youtube.com/watch?v=DznDZ_VH_2c", "Video")</f>
        <v/>
      </c>
      <c r="B1166" t="inlineStr">
        <is>
          <t>1:12</t>
        </is>
      </c>
      <c r="C1166" t="inlineStr">
        <is>
          <t>fills the air</t>
        </is>
      </c>
      <c r="D1166">
        <f>HYPERLINK("https://www.youtube.com/watch?v=DznDZ_VH_2c&amp;t=72s", "Go to time")</f>
        <v/>
      </c>
    </row>
    <row r="1167">
      <c r="A1167">
        <f>HYPERLINK("https://www.youtube.com/watch?v=gH9z1vln4Kg", "Video")</f>
        <v/>
      </c>
      <c r="B1167" t="inlineStr">
        <is>
          <t>0:11</t>
        </is>
      </c>
      <c r="C1167" t="inlineStr">
        <is>
          <t>said to fill out for dinner</t>
        </is>
      </c>
      <c r="D1167">
        <f>HYPERLINK("https://www.youtube.com/watch?v=gH9z1vln4Kg&amp;t=11s", "Go to time")</f>
        <v/>
      </c>
    </row>
    <row r="1168">
      <c r="A1168">
        <f>HYPERLINK("https://www.youtube.com/watch?v=e_xh5RUvRd0", "Video")</f>
        <v/>
      </c>
      <c r="B1168" t="inlineStr">
        <is>
          <t>9:17</t>
        </is>
      </c>
      <c r="C1168" t="inlineStr">
        <is>
          <t>really nothing fills my heart more than</t>
        </is>
      </c>
      <c r="D1168">
        <f>HYPERLINK("https://www.youtube.com/watch?v=e_xh5RUvRd0&amp;t=557s", "Go to time")</f>
        <v/>
      </c>
    </row>
    <row r="1169">
      <c r="A1169">
        <f>HYPERLINK("https://www.youtube.com/watch?v=9BxjBqa6poY", "Video")</f>
        <v/>
      </c>
      <c r="B1169" t="inlineStr">
        <is>
          <t>0:34</t>
        </is>
      </c>
      <c r="C1169" t="inlineStr">
        <is>
          <t>too when we fill the water guns up with</t>
        </is>
      </c>
      <c r="D1169">
        <f>HYPERLINK("https://www.youtube.com/watch?v=9BxjBqa6poY&amp;t=34s", "Go to time")</f>
        <v/>
      </c>
    </row>
    <row r="1170">
      <c r="A1170">
        <f>HYPERLINK("https://www.youtube.com/watch?v=oE300R9yfDA", "Video")</f>
        <v/>
      </c>
      <c r="B1170" t="inlineStr">
        <is>
          <t>0:34</t>
        </is>
      </c>
      <c r="C1170" t="inlineStr">
        <is>
          <t>fulfill your destiny</t>
        </is>
      </c>
      <c r="D1170">
        <f>HYPERLINK("https://www.youtube.com/watch?v=oE300R9yfDA&amp;t=34s", "Go to time")</f>
        <v/>
      </c>
    </row>
    <row r="1171">
      <c r="A1171">
        <f>HYPERLINK("https://www.youtube.com/watch?v=Z3tCZNDzDU0", "Video")</f>
        <v/>
      </c>
      <c r="B1171" t="inlineStr">
        <is>
          <t>1:34</t>
        </is>
      </c>
      <c r="C1171" t="inlineStr">
        <is>
          <t>vessel fill me with</t>
        </is>
      </c>
      <c r="D1171">
        <f>HYPERLINK("https://www.youtube.com/watch?v=Z3tCZNDzDU0&amp;t=94s", "Go to time")</f>
        <v/>
      </c>
    </row>
    <row r="1172">
      <c r="A1172">
        <f>HYPERLINK("https://www.youtube.com/watch?v=YH232gAGzbE", "Video")</f>
        <v/>
      </c>
      <c r="B1172" t="inlineStr">
        <is>
          <t>11:17</t>
        </is>
      </c>
      <c r="C1172" t="inlineStr">
        <is>
          <t>fresh fill so whereas the first</t>
        </is>
      </c>
      <c r="D1172">
        <f>HYPERLINK("https://www.youtube.com/watch?v=YH232gAGzbE&amp;t=677s", "Go to time")</f>
        <v/>
      </c>
    </row>
    <row r="1173">
      <c r="A1173">
        <f>HYPERLINK("https://www.youtube.com/watch?v=5ExqTddciJU", "Video")</f>
        <v/>
      </c>
      <c r="B1173" t="inlineStr">
        <is>
          <t>12:51</t>
        </is>
      </c>
      <c r="C1173" t="inlineStr">
        <is>
          <t>weekend which is filled with Eerie Vibes</t>
        </is>
      </c>
      <c r="D1173">
        <f>HYPERLINK("https://www.youtube.com/watch?v=5ExqTddciJU&amp;t=771s", "Go to time")</f>
        <v/>
      </c>
    </row>
    <row r="1174">
      <c r="A1174">
        <f>HYPERLINK("https://www.youtube.com/watch?v=zur12-IXeiU", "Video")</f>
        <v/>
      </c>
      <c r="B1174" t="inlineStr">
        <is>
          <t>32:22</t>
        </is>
      </c>
      <c r="C1174" t="inlineStr">
        <is>
          <t>like the Fulfillment and the pleasure</t>
        </is>
      </c>
      <c r="D1174">
        <f>HYPERLINK("https://www.youtube.com/watch?v=zur12-IXeiU&amp;t=1942s", "Go to time")</f>
        <v/>
      </c>
    </row>
    <row r="1175">
      <c r="A1175">
        <f>HYPERLINK("https://www.youtube.com/watch?v=f4S7sREjQz0", "Video")</f>
        <v/>
      </c>
      <c r="B1175" t="inlineStr">
        <is>
          <t>2:25</t>
        </is>
      </c>
      <c r="C1175" t="inlineStr">
        <is>
          <t>oh uh here why don't you fill these out</t>
        </is>
      </c>
      <c r="D1175">
        <f>HYPERLINK("https://www.youtube.com/watch?v=f4S7sREjQz0&amp;t=145s", "Go to time")</f>
        <v/>
      </c>
    </row>
    <row r="1176">
      <c r="A1176">
        <f>HYPERLINK("https://www.youtube.com/watch?v=t85Jh4-A-3A", "Video")</f>
        <v/>
      </c>
      <c r="B1176" t="inlineStr">
        <is>
          <t>2:07</t>
        </is>
      </c>
      <c r="C1176" t="inlineStr">
        <is>
          <t>you fill me up Chandler put it in me</t>
        </is>
      </c>
      <c r="D1176">
        <f>HYPERLINK("https://www.youtube.com/watch?v=t85Jh4-A-3A&amp;t=127s", "Go to time")</f>
        <v/>
      </c>
    </row>
    <row r="1177">
      <c r="A1177">
        <f>HYPERLINK("https://www.youtube.com/watch?v=ADNxEsD73VI", "Video")</f>
        <v/>
      </c>
      <c r="B1177" t="inlineStr">
        <is>
          <t>12:25</t>
        </is>
      </c>
      <c r="C1177" t="inlineStr">
        <is>
          <t>filled by the things that gold up in the</t>
        </is>
      </c>
      <c r="D1177">
        <f>HYPERLINK("https://www.youtube.com/watch?v=ADNxEsD73VI&amp;t=745s", "Go to time")</f>
        <v/>
      </c>
    </row>
    <row r="1178">
      <c r="A1178">
        <f>HYPERLINK("https://www.youtube.com/watch?v=FRlOIbKDyWU", "Video")</f>
        <v/>
      </c>
      <c r="B1178" t="inlineStr">
        <is>
          <t>3:24</t>
        </is>
      </c>
      <c r="C1178" t="inlineStr">
        <is>
          <t>run around after all Trevor fulfilled a</t>
        </is>
      </c>
      <c r="D1178">
        <f>HYPERLINK("https://www.youtube.com/watch?v=FRlOIbKDyWU&amp;t=204s", "Go to time")</f>
        <v/>
      </c>
    </row>
    <row r="1179">
      <c r="A1179">
        <f>HYPERLINK("https://www.youtube.com/watch?v=XLYAz6yuJOk", "Video")</f>
        <v/>
      </c>
      <c r="B1179" t="inlineStr">
        <is>
          <t>6:50</t>
        </is>
      </c>
      <c r="C1179" t="inlineStr">
        <is>
          <t>fulfill your destiny</t>
        </is>
      </c>
      <c r="D1179">
        <f>HYPERLINK("https://www.youtube.com/watch?v=XLYAz6yuJOk&amp;t=410s", "Go to time")</f>
        <v/>
      </c>
    </row>
    <row r="1180">
      <c r="A1180">
        <f>HYPERLINK("https://www.youtube.com/watch?v=JlELZSdfWKs", "Video")</f>
        <v/>
      </c>
      <c r="B1180" t="inlineStr">
        <is>
          <t>14:38</t>
        </is>
      </c>
      <c r="C1180" t="inlineStr">
        <is>
          <t>fulfill Raza Ghul's destiny</t>
        </is>
      </c>
      <c r="D1180">
        <f>HYPERLINK("https://www.youtube.com/watch?v=JlELZSdfWKs&amp;t=878s", "Go to time")</f>
        <v/>
      </c>
    </row>
    <row r="1181">
      <c r="A1181">
        <f>HYPERLINK("https://www.youtube.com/watch?v=XuICknCx-gU", "Video")</f>
        <v/>
      </c>
      <c r="B1181" t="inlineStr">
        <is>
          <t>0:26</t>
        </is>
      </c>
      <c r="C1181" t="inlineStr">
        <is>
          <t>homeschooled I need to refill another</t>
        </is>
      </c>
      <c r="D1181">
        <f>HYPERLINK("https://www.youtube.com/watch?v=XuICknCx-gU&amp;t=26s", "Go to time")</f>
        <v/>
      </c>
    </row>
    <row r="1182">
      <c r="A1182">
        <f>HYPERLINK("https://www.youtube.com/watch?v=fWXtiJIW084", "Video")</f>
        <v/>
      </c>
      <c r="B1182" t="inlineStr">
        <is>
          <t>1:59</t>
        </is>
      </c>
      <c r="C1182" t="inlineStr">
        <is>
          <t>life will be filled with romance</t>
        </is>
      </c>
      <c r="D1182">
        <f>HYPERLINK("https://www.youtube.com/watch?v=fWXtiJIW084&amp;t=119s", "Go to time")</f>
        <v/>
      </c>
    </row>
    <row r="1183">
      <c r="A1183">
        <f>HYPERLINK("https://www.youtube.com/watch?v=ipXophxrcWI", "Video")</f>
        <v/>
      </c>
      <c r="B1183" t="inlineStr">
        <is>
          <t>1:27</t>
        </is>
      </c>
      <c r="C1183" t="inlineStr">
        <is>
          <t>me her letters are filled with clues</t>
        </is>
      </c>
      <c r="D1183">
        <f>HYPERLINK("https://www.youtube.com/watch?v=ipXophxrcWI&amp;t=87s", "Go to time")</f>
        <v/>
      </c>
    </row>
    <row r="1184">
      <c r="A1184">
        <f>HYPERLINK("https://www.youtube.com/watch?v=8m5ZkaAUAhA", "Video")</f>
        <v/>
      </c>
      <c r="B1184" t="inlineStr">
        <is>
          <t>2:50</t>
        </is>
      </c>
      <c r="C1184" t="inlineStr">
        <is>
          <t>smells would fill his room much like the</t>
        </is>
      </c>
      <c r="D1184">
        <f>HYPERLINK("https://www.youtube.com/watch?v=8m5ZkaAUAhA&amp;t=170s", "Go to time")</f>
        <v/>
      </c>
    </row>
    <row r="1185">
      <c r="A1185">
        <f>HYPERLINK("https://www.youtube.com/watch?v=RlGOKUFZqGo", "Video")</f>
        <v/>
      </c>
      <c r="B1185" t="inlineStr">
        <is>
          <t>13:24</t>
        </is>
      </c>
      <c r="C1185" t="inlineStr">
        <is>
          <t>refill my drink i'll do it myself</t>
        </is>
      </c>
      <c r="D1185">
        <f>HYPERLINK("https://www.youtube.com/watch?v=RlGOKUFZqGo&amp;t=804s", "Go to time")</f>
        <v/>
      </c>
    </row>
    <row r="1186">
      <c r="A1186">
        <f>HYPERLINK("https://www.youtube.com/watch?v=CEPEAXU_WJY", "Video")</f>
        <v/>
      </c>
      <c r="B1186" t="inlineStr">
        <is>
          <t>2:28</t>
        </is>
      </c>
      <c r="C1186" t="inlineStr">
        <is>
          <t>only you can fulfill this Quest</t>
        </is>
      </c>
      <c r="D1186">
        <f>HYPERLINK("https://www.youtube.com/watch?v=CEPEAXU_WJY&amp;t=148s", "Go to time")</f>
        <v/>
      </c>
    </row>
    <row r="1187">
      <c r="A1187">
        <f>HYPERLINK("https://www.youtube.com/watch?v=wTH9sf-Di7E", "Video")</f>
        <v/>
      </c>
      <c r="B1187" t="inlineStr">
        <is>
          <t>12:07</t>
        </is>
      </c>
      <c r="C1187" t="inlineStr">
        <is>
          <t>filled out their cards with possible</t>
        </is>
      </c>
      <c r="D1187">
        <f>HYPERLINK("https://www.youtube.com/watch?v=wTH9sf-Di7E&amp;t=727s", "Go to time")</f>
        <v/>
      </c>
    </row>
    <row r="1188">
      <c r="A1188">
        <f>HYPERLINK("https://www.youtube.com/watch?v=1olLY4r3l70", "Video")</f>
        <v/>
      </c>
      <c r="B1188" t="inlineStr">
        <is>
          <t>6:21</t>
        </is>
      </c>
      <c r="C1188" t="inlineStr">
        <is>
          <t>self-fulfilling prophecy it's um</t>
        </is>
      </c>
      <c r="D1188">
        <f>HYPERLINK("https://www.youtube.com/watch?v=1olLY4r3l70&amp;t=381s", "Go to time")</f>
        <v/>
      </c>
    </row>
    <row r="1189">
      <c r="A1189">
        <f>HYPERLINK("https://www.youtube.com/watch?v=zcE_PnnQkPQ", "Video")</f>
        <v/>
      </c>
      <c r="B1189" t="inlineStr">
        <is>
          <t>3:41</t>
        </is>
      </c>
      <c r="C1189" t="inlineStr">
        <is>
          <t>one of these briefcases is filled with a</t>
        </is>
      </c>
      <c r="D1189">
        <f>HYPERLINK("https://www.youtube.com/watch?v=zcE_PnnQkPQ&amp;t=221s", "Go to time")</f>
        <v/>
      </c>
    </row>
    <row r="1190">
      <c r="A1190">
        <f>HYPERLINK("https://www.youtube.com/watch?v=ByoMpwThMow", "Video")</f>
        <v/>
      </c>
      <c r="B1190" t="inlineStr">
        <is>
          <t>9:24</t>
        </is>
      </c>
      <c r="C1190" t="inlineStr">
        <is>
          <t>It's been very fulfilling
 and overflowing to</t>
        </is>
      </c>
      <c r="D1190">
        <f>HYPERLINK("https://www.youtube.com/watch?v=ByoMpwThMow&amp;t=564s", "Go to time")</f>
        <v/>
      </c>
    </row>
    <row r="1191">
      <c r="A1191">
        <f>HYPERLINK("https://www.youtube.com/watch?v=ByoMpwThMow", "Video")</f>
        <v/>
      </c>
      <c r="B1191" t="inlineStr">
        <is>
          <t>24:01</t>
        </is>
      </c>
      <c r="C1191" t="inlineStr">
        <is>
          <t>we've been together now
 since production and it fills my heart</t>
        </is>
      </c>
      <c r="D1191">
        <f>HYPERLINK("https://www.youtube.com/watch?v=ByoMpwThMow&amp;t=1441s", "Go to time")</f>
        <v/>
      </c>
    </row>
    <row r="1192">
      <c r="A1192">
        <f>HYPERLINK("https://www.youtube.com/watch?v=1f1Jne3UrU4", "Video")</f>
        <v/>
      </c>
      <c r="B1192" t="inlineStr">
        <is>
          <t>2:55</t>
        </is>
      </c>
      <c r="C1192" t="inlineStr">
        <is>
          <t>to fill them. You understand?</t>
        </is>
      </c>
      <c r="D1192">
        <f>HYPERLINK("https://www.youtube.com/watch?v=1f1Jne3UrU4&amp;t=175s", "Go to time")</f>
        <v/>
      </c>
    </row>
    <row r="1193">
      <c r="A1193">
        <f>HYPERLINK("https://www.youtube.com/watch?v=1f1Jne3UrU4", "Video")</f>
        <v/>
      </c>
      <c r="B1193" t="inlineStr">
        <is>
          <t>3:41</t>
        </is>
      </c>
      <c r="C1193" t="inlineStr">
        <is>
          <t>No. Want us to fill these holes?</t>
        </is>
      </c>
      <c r="D1193">
        <f>HYPERLINK("https://www.youtube.com/watch?v=1f1Jne3UrU4&amp;t=221s", "Go to time")</f>
        <v/>
      </c>
    </row>
    <row r="1194">
      <c r="A1194">
        <f>HYPERLINK("https://www.youtube.com/watch?v=1f1Jne3UrU4", "Video")</f>
        <v/>
      </c>
      <c r="B1194" t="inlineStr">
        <is>
          <t>4:03</t>
        </is>
      </c>
      <c r="C1194" t="inlineStr">
        <is>
          <t>Don't fill the holes.</t>
        </is>
      </c>
      <c r="D1194">
        <f>HYPERLINK("https://www.youtube.com/watch?v=1f1Jne3UrU4&amp;t=243s", "Go to time")</f>
        <v/>
      </c>
    </row>
    <row r="1195">
      <c r="A1195">
        <f>HYPERLINK("https://www.youtube.com/watch?v=R_BjJ8jeDSY", "Video")</f>
        <v/>
      </c>
      <c r="B1195" t="inlineStr">
        <is>
          <t>3:41</t>
        </is>
      </c>
      <c r="C1195" t="inlineStr">
        <is>
          <t>it won't fill the hole in your life</t>
        </is>
      </c>
      <c r="D1195">
        <f>HYPERLINK("https://www.youtube.com/watch?v=R_BjJ8jeDSY&amp;t=221s", "Go to time")</f>
        <v/>
      </c>
    </row>
    <row r="1196">
      <c r="A1196">
        <f>HYPERLINK("https://www.youtube.com/watch?v=4Q11biW4rVI", "Video")</f>
        <v/>
      </c>
      <c r="B1196" t="inlineStr">
        <is>
          <t>0:35</t>
        </is>
      </c>
      <c r="C1196" t="inlineStr">
        <is>
          <t>filling in and uh it's kind of</t>
        </is>
      </c>
      <c r="D1196">
        <f>HYPERLINK("https://www.youtube.com/watch?v=4Q11biW4rVI&amp;t=35s", "Go to time")</f>
        <v/>
      </c>
    </row>
    <row r="1197">
      <c r="A1197">
        <f>HYPERLINK("https://www.youtube.com/watch?v=orvpuNWDQCk", "Video")</f>
        <v/>
      </c>
      <c r="B1197" t="inlineStr">
        <is>
          <t>1:53</t>
        </is>
      </c>
      <c r="C1197" t="inlineStr">
        <is>
          <t>and some refills</t>
        </is>
      </c>
      <c r="D1197">
        <f>HYPERLINK("https://www.youtube.com/watch?v=orvpuNWDQCk&amp;t=113s", "Go to time")</f>
        <v/>
      </c>
    </row>
    <row r="1198">
      <c r="A1198">
        <f>HYPERLINK("https://www.youtube.com/watch?v=HjAdZPXYThQ", "Video")</f>
        <v/>
      </c>
      <c r="B1198" t="inlineStr">
        <is>
          <t>0:18</t>
        </is>
      </c>
      <c r="C1198" t="inlineStr">
        <is>
          <t>I'll have the seared ahi tuna fillet</t>
        </is>
      </c>
      <c r="D1198">
        <f>HYPERLINK("https://www.youtube.com/watch?v=HjAdZPXYThQ&amp;t=18s", "Go to time")</f>
        <v/>
      </c>
    </row>
    <row r="1199">
      <c r="A1199">
        <f>HYPERLINK("https://www.youtube.com/watch?v=RB9Ot5x66DI", "Video")</f>
        <v/>
      </c>
      <c r="B1199" t="inlineStr">
        <is>
          <t>3:37</t>
        </is>
      </c>
      <c r="C1199" t="inlineStr">
        <is>
          <t>potato my filled in the ending you're</t>
        </is>
      </c>
      <c r="D1199">
        <f>HYPERLINK("https://www.youtube.com/watch?v=RB9Ot5x66DI&amp;t=217s", "Go to time")</f>
        <v/>
      </c>
    </row>
    <row r="1200">
      <c r="A1200">
        <f>HYPERLINK("https://www.youtube.com/watch?v=YWGIf446MQw", "Video")</f>
        <v/>
      </c>
      <c r="B1200" t="inlineStr">
        <is>
          <t>2:27</t>
        </is>
      </c>
      <c r="C1200" t="inlineStr">
        <is>
          <t>filled with something else and it was</t>
        </is>
      </c>
      <c r="D1200">
        <f>HYPERLINK("https://www.youtube.com/watch?v=YWGIf446MQw&amp;t=147s", "Go to time")</f>
        <v/>
      </c>
    </row>
    <row r="1201">
      <c r="A1201">
        <f>HYPERLINK("https://www.youtube.com/watch?v=YWGIf446MQw", "Video")</f>
        <v/>
      </c>
      <c r="B1201" t="inlineStr">
        <is>
          <t>2:29</t>
        </is>
      </c>
      <c r="C1201" t="inlineStr">
        <is>
          <t>filled with like a certain amount of</t>
        </is>
      </c>
      <c r="D1201">
        <f>HYPERLINK("https://www.youtube.com/watch?v=YWGIf446MQw&amp;t=149s", "Go to time")</f>
        <v/>
      </c>
    </row>
    <row r="1202">
      <c r="A1202">
        <f>HYPERLINK("https://www.youtube.com/watch?v=XqYAthNt16U", "Video")</f>
        <v/>
      </c>
      <c r="B1202" t="inlineStr">
        <is>
          <t>0:08</t>
        </is>
      </c>
      <c r="C1202" t="inlineStr">
        <is>
          <t>whining and filling his diapers with kfc</t>
        </is>
      </c>
      <c r="D1202">
        <f>HYPERLINK("https://www.youtube.com/watch?v=XqYAthNt16U&amp;t=8s", "Go to time")</f>
        <v/>
      </c>
    </row>
    <row r="1203">
      <c r="A1203">
        <f>HYPERLINK("https://www.youtube.com/watch?v=6xonRI8jlBc", "Video")</f>
        <v/>
      </c>
      <c r="B1203" t="inlineStr">
        <is>
          <t>3:10</t>
        </is>
      </c>
      <c r="C1203" t="inlineStr">
        <is>
          <t>and coconuts filled with Mero I'm not</t>
        </is>
      </c>
      <c r="D1203">
        <f>HYPERLINK("https://www.youtube.com/watch?v=6xonRI8jlBc&amp;t=190s", "Go to time")</f>
        <v/>
      </c>
    </row>
    <row r="1204">
      <c r="A1204">
        <f>HYPERLINK("https://www.youtube.com/watch?v=N987ga3h5c8", "Video")</f>
        <v/>
      </c>
      <c r="B1204" t="inlineStr">
        <is>
          <t>3:26</t>
        </is>
      </c>
      <c r="C1204" t="inlineStr">
        <is>
          <t>seat filler at the Golden Globes and got</t>
        </is>
      </c>
      <c r="D1204">
        <f>HYPERLINK("https://www.youtube.com/watch?v=N987ga3h5c8&amp;t=206s", "Go to time")</f>
        <v/>
      </c>
    </row>
    <row r="1205">
      <c r="A1205">
        <f>HYPERLINK("https://www.youtube.com/watch?v=11q1Ku_5RvE", "Video")</f>
        <v/>
      </c>
      <c r="B1205" t="inlineStr">
        <is>
          <t>8:36</t>
        </is>
      </c>
      <c r="C1205" t="inlineStr">
        <is>
          <t>Want a refill on that?</t>
        </is>
      </c>
      <c r="D1205">
        <f>HYPERLINK("https://www.youtube.com/watch?v=11q1Ku_5RvE&amp;t=516s", "Go to time")</f>
        <v/>
      </c>
    </row>
    <row r="1206">
      <c r="A1206">
        <f>HYPERLINK("https://www.youtube.com/watch?v=Uc0SR1Ez30A", "Video")</f>
        <v/>
      </c>
      <c r="B1206" t="inlineStr">
        <is>
          <t>0:48</t>
        </is>
      </c>
      <c r="C1206" t="inlineStr">
        <is>
          <t>need me to fill in</t>
        </is>
      </c>
      <c r="D1206">
        <f>HYPERLINK("https://www.youtube.com/watch?v=Uc0SR1Ez30A&amp;t=48s", "Go to time")</f>
        <v/>
      </c>
    </row>
    <row r="1207">
      <c r="A1207">
        <f>HYPERLINK("https://www.youtube.com/watch?v=EKnilMm-Gwc", "Video")</f>
        <v/>
      </c>
      <c r="B1207" t="inlineStr">
        <is>
          <t>56:02</t>
        </is>
      </c>
      <c r="C1207" t="inlineStr">
        <is>
          <t>could just fill my blanks</t>
        </is>
      </c>
      <c r="D1207">
        <f>HYPERLINK("https://www.youtube.com/watch?v=EKnilMm-Gwc&amp;t=3362s", "Go to time")</f>
        <v/>
      </c>
    </row>
    <row r="1208">
      <c r="A1208">
        <f>HYPERLINK("https://www.youtube.com/watch?v=EKnilMm-Gwc", "Video")</f>
        <v/>
      </c>
      <c r="B1208" t="inlineStr">
        <is>
          <t>60:38</t>
        </is>
      </c>
      <c r="C1208" t="inlineStr">
        <is>
          <t>filling and the weight of a pastry shell</t>
        </is>
      </c>
      <c r="D1208">
        <f>HYPERLINK("https://www.youtube.com/watch?v=EKnilMm-Gwc&amp;t=3638s", "Go to time")</f>
        <v/>
      </c>
    </row>
    <row r="1209">
      <c r="A1209">
        <f>HYPERLINK("https://www.youtube.com/watch?v=dtOwfq-01QI", "Video")</f>
        <v/>
      </c>
      <c r="B1209" t="inlineStr">
        <is>
          <t>2:13</t>
        </is>
      </c>
      <c r="C1209" t="inlineStr">
        <is>
          <t>registered voters fill out ballots the</t>
        </is>
      </c>
      <c r="D1209">
        <f>HYPERLINK("https://www.youtube.com/watch?v=dtOwfq-01QI&amp;t=133s", "Go to time")</f>
        <v/>
      </c>
    </row>
    <row r="1210">
      <c r="A1210">
        <f>HYPERLINK("https://www.youtube.com/watch?v=PIOnrEujKl8", "Video")</f>
        <v/>
      </c>
      <c r="B1210" t="inlineStr">
        <is>
          <t>0:24</t>
        </is>
      </c>
      <c r="C1210" t="inlineStr">
        <is>
          <t>who can fulfill this quest.</t>
        </is>
      </c>
      <c r="D1210">
        <f>HYPERLINK("https://www.youtube.com/watch?v=PIOnrEujKl8&amp;t=24s", "Go to time")</f>
        <v/>
      </c>
    </row>
    <row r="1211">
      <c r="A1211">
        <f>HYPERLINK("https://www.youtube.com/watch?v=MTXcqUQDVBE", "Video")</f>
        <v/>
      </c>
      <c r="B1211" t="inlineStr">
        <is>
          <t>0:40</t>
        </is>
      </c>
      <c r="C1211" t="inlineStr">
        <is>
          <t>for better or for worse fill time</t>
        </is>
      </c>
      <c r="D1211">
        <f>HYPERLINK("https://www.youtube.com/watch?v=MTXcqUQDVBE&amp;t=40s", "Go to time")</f>
        <v/>
      </c>
    </row>
    <row r="1212">
      <c r="A1212">
        <f>HYPERLINK("https://www.youtube.com/watch?v=MTXcqUQDVBE", "Video")</f>
        <v/>
      </c>
      <c r="B1212" t="inlineStr">
        <is>
          <t>5:32</t>
        </is>
      </c>
      <c r="C1212" t="inlineStr">
        <is>
          <t>in something we fill the light fixture</t>
        </is>
      </c>
      <c r="D1212">
        <f>HYPERLINK("https://www.youtube.com/watch?v=MTXcqUQDVBE&amp;t=332s", "Go to time")</f>
        <v/>
      </c>
    </row>
    <row r="1213">
      <c r="A1213">
        <f>HYPERLINK("https://www.youtube.com/watch?v=ozwbG2dwNkg", "Video")</f>
        <v/>
      </c>
      <c r="B1213" t="inlineStr">
        <is>
          <t>7:21</t>
        </is>
      </c>
      <c r="C1213" t="inlineStr">
        <is>
          <t>there's 200 movies filled with</t>
        </is>
      </c>
      <c r="D1213">
        <f>HYPERLINK("https://www.youtube.com/watch?v=ozwbG2dwNkg&amp;t=441s", "Go to time")</f>
        <v/>
      </c>
    </row>
    <row r="1214">
      <c r="A1214">
        <f>HYPERLINK("https://www.youtube.com/watch?v=3nfUIDi4xqs", "Video")</f>
        <v/>
      </c>
      <c r="B1214" t="inlineStr">
        <is>
          <t>3:03</t>
        </is>
      </c>
      <c r="C1214" t="inlineStr">
        <is>
          <t>fill them. You understand?</t>
        </is>
      </c>
      <c r="D1214">
        <f>HYPERLINK("https://www.youtube.com/watch?v=3nfUIDi4xqs&amp;t=183s", "Go to time")</f>
        <v/>
      </c>
    </row>
    <row r="1215">
      <c r="A1215">
        <f>HYPERLINK("https://www.youtube.com/watch?v=9TgGUQitLXA", "Video")</f>
        <v/>
      </c>
      <c r="B1215" t="inlineStr">
        <is>
          <t>7:52</t>
        </is>
      </c>
      <c r="C1215" t="inlineStr">
        <is>
          <t>Fill you full of freebies.</t>
        </is>
      </c>
      <c r="D1215">
        <f>HYPERLINK("https://www.youtube.com/watch?v=9TgGUQitLXA&amp;t=472s", "Go to time")</f>
        <v/>
      </c>
    </row>
    <row r="1216">
      <c r="A1216">
        <f>HYPERLINK("https://www.youtube.com/watch?v=vOYYjokyJ8s", "Video")</f>
        <v/>
      </c>
      <c r="B1216" t="inlineStr">
        <is>
          <t>7:35</t>
        </is>
      </c>
      <c r="C1216" t="inlineStr">
        <is>
          <t>Millard Fillmore needed that one last</t>
        </is>
      </c>
      <c r="D1216">
        <f>HYPERLINK("https://www.youtube.com/watch?v=vOYYjokyJ8s&amp;t=455s", "Go to time")</f>
        <v/>
      </c>
    </row>
    <row r="1217">
      <c r="A1217">
        <f>HYPERLINK("https://www.youtube.com/watch?v=RXNSW-Cy0Mo", "Video")</f>
        <v/>
      </c>
      <c r="B1217" t="inlineStr">
        <is>
          <t>11:18</t>
        </is>
      </c>
      <c r="C1217" t="inlineStr">
        <is>
          <t>a simple bowl at every juncture filled</t>
        </is>
      </c>
      <c r="D1217">
        <f>HYPERLINK("https://www.youtube.com/watch?v=RXNSW-Cy0Mo&amp;t=678s", "Go to time")</f>
        <v/>
      </c>
    </row>
    <row r="1218">
      <c r="A1218">
        <f>HYPERLINK("https://www.youtube.com/watch?v=E2yv6LYktKc", "Video")</f>
        <v/>
      </c>
      <c r="B1218" t="inlineStr">
        <is>
          <t>1:04</t>
        </is>
      </c>
      <c r="C1218" t="inlineStr">
        <is>
          <t>I mean, it filled the room, didn't it?</t>
        </is>
      </c>
      <c r="D1218">
        <f>HYPERLINK("https://www.youtube.com/watch?v=E2yv6LYktKc&amp;t=64s", "Go to time")</f>
        <v/>
      </c>
    </row>
    <row r="1219">
      <c r="A1219">
        <f>HYPERLINK("https://www.youtube.com/watch?v=spcmw-9U0vQ", "Video")</f>
        <v/>
      </c>
      <c r="B1219" t="inlineStr">
        <is>
          <t>3:16</t>
        </is>
      </c>
      <c r="C1219" t="inlineStr">
        <is>
          <t>the most the greatest wish fulfillment</t>
        </is>
      </c>
      <c r="D1219">
        <f>HYPERLINK("https://www.youtube.com/watch?v=spcmw-9U0vQ&amp;t=196s", "Go to time")</f>
        <v/>
      </c>
    </row>
    <row r="1220">
      <c r="A1220">
        <f>HYPERLINK("https://www.youtube.com/watch?v=XNhii_kfBzE", "Video")</f>
        <v/>
      </c>
      <c r="B1220" t="inlineStr">
        <is>
          <t>4:37</t>
        </is>
      </c>
      <c r="C1220" t="inlineStr">
        <is>
          <t>they did not fill the capital with tear</t>
        </is>
      </c>
      <c r="D1220">
        <f>HYPERLINK("https://www.youtube.com/watch?v=XNhii_kfBzE&amp;t=277s", "Go to time")</f>
        <v/>
      </c>
    </row>
    <row r="1221">
      <c r="A1221">
        <f>HYPERLINK("https://www.youtube.com/watch?v=rrZ8cp0xUpY", "Video")</f>
        <v/>
      </c>
      <c r="B1221" t="inlineStr">
        <is>
          <t>2:41</t>
        </is>
      </c>
      <c r="C1221" t="inlineStr">
        <is>
          <t>sitting out there with filling out forms</t>
        </is>
      </c>
      <c r="D1221">
        <f>HYPERLINK("https://www.youtube.com/watch?v=rrZ8cp0xUpY&amp;t=161s", "Go to time")</f>
        <v/>
      </c>
    </row>
    <row r="1222">
      <c r="A1222">
        <f>HYPERLINK("https://www.youtube.com/watch?v=d9sp5m0Komc", "Video")</f>
        <v/>
      </c>
      <c r="B1222" t="inlineStr">
        <is>
          <t>2:24</t>
        </is>
      </c>
      <c r="C1222" t="inlineStr">
        <is>
          <t>to fill with me i was i was told by my</t>
        </is>
      </c>
      <c r="D1222">
        <f>HYPERLINK("https://www.youtube.com/watch?v=d9sp5m0Komc&amp;t=144s", "Go to time")</f>
        <v/>
      </c>
    </row>
    <row r="1223">
      <c r="A1223">
        <f>HYPERLINK("https://www.youtube.com/watch?v=GKriUqHOjyc", "Video")</f>
        <v/>
      </c>
      <c r="B1223" t="inlineStr">
        <is>
          <t>3:22</t>
        </is>
      </c>
      <c r="C1223" t="inlineStr">
        <is>
          <t>With Fill in the Blank.</t>
        </is>
      </c>
      <c r="D1223">
        <f>HYPERLINK("https://www.youtube.com/watch?v=GKriUqHOjyc&amp;t=202s", "Go to time")</f>
        <v/>
      </c>
    </row>
    <row r="1224">
      <c r="A1224">
        <f>HYPERLINK("https://www.youtube.com/watch?v=a6jpU7krnDA", "Video")</f>
        <v/>
      </c>
      <c r="B1224" t="inlineStr">
        <is>
          <t>7:15</t>
        </is>
      </c>
      <c r="C1224" t="inlineStr">
        <is>
          <t>the winner gets to refill those feeders</t>
        </is>
      </c>
      <c r="D1224">
        <f>HYPERLINK("https://www.youtube.com/watch?v=a6jpU7krnDA&amp;t=435s", "Go to time")</f>
        <v/>
      </c>
    </row>
    <row r="1225">
      <c r="A1225">
        <f>HYPERLINK("https://www.youtube.com/watch?v=KRYqhjvh4S4", "Video")</f>
        <v/>
      </c>
      <c r="B1225" t="inlineStr">
        <is>
          <t>4:06</t>
        </is>
      </c>
      <c r="C1225" t="inlineStr">
        <is>
          <t>filled with losers trump turned to aids</t>
        </is>
      </c>
      <c r="D1225">
        <f>HYPERLINK("https://www.youtube.com/watch?v=KRYqhjvh4S4&amp;t=246s", "Go to time")</f>
        <v/>
      </c>
    </row>
    <row r="1226">
      <c r="A1226">
        <f>HYPERLINK("https://www.youtube.com/watch?v=FQdSm--Ofp0", "Video")</f>
        <v/>
      </c>
      <c r="B1226" t="inlineStr">
        <is>
          <t>5:47</t>
        </is>
      </c>
      <c r="C1226" t="inlineStr">
        <is>
          <t>I'll fill you in at the staff meeting after</t>
        </is>
      </c>
      <c r="D1226">
        <f>HYPERLINK("https://www.youtube.com/watch?v=FQdSm--Ofp0&amp;t=347s", "Go to time")</f>
        <v/>
      </c>
    </row>
    <row r="1227">
      <c r="A1227">
        <f>HYPERLINK("https://www.youtube.com/watch?v=G9gc_6jomtI", "Video")</f>
        <v/>
      </c>
      <c r="B1227" t="inlineStr">
        <is>
          <t>1:12</t>
        </is>
      </c>
      <c r="C1227" t="inlineStr">
        <is>
          <t>it's why you still aren't done filling</t>
        </is>
      </c>
      <c r="D1227">
        <f>HYPERLINK("https://www.youtube.com/watch?v=G9gc_6jomtI&amp;t=72s", "Go to time")</f>
        <v/>
      </c>
    </row>
    <row r="1228">
      <c r="A1228">
        <f>HYPERLINK("https://www.youtube.com/watch?v=6q-xH4JeVJY", "Video")</f>
        <v/>
      </c>
      <c r="B1228" t="inlineStr">
        <is>
          <t>3:39</t>
        </is>
      </c>
      <c r="C1228" t="inlineStr">
        <is>
          <t>i'm fulfilled</t>
        </is>
      </c>
      <c r="D1228">
        <f>HYPERLINK("https://www.youtube.com/watch?v=6q-xH4JeVJY&amp;t=219s", "Go to time")</f>
        <v/>
      </c>
    </row>
    <row r="1229">
      <c r="A1229">
        <f>HYPERLINK("https://www.youtube.com/watch?v=gW5jeCGCfgo", "Video")</f>
        <v/>
      </c>
      <c r="B1229" t="inlineStr">
        <is>
          <t>10:20</t>
        </is>
      </c>
      <c r="C1229" t="inlineStr">
        <is>
          <t>uh stars that that are coming in to fill</t>
        </is>
      </c>
      <c r="D1229">
        <f>HYPERLINK("https://www.youtube.com/watch?v=gW5jeCGCfgo&amp;t=620s", "Go to time")</f>
        <v/>
      </c>
    </row>
    <row r="1230">
      <c r="A1230">
        <f>HYPERLINK("https://www.youtube.com/watch?v=O_6hi0qPsQQ", "Video")</f>
        <v/>
      </c>
      <c r="B1230" t="inlineStr">
        <is>
          <t>11:52</t>
        </is>
      </c>
      <c r="C1230" t="inlineStr">
        <is>
          <t>games to fill the void it is a series of</t>
        </is>
      </c>
      <c r="D1230">
        <f>HYPERLINK("https://www.youtube.com/watch?v=O_6hi0qPsQQ&amp;t=712s", "Go to time")</f>
        <v/>
      </c>
    </row>
    <row r="1231">
      <c r="A1231">
        <f>HYPERLINK("https://www.youtube.com/watch?v=1Df8qAtRgk0", "Video")</f>
        <v/>
      </c>
      <c r="B1231" t="inlineStr">
        <is>
          <t>2:34</t>
        </is>
      </c>
      <c r="C1231" t="inlineStr">
        <is>
          <t>If it worked, this f***ing valley wouldn't
be filled with hobby farms and vacation</t>
        </is>
      </c>
      <c r="D1231">
        <f>HYPERLINK("https://www.youtube.com/watch?v=1Df8qAtRgk0&amp;t=154s", "Go to time")</f>
        <v/>
      </c>
    </row>
    <row r="1232">
      <c r="A1232">
        <f>HYPERLINK("https://www.youtube.com/watch?v=1Df8qAtRgk0", "Video")</f>
        <v/>
      </c>
      <c r="B1232" t="inlineStr">
        <is>
          <t>2:39</t>
        </is>
      </c>
      <c r="C1232" t="inlineStr">
        <is>
          <t>houses. It would be filled with ranches.</t>
        </is>
      </c>
      <c r="D1232">
        <f>HYPERLINK("https://www.youtube.com/watch?v=1Df8qAtRgk0&amp;t=159s", "Go to time")</f>
        <v/>
      </c>
    </row>
    <row r="1233">
      <c r="A1233">
        <f>HYPERLINK("https://www.youtube.com/watch?v=cFGIn1jWsQM", "Video")</f>
        <v/>
      </c>
      <c r="B1233" t="inlineStr">
        <is>
          <t>1:53</t>
        </is>
      </c>
      <c r="C1233" t="inlineStr">
        <is>
          <t>it started filling in those trenches.</t>
        </is>
      </c>
      <c r="D1233">
        <f>HYPERLINK("https://www.youtube.com/watch?v=cFGIn1jWsQM&amp;t=113s", "Go to time")</f>
        <v/>
      </c>
    </row>
    <row r="1234">
      <c r="A1234">
        <f>HYPERLINK("https://www.youtube.com/watch?v=JZsKQvyQjCs", "Video")</f>
        <v/>
      </c>
      <c r="B1234" t="inlineStr">
        <is>
          <t>5:57</t>
        </is>
      </c>
      <c r="C1234" t="inlineStr">
        <is>
          <t>episode filled with nostalgia is</t>
        </is>
      </c>
      <c r="D1234">
        <f>HYPERLINK("https://www.youtube.com/watch?v=JZsKQvyQjCs&amp;t=357s", "Go to time")</f>
        <v/>
      </c>
    </row>
    <row r="1235">
      <c r="A1235">
        <f>HYPERLINK("https://www.youtube.com/watch?v=jjeYvhHcbi8", "Video")</f>
        <v/>
      </c>
      <c r="B1235" t="inlineStr">
        <is>
          <t>11:15</t>
        </is>
      </c>
      <c r="C1235" t="inlineStr">
        <is>
          <t>fill up next thing you know you're in</t>
        </is>
      </c>
      <c r="D1235">
        <f>HYPERLINK("https://www.youtube.com/watch?v=jjeYvhHcbi8&amp;t=675s", "Go to time")</f>
        <v/>
      </c>
    </row>
    <row r="1236">
      <c r="A1236">
        <f>HYPERLINK("https://www.youtube.com/watch?v=1aKoJTf9tKk", "Video")</f>
        <v/>
      </c>
      <c r="B1236" t="inlineStr">
        <is>
          <t>1:43</t>
        </is>
      </c>
      <c r="C1236" t="inlineStr">
        <is>
          <t>moment is there anything I could fill</t>
        </is>
      </c>
      <c r="D1236">
        <f>HYPERLINK("https://www.youtube.com/watch?v=1aKoJTf9tKk&amp;t=103s", "Go to time")</f>
        <v/>
      </c>
    </row>
    <row r="1237">
      <c r="A1237">
        <f>HYPERLINK("https://www.youtube.com/watch?v=RlDMZX69Aoc", "Video")</f>
        <v/>
      </c>
      <c r="B1237" t="inlineStr">
        <is>
          <t>5:53</t>
        </is>
      </c>
      <c r="C1237" t="inlineStr">
        <is>
          <t>and you can fill in the rest.</t>
        </is>
      </c>
      <c r="D1237">
        <f>HYPERLINK("https://www.youtube.com/watch?v=RlDMZX69Aoc&amp;t=353s", "Go to time")</f>
        <v/>
      </c>
    </row>
    <row r="1238">
      <c r="A1238">
        <f>HYPERLINK("https://www.youtube.com/watch?v=54ZwZg0A8j0", "Video")</f>
        <v/>
      </c>
      <c r="B1238" t="inlineStr">
        <is>
          <t>7:13</t>
        </is>
      </c>
      <c r="C1238" t="inlineStr">
        <is>
          <t>about business i could fill a book with</t>
        </is>
      </c>
      <c r="D1238">
        <f>HYPERLINK("https://www.youtube.com/watch?v=54ZwZg0A8j0&amp;t=433s", "Go to time")</f>
        <v/>
      </c>
    </row>
    <row r="1239">
      <c r="A1239">
        <f>HYPERLINK("https://www.youtube.com/watch?v=tAd7etm6yP4", "Video")</f>
        <v/>
      </c>
      <c r="B1239" t="inlineStr">
        <is>
          <t>4:33</t>
        </is>
      </c>
      <c r="C1239" t="inlineStr">
        <is>
          <t>need to fill in the blanks by having a</t>
        </is>
      </c>
      <c r="D1239">
        <f>HYPERLINK("https://www.youtube.com/watch?v=tAd7etm6yP4&amp;t=273s", "Go to time")</f>
        <v/>
      </c>
    </row>
    <row r="1240">
      <c r="A1240">
        <f>HYPERLINK("https://www.youtube.com/watch?v=tAd7etm6yP4", "Video")</f>
        <v/>
      </c>
      <c r="B1240" t="inlineStr">
        <is>
          <t>4:47</t>
        </is>
      </c>
      <c r="C1240" t="inlineStr">
        <is>
          <t>needs to fill in the blanks going</t>
        </is>
      </c>
      <c r="D1240">
        <f>HYPERLINK("https://www.youtube.com/watch?v=tAd7etm6yP4&amp;t=287s", "Go to time")</f>
        <v/>
      </c>
    </row>
    <row r="1241">
      <c r="A1241">
        <f>HYPERLINK("https://www.youtube.com/watch?v=JAV2kU-rJ8E", "Video")</f>
        <v/>
      </c>
      <c r="B1241" t="inlineStr">
        <is>
          <t>2:12</t>
        </is>
      </c>
      <c r="C1241" t="inlineStr">
        <is>
          <t>everyone filled out their cards with</t>
        </is>
      </c>
      <c r="D1241">
        <f>HYPERLINK("https://www.youtube.com/watch?v=JAV2kU-rJ8E&amp;t=132s", "Go to time")</f>
        <v/>
      </c>
    </row>
    <row r="1242">
      <c r="A1242">
        <f>HYPERLINK("https://www.youtube.com/watch?v=uJfZPtc3TX0", "Video")</f>
        <v/>
      </c>
      <c r="B1242" t="inlineStr">
        <is>
          <t>5:57</t>
        </is>
      </c>
      <c r="C1242" t="inlineStr">
        <is>
          <t>fulfilling and I think that's about the</t>
        </is>
      </c>
      <c r="D1242">
        <f>HYPERLINK("https://www.youtube.com/watch?v=uJfZPtc3TX0&amp;t=357s", "Go to time")</f>
        <v/>
      </c>
    </row>
    <row r="1243">
      <c r="A1243">
        <f>HYPERLINK("https://www.youtube.com/watch?v=apHadaxingc", "Video")</f>
        <v/>
      </c>
      <c r="B1243" t="inlineStr">
        <is>
          <t>9:18</t>
        </is>
      </c>
      <c r="C1243" t="inlineStr">
        <is>
          <t>gases fill the volume of whatever</t>
        </is>
      </c>
      <c r="D1243">
        <f>HYPERLINK("https://www.youtube.com/watch?v=apHadaxingc&amp;t=558s", "Go to time")</f>
        <v/>
      </c>
    </row>
    <row r="1244">
      <c r="A1244">
        <f>HYPERLINK("https://www.youtube.com/watch?v=5U-C8Icj-ew", "Video")</f>
        <v/>
      </c>
      <c r="B1244" t="inlineStr">
        <is>
          <t>0:43</t>
        </is>
      </c>
      <c r="C1244" t="inlineStr">
        <is>
          <t>Are you gonna fill me in on what just happened?</t>
        </is>
      </c>
      <c r="D1244">
        <f>HYPERLINK("https://www.youtube.com/watch?v=5U-C8Icj-ew&amp;t=43s", "Go to time")</f>
        <v/>
      </c>
    </row>
    <row r="1245">
      <c r="A1245">
        <f>HYPERLINK("https://www.youtube.com/watch?v=PfigvS17kro", "Video")</f>
        <v/>
      </c>
      <c r="B1245" t="inlineStr">
        <is>
          <t>0:12</t>
        </is>
      </c>
      <c r="C1245" t="inlineStr">
        <is>
          <t>feel heard or fulfilled it feels all</t>
        </is>
      </c>
      <c r="D1245">
        <f>HYPERLINK("https://www.youtube.com/watch?v=PfigvS17kro&amp;t=12s", "Go to time")</f>
        <v/>
      </c>
    </row>
    <row r="1246">
      <c r="A1246">
        <f>HYPERLINK("https://www.youtube.com/watch?v=TaT7D2PCwqs", "Video")</f>
        <v/>
      </c>
      <c r="B1246" t="inlineStr">
        <is>
          <t>12:07</t>
        </is>
      </c>
      <c r="C1246" t="inlineStr">
        <is>
          <t>everyone filled out their cards with</t>
        </is>
      </c>
      <c r="D1246">
        <f>HYPERLINK("https://www.youtube.com/watch?v=TaT7D2PCwqs&amp;t=727s", "Go to time")</f>
        <v/>
      </c>
    </row>
    <row r="1247">
      <c r="A1247">
        <f>HYPERLINK("https://www.youtube.com/watch?v=88y_HARZERM", "Video")</f>
        <v/>
      </c>
      <c r="B1247" t="inlineStr">
        <is>
          <t>2:36</t>
        </is>
      </c>
      <c r="C1247" t="inlineStr">
        <is>
          <t>i'm dairy merbles filling in for david</t>
        </is>
      </c>
      <c r="D1247">
        <f>HYPERLINK("https://www.youtube.com/watch?v=88y_HARZERM&amp;t=156s", "Go to time")</f>
        <v/>
      </c>
    </row>
    <row r="1248">
      <c r="A1248">
        <f>HYPERLINK("https://www.youtube.com/watch?v=88y_HARZERM", "Video")</f>
        <v/>
      </c>
      <c r="B1248" t="inlineStr">
        <is>
          <t>3:33</t>
        </is>
      </c>
      <c r="C1248" t="inlineStr">
        <is>
          <t>david b and cooley will be filling in</t>
        </is>
      </c>
      <c r="D1248">
        <f>HYPERLINK("https://www.youtube.com/watch?v=88y_HARZERM&amp;t=213s", "Go to time")</f>
        <v/>
      </c>
    </row>
    <row r="1249">
      <c r="A1249">
        <f>HYPERLINK("https://www.youtube.com/watch?v=88y_HARZERM", "Video")</f>
        <v/>
      </c>
      <c r="B1249" t="inlineStr">
        <is>
          <t>3:38</t>
        </is>
      </c>
      <c r="C1249" t="inlineStr">
        <is>
          <t>filling in for me leslie would you</t>
        </is>
      </c>
      <c r="D1249">
        <f>HYPERLINK("https://www.youtube.com/watch?v=88y_HARZERM&amp;t=218s", "Go to time")</f>
        <v/>
      </c>
    </row>
    <row r="1250">
      <c r="A1250">
        <f>HYPERLINK("https://www.youtube.com/watch?v=HrmzY7O_ETo", "Video")</f>
        <v/>
      </c>
      <c r="B1250" t="inlineStr">
        <is>
          <t>17:10</t>
        </is>
      </c>
      <c r="C1250" t="inlineStr">
        <is>
          <t>October is filled with orangy things.</t>
        </is>
      </c>
      <c r="D1250">
        <f>HYPERLINK("https://www.youtube.com/watch?v=HrmzY7O_ETo&amp;t=1030s", "Go to time")</f>
        <v/>
      </c>
    </row>
    <row r="1251">
      <c r="A1251">
        <f>HYPERLINK("https://www.youtube.com/watch?v=JNyWrxhEHBc", "Video")</f>
        <v/>
      </c>
      <c r="B1251" t="inlineStr">
        <is>
          <t>0:36</t>
        </is>
      </c>
      <c r="C1251" t="inlineStr">
        <is>
          <t>already done they're filled up wardrobe</t>
        </is>
      </c>
      <c r="D1251">
        <f>HYPERLINK("https://www.youtube.com/watch?v=JNyWrxhEHBc&amp;t=36s", "Go to time")</f>
        <v/>
      </c>
    </row>
    <row r="1252">
      <c r="A1252">
        <f>HYPERLINK("https://www.youtube.com/watch?v=YP_THjraKas", "Video")</f>
        <v/>
      </c>
      <c r="B1252" t="inlineStr">
        <is>
          <t>0:06</t>
        </is>
      </c>
      <c r="C1252" t="inlineStr">
        <is>
          <t>if i could fill up my water bottle i</t>
        </is>
      </c>
      <c r="D1252">
        <f>HYPERLINK("https://www.youtube.com/watch?v=YP_THjraKas&amp;t=6s", "Go to time")</f>
        <v/>
      </c>
    </row>
    <row r="1253">
      <c r="A1253">
        <f>HYPERLINK("https://www.youtube.com/watch?v=YP_THjraKas", "Video")</f>
        <v/>
      </c>
      <c r="B1253" t="inlineStr">
        <is>
          <t>1:46</t>
        </is>
      </c>
      <c r="C1253" t="inlineStr">
        <is>
          <t>uh you know what i'd better fill up and</t>
        </is>
      </c>
      <c r="D1253">
        <f>HYPERLINK("https://www.youtube.com/watch?v=YP_THjraKas&amp;t=106s", "Go to time")</f>
        <v/>
      </c>
    </row>
    <row r="1254">
      <c r="A1254">
        <f>HYPERLINK("https://www.youtube.com/watch?v=WbTiLFEY47c", "Video")</f>
        <v/>
      </c>
      <c r="B1254" t="inlineStr">
        <is>
          <t>7:33</t>
        </is>
      </c>
      <c r="C1254" t="inlineStr">
        <is>
          <t>more capable it was filling up all the</t>
        </is>
      </c>
      <c r="D1254">
        <f>HYPERLINK("https://www.youtube.com/watch?v=WbTiLFEY47c&amp;t=453s", "Go to time")</f>
        <v/>
      </c>
    </row>
    <row r="1255">
      <c r="A1255">
        <f>HYPERLINK("https://www.youtube.com/watch?v=Vuq_OyQcUm4", "Video")</f>
        <v/>
      </c>
      <c r="B1255" t="inlineStr">
        <is>
          <t>2:57</t>
        </is>
      </c>
      <c r="C1255" t="inlineStr">
        <is>
          <t>Self-fulfilling prophecy.</t>
        </is>
      </c>
      <c r="D1255">
        <f>HYPERLINK("https://www.youtube.com/watch?v=Vuq_OyQcUm4&amp;t=177s", "Go to time")</f>
        <v/>
      </c>
    </row>
    <row r="1256">
      <c r="A1256">
        <f>HYPERLINK("https://www.youtube.com/watch?v=Vuq_OyQcUm4", "Video")</f>
        <v/>
      </c>
      <c r="B1256" t="inlineStr">
        <is>
          <t>5:43</t>
        </is>
      </c>
      <c r="C1256" t="inlineStr">
        <is>
          <t>branch to prefillagate, great ideas.</t>
        </is>
      </c>
      <c r="D1256">
        <f>HYPERLINK("https://www.youtube.com/watch?v=Vuq_OyQcUm4&amp;t=343s", "Go to time")</f>
        <v/>
      </c>
    </row>
    <row r="1257">
      <c r="A1257">
        <f>HYPERLINK("https://www.youtube.com/watch?v=1iyzgmvmsM0", "Video")</f>
        <v/>
      </c>
      <c r="B1257" t="inlineStr">
        <is>
          <t>2:50</t>
        </is>
      </c>
      <c r="C1257" t="inlineStr">
        <is>
          <t>it's a cold mango mousse chamoy filling</t>
        </is>
      </c>
      <c r="D1257">
        <f>HYPERLINK("https://www.youtube.com/watch?v=1iyzgmvmsM0&amp;t=170s", "Go to time")</f>
        <v/>
      </c>
    </row>
    <row r="1258">
      <c r="A1258">
        <f>HYPERLINK("https://www.youtube.com/watch?v=iPYq0_IgE9A", "Video")</f>
        <v/>
      </c>
      <c r="B1258" t="inlineStr">
        <is>
          <t>1:18</t>
        </is>
      </c>
      <c r="C1258" t="inlineStr">
        <is>
          <t>that she was filled pop was so expensive</t>
        </is>
      </c>
      <c r="D1258">
        <f>HYPERLINK("https://www.youtube.com/watch?v=iPYq0_IgE9A&amp;t=78s", "Go to time")</f>
        <v/>
      </c>
    </row>
    <row r="1259">
      <c r="A1259">
        <f>HYPERLINK("https://www.youtube.com/watch?v=JtZQ_2mpc80", "Video")</f>
        <v/>
      </c>
      <c r="B1259" t="inlineStr">
        <is>
          <t>4:14</t>
        </is>
      </c>
      <c r="C1259" t="inlineStr">
        <is>
          <t>they fill out these things Lobster</t>
        </is>
      </c>
      <c r="D1259">
        <f>HYPERLINK("https://www.youtube.com/watch?v=JtZQ_2mpc80&amp;t=254s", "Go to time")</f>
        <v/>
      </c>
    </row>
    <row r="1260">
      <c r="A1260">
        <f>HYPERLINK("https://www.youtube.com/watch?v=KDe06Dro4rA", "Video")</f>
        <v/>
      </c>
      <c r="B1260" t="inlineStr">
        <is>
          <t>1:55</t>
        </is>
      </c>
      <c r="C1260" t="inlineStr">
        <is>
          <t>manager at Gucci and having her fill a box</t>
        </is>
      </c>
      <c r="D1260">
        <f>HYPERLINK("https://www.youtube.com/watch?v=KDe06Dro4rA&amp;t=115s", "Go to time")</f>
        <v/>
      </c>
    </row>
    <row r="1261">
      <c r="A1261">
        <f>HYPERLINK("https://www.youtube.com/watch?v=L3DiAqWR4og", "Video")</f>
        <v/>
      </c>
      <c r="B1261" t="inlineStr">
        <is>
          <t>17:28</t>
        </is>
      </c>
      <c r="C1261" t="inlineStr">
        <is>
          <t>you need to fill me in on</t>
        </is>
      </c>
      <c r="D1261">
        <f>HYPERLINK("https://www.youtube.com/watch?v=L3DiAqWR4og&amp;t=1048s", "Go to time")</f>
        <v/>
      </c>
    </row>
    <row r="1262">
      <c r="A1262">
        <f>HYPERLINK("https://www.youtube.com/watch?v=41OyVdi62-4", "Video")</f>
        <v/>
      </c>
      <c r="B1262" t="inlineStr">
        <is>
          <t>12:49</t>
        </is>
      </c>
      <c r="C1262" t="inlineStr">
        <is>
          <t>i saw rudolph and this big bag filled</t>
        </is>
      </c>
      <c r="D1262">
        <f>HYPERLINK("https://www.youtube.com/watch?v=41OyVdi62-4&amp;t=769s", "Go to time")</f>
        <v/>
      </c>
    </row>
    <row r="1263">
      <c r="A1263">
        <f>HYPERLINK("https://www.youtube.com/watch?v=uD9IAWAOxqw", "Video")</f>
        <v/>
      </c>
      <c r="B1263" t="inlineStr">
        <is>
          <t>0:00</t>
        </is>
      </c>
      <c r="C1263" t="inlineStr">
        <is>
          <t>i'm filling up the legendary ryman</t>
        </is>
      </c>
      <c r="D1263">
        <f>HYPERLINK("https://www.youtube.com/watch?v=uD9IAWAOxqw&amp;t=0s", "Go to time")</f>
        <v/>
      </c>
    </row>
    <row r="1264">
      <c r="A1264">
        <f>HYPERLINK("https://www.youtube.com/watch?v=sWA9oh2sc2s", "Video")</f>
        <v/>
      </c>
      <c r="B1264" t="inlineStr">
        <is>
          <t>3:02</t>
        </is>
      </c>
      <c r="C1264" t="inlineStr">
        <is>
          <t>fill my hand with something grand ma why</t>
        </is>
      </c>
      <c r="D1264">
        <f>HYPERLINK("https://www.youtube.com/watch?v=sWA9oh2sc2s&amp;t=182s", "Go to time")</f>
        <v/>
      </c>
    </row>
    <row r="1265">
      <c r="A1265">
        <f>HYPERLINK("https://www.youtube.com/watch?v=QVGgJqJo50w", "Video")</f>
        <v/>
      </c>
      <c r="B1265" t="inlineStr">
        <is>
          <t>1:19</t>
        </is>
      </c>
      <c r="C1265" t="inlineStr">
        <is>
          <t>and the room fills with tear gas next</t>
        </is>
      </c>
      <c r="D1265">
        <f>HYPERLINK("https://www.youtube.com/watch?v=QVGgJqJo50w&amp;t=79s", "Go to time")</f>
        <v/>
      </c>
    </row>
    <row r="1266">
      <c r="A1266">
        <f>HYPERLINK("https://www.youtube.com/watch?v=qSIuiQqm5JU", "Video")</f>
        <v/>
      </c>
      <c r="B1266" t="inlineStr">
        <is>
          <t>2:15</t>
        </is>
      </c>
      <c r="C1266" t="inlineStr">
        <is>
          <t>filled with bum sperm</t>
        </is>
      </c>
      <c r="D1266">
        <f>HYPERLINK("https://www.youtube.com/watch?v=qSIuiQqm5JU&amp;t=135s", "Go to time")</f>
        <v/>
      </c>
    </row>
    <row r="1267">
      <c r="A1267">
        <f>HYPERLINK("https://www.youtube.com/watch?v=qSIuiQqm5JU", "Video")</f>
        <v/>
      </c>
      <c r="B1267" t="inlineStr">
        <is>
          <t>2:21</t>
        </is>
      </c>
      <c r="C1267" t="inlineStr">
        <is>
          <t>over the the container filled with bum</t>
        </is>
      </c>
      <c r="D1267">
        <f>HYPERLINK("https://www.youtube.com/watch?v=qSIuiQqm5JU&amp;t=141s", "Go to time")</f>
        <v/>
      </c>
    </row>
    <row r="1268">
      <c r="A1268">
        <f>HYPERLINK("https://www.youtube.com/watch?v=M4sTSIYzDIk", "Video")</f>
        <v/>
      </c>
      <c r="B1268" t="inlineStr">
        <is>
          <t>1:20</t>
        </is>
      </c>
      <c r="C1268" t="inlineStr">
        <is>
          <t>[ __ ] time she's only filled my cup</t>
        </is>
      </c>
      <c r="D1268">
        <f>HYPERLINK("https://www.youtube.com/watch?v=M4sTSIYzDIk&amp;t=80s", "Go to time")</f>
        <v/>
      </c>
    </row>
    <row r="1269">
      <c r="A1269">
        <f>HYPERLINK("https://www.youtube.com/watch?v=M4sTSIYzDIk", "Video")</f>
        <v/>
      </c>
      <c r="B1269" t="inlineStr">
        <is>
          <t>1:23</t>
        </is>
      </c>
      <c r="C1269" t="inlineStr">
        <is>
          <t>want it filled six times</t>
        </is>
      </c>
      <c r="D1269">
        <f>HYPERLINK("https://www.youtube.com/watch?v=M4sTSIYzDIk&amp;t=83s", "Go to time")</f>
        <v/>
      </c>
    </row>
    <row r="1270">
      <c r="A1270">
        <f>HYPERLINK("https://www.youtube.com/watch?v=TUeFC0_TOkY", "Video")</f>
        <v/>
      </c>
      <c r="B1270" t="inlineStr">
        <is>
          <t>2:20</t>
        </is>
      </c>
      <c r="C1270" t="inlineStr">
        <is>
          <t>and I'd fill it with buxom little bunnies.</t>
        </is>
      </c>
      <c r="D1270">
        <f>HYPERLINK("https://www.youtube.com/watch?v=TUeFC0_TOkY&amp;t=140s", "Go to time")</f>
        <v/>
      </c>
    </row>
    <row r="1271">
      <c r="A1271">
        <f>HYPERLINK("https://www.youtube.com/watch?v=0ekEc-iCh_s", "Video")</f>
        <v/>
      </c>
      <c r="B1271" t="inlineStr">
        <is>
          <t>0:34</t>
        </is>
      </c>
      <c r="C1271" t="inlineStr">
        <is>
          <t>not this looks like it was filled out by</t>
        </is>
      </c>
      <c r="D1271">
        <f>HYPERLINK("https://www.youtube.com/watch?v=0ekEc-iCh_s&amp;t=34s", "Go to time")</f>
        <v/>
      </c>
    </row>
    <row r="1272">
      <c r="A1272">
        <f>HYPERLINK("https://www.youtube.com/watch?v=I3CtWXecFBk", "Video")</f>
        <v/>
      </c>
      <c r="B1272" t="inlineStr">
        <is>
          <t>2:16</t>
        </is>
      </c>
      <c r="C1272" t="inlineStr">
        <is>
          <t>fill it with fluid then drain it to see</t>
        </is>
      </c>
      <c r="D1272">
        <f>HYPERLINK("https://www.youtube.com/watch?v=I3CtWXecFBk&amp;t=136s", "Go to time")</f>
        <v/>
      </c>
    </row>
    <row r="1273">
      <c r="A1273">
        <f>HYPERLINK("https://www.youtube.com/watch?v=K3L8kYrxI7Y", "Video")</f>
        <v/>
      </c>
      <c r="B1273" t="inlineStr">
        <is>
          <t>1:41</t>
        </is>
      </c>
      <c r="C1273" t="inlineStr">
        <is>
          <t>who is church there's a filled with</t>
        </is>
      </c>
      <c r="D1273">
        <f>HYPERLINK("https://www.youtube.com/watch?v=K3L8kYrxI7Y&amp;t=101s", "Go to time")</f>
        <v/>
      </c>
    </row>
    <row r="1274">
      <c r="A1274">
        <f>HYPERLINK("https://www.youtube.com/watch?v=l5grfXKScB4", "Video")</f>
        <v/>
      </c>
      <c r="B1274" t="inlineStr">
        <is>
          <t>0:49</t>
        </is>
      </c>
      <c r="C1274" t="inlineStr">
        <is>
          <t>we wait until after the election to fill</t>
        </is>
      </c>
      <c r="D1274">
        <f>HYPERLINK("https://www.youtube.com/watch?v=l5grfXKScB4&amp;t=49s", "Go to time")</f>
        <v/>
      </c>
    </row>
    <row r="1275">
      <c r="A1275">
        <f>HYPERLINK("https://www.youtube.com/watch?v=l5grfXKScB4", "Video")</f>
        <v/>
      </c>
      <c r="B1275" t="inlineStr">
        <is>
          <t>0:57</t>
        </is>
      </c>
      <c r="C1275" t="inlineStr">
        <is>
          <t>instead he'll fill that seat while it's</t>
        </is>
      </c>
      <c r="D1275">
        <f>HYPERLINK("https://www.youtube.com/watch?v=l5grfXKScB4&amp;t=57s", "Go to time")</f>
        <v/>
      </c>
    </row>
    <row r="1276">
      <c r="A1276">
        <f>HYPERLINK("https://www.youtube.com/watch?v=ZULcbeLUREI", "Video")</f>
        <v/>
      </c>
      <c r="B1276" t="inlineStr">
        <is>
          <t>0:33</t>
        </is>
      </c>
      <c r="C1276" t="inlineStr">
        <is>
          <t>of country music and i just filled it</t>
        </is>
      </c>
      <c r="D1276">
        <f>HYPERLINK("https://www.youtube.com/watch?v=ZULcbeLUREI&amp;t=33s", "Go to time")</f>
        <v/>
      </c>
    </row>
    <row r="1277">
      <c r="A1277">
        <f>HYPERLINK("https://www.youtube.com/watch?v=ZULcbeLUREI", "Video")</f>
        <v/>
      </c>
      <c r="B1277" t="inlineStr">
        <is>
          <t>1:12</t>
        </is>
      </c>
      <c r="C1277" t="inlineStr">
        <is>
          <t>issues we address why we have filled up</t>
        </is>
      </c>
      <c r="D1277">
        <f>HYPERLINK("https://www.youtube.com/watch?v=ZULcbeLUREI&amp;t=72s", "Go to time")</f>
        <v/>
      </c>
    </row>
    <row r="1278">
      <c r="A1278">
        <f>HYPERLINK("https://www.youtube.com/watch?v=ZULcbeLUREI", "Video")</f>
        <v/>
      </c>
      <c r="B1278" t="inlineStr">
        <is>
          <t>1:43</t>
        </is>
      </c>
      <c r="C1278" t="inlineStr">
        <is>
          <t>come together and fill this place with</t>
        </is>
      </c>
      <c r="D1278">
        <f>HYPERLINK("https://www.youtube.com/watch?v=ZULcbeLUREI&amp;t=103s", "Go to time")</f>
        <v/>
      </c>
    </row>
    <row r="1279">
      <c r="A1279">
        <f>HYPERLINK("https://www.youtube.com/watch?v=UAqk7kEzKlU", "Video")</f>
        <v/>
      </c>
      <c r="B1279" t="inlineStr">
        <is>
          <t>1:11</t>
        </is>
      </c>
      <c r="C1279" t="inlineStr">
        <is>
          <t>sneaker community for me to fill those</t>
        </is>
      </c>
      <c r="D1279">
        <f>HYPERLINK("https://www.youtube.com/watch?v=UAqk7kEzKlU&amp;t=71s", "Go to time")</f>
        <v/>
      </c>
    </row>
    <row r="1280">
      <c r="A1280">
        <f>HYPERLINK("https://www.youtube.com/watch?v=uJH9l_BRRpw", "Video")</f>
        <v/>
      </c>
      <c r="B1280" t="inlineStr">
        <is>
          <t>1:58</t>
        </is>
      </c>
      <c r="C1280" t="inlineStr">
        <is>
          <t>fill oh I have got such a big hole if my</t>
        </is>
      </c>
      <c r="D1280">
        <f>HYPERLINK("https://www.youtube.com/watch?v=uJH9l_BRRpw&amp;t=118s", "Go to time")</f>
        <v/>
      </c>
    </row>
    <row r="1281">
      <c r="A1281">
        <f>HYPERLINK("https://www.youtube.com/watch?v=2K8hRVTl330", "Video")</f>
        <v/>
      </c>
      <c r="B1281" t="inlineStr">
        <is>
          <t>0:24</t>
        </is>
      </c>
      <c r="C1281" t="inlineStr">
        <is>
          <t>meet here this is a creme filled</t>
        </is>
      </c>
      <c r="D1281">
        <f>HYPERLINK("https://www.youtube.com/watch?v=2K8hRVTl330&amp;t=24s", "Go to time")</f>
        <v/>
      </c>
    </row>
    <row r="1282">
      <c r="A1282">
        <f>HYPERLINK("https://www.youtube.com/watch?v=YP9ioPU4v8Y", "Video")</f>
        <v/>
      </c>
      <c r="B1282" t="inlineStr">
        <is>
          <t>0:58</t>
        </is>
      </c>
      <c r="C1282" t="inlineStr">
        <is>
          <t>fill</t>
        </is>
      </c>
      <c r="D1282">
        <f>HYPERLINK("https://www.youtube.com/watch?v=YP9ioPU4v8Y&amp;t=58s", "Go to time")</f>
        <v/>
      </c>
    </row>
    <row r="1283">
      <c r="A1283">
        <f>HYPERLINK("https://www.youtube.com/watch?v=3jKZT_tIc18", "Video")</f>
        <v/>
      </c>
      <c r="B1283" t="inlineStr">
        <is>
          <t>1:11</t>
        </is>
      </c>
      <c r="C1283" t="inlineStr">
        <is>
          <t>All right. Don't try to fill me up like you
did last time.</t>
        </is>
      </c>
      <c r="D1283">
        <f>HYPERLINK("https://www.youtube.com/watch?v=3jKZT_tIc18&amp;t=71s", "Go to time")</f>
        <v/>
      </c>
    </row>
    <row r="1284">
      <c r="A1284">
        <f>HYPERLINK("https://www.youtube.com/watch?v=NmUo4bwOgSA", "Video")</f>
        <v/>
      </c>
      <c r="B1284" t="inlineStr">
        <is>
          <t>2:54</t>
        </is>
      </c>
      <c r="C1284" t="inlineStr">
        <is>
          <t>to fulfill his wishes through acting to</t>
        </is>
      </c>
      <c r="D1284">
        <f>HYPERLINK("https://www.youtube.com/watch?v=NmUo4bwOgSA&amp;t=174s", "Go to time")</f>
        <v/>
      </c>
    </row>
    <row r="1285">
      <c r="A1285">
        <f>HYPERLINK("https://www.youtube.com/watch?v=vhNeuG-Y9Fo", "Video")</f>
        <v/>
      </c>
      <c r="B1285" t="inlineStr">
        <is>
          <t>17:14</t>
        </is>
      </c>
      <c r="C1285" t="inlineStr">
        <is>
          <t>filled with canned goods chainsaw</t>
        </is>
      </c>
      <c r="D1285">
        <f>HYPERLINK("https://www.youtube.com/watch?v=vhNeuG-Y9Fo&amp;t=1034s", "Go to time")</f>
        <v/>
      </c>
    </row>
    <row r="1286">
      <c r="A1286">
        <f>HYPERLINK("https://www.youtube.com/watch?v=w6GcU6m6sX4", "Video")</f>
        <v/>
      </c>
      <c r="B1286" t="inlineStr">
        <is>
          <t>3:05</t>
        </is>
      </c>
      <c r="C1286" t="inlineStr">
        <is>
          <t>just filled that giant head of yours with</t>
        </is>
      </c>
      <c r="D1286">
        <f>HYPERLINK("https://www.youtube.com/watch?v=w6GcU6m6sX4&amp;t=185s", "Go to time")</f>
        <v/>
      </c>
    </row>
    <row r="1287">
      <c r="A1287">
        <f>HYPERLINK("https://www.youtube.com/watch?v=c1sAbrTVL3o", "Video")</f>
        <v/>
      </c>
      <c r="B1287" t="inlineStr">
        <is>
          <t>11:38</t>
        </is>
      </c>
      <c r="C1287" t="inlineStr">
        <is>
          <t>wanted to get some filler done on the</t>
        </is>
      </c>
      <c r="D1287">
        <f>HYPERLINK("https://www.youtube.com/watch?v=c1sAbrTVL3o&amp;t=698s", "Go to time")</f>
        <v/>
      </c>
    </row>
    <row r="1288">
      <c r="A1288">
        <f>HYPERLINK("https://www.youtube.com/watch?v=DARNF7NGGOs", "Video")</f>
        <v/>
      </c>
      <c r="B1288" t="inlineStr">
        <is>
          <t>0:13</t>
        </is>
      </c>
      <c r="C1288" t="inlineStr">
        <is>
          <t>your pus filled eye and fall on your ass,</t>
        </is>
      </c>
      <c r="D1288">
        <f>HYPERLINK("https://www.youtube.com/watch?v=DARNF7NGGOs&amp;t=13s", "Go to time")</f>
        <v/>
      </c>
    </row>
    <row r="1289">
      <c r="A1289">
        <f>HYPERLINK("https://www.youtube.com/watch?v=SAkAf-Xloho", "Video")</f>
        <v/>
      </c>
      <c r="B1289" t="inlineStr">
        <is>
          <t>6:46</t>
        </is>
      </c>
      <c r="C1289" t="inlineStr">
        <is>
          <t>honey haley and i have to go fill out</t>
        </is>
      </c>
      <c r="D1289">
        <f>HYPERLINK("https://www.youtube.com/watch?v=SAkAf-Xloho&amp;t=406s", "Go to time")</f>
        <v/>
      </c>
    </row>
    <row r="1290">
      <c r="A1290">
        <f>HYPERLINK("https://www.youtube.com/watch?v=W_NznKr3h_Q", "Video")</f>
        <v/>
      </c>
      <c r="B1290" t="inlineStr">
        <is>
          <t>12:19</t>
        </is>
      </c>
      <c r="C1290" t="inlineStr">
        <is>
          <t>psychotherapy started filling in the</t>
        </is>
      </c>
      <c r="D1290">
        <f>HYPERLINK("https://www.youtube.com/watch?v=W_NznKr3h_Q&amp;t=739s", "Go to time")</f>
        <v/>
      </c>
    </row>
    <row r="1291">
      <c r="A1291">
        <f>HYPERLINK("https://www.youtube.com/watch?v=pO50Dyg_GJE", "Video")</f>
        <v/>
      </c>
      <c r="B1291" t="inlineStr">
        <is>
          <t>1:48</t>
        </is>
      </c>
      <c r="C1291" t="inlineStr">
        <is>
          <t>and fill her up to the eyeballs with</t>
        </is>
      </c>
      <c r="D1291">
        <f>HYPERLINK("https://www.youtube.com/watch?v=pO50Dyg_GJE&amp;t=108s", "Go to time")</f>
        <v/>
      </c>
    </row>
    <row r="1292">
      <c r="A1292">
        <f>HYPERLINK("https://www.youtube.com/watch?v=RsRZRFYivoI", "Video")</f>
        <v/>
      </c>
      <c r="B1292" t="inlineStr">
        <is>
          <t>1:40</t>
        </is>
      </c>
      <c r="C1292" t="inlineStr">
        <is>
          <t>yeah yeah fill her up I got this yeah</t>
        </is>
      </c>
      <c r="D1292">
        <f>HYPERLINK("https://www.youtube.com/watch?v=RsRZRFYivoI&amp;t=100s", "Go to time")</f>
        <v/>
      </c>
    </row>
    <row r="1293">
      <c r="A1293">
        <f>HYPERLINK("https://www.youtube.com/watch?v=kHTAl-4M5Z8", "Video")</f>
        <v/>
      </c>
      <c r="B1293" t="inlineStr">
        <is>
          <t>1:54</t>
        </is>
      </c>
      <c r="C1293" t="inlineStr">
        <is>
          <t>filling and the weight of a pastry shell</t>
        </is>
      </c>
      <c r="D1293">
        <f>HYPERLINK("https://www.youtube.com/watch?v=kHTAl-4M5Z8&amp;t=114s", "Go to time")</f>
        <v/>
      </c>
    </row>
    <row r="1294">
      <c r="A1294">
        <f>HYPERLINK("https://www.youtube.com/watch?v=kLUwMaZ8f5g", "Video")</f>
        <v/>
      </c>
      <c r="B1294" t="inlineStr">
        <is>
          <t>2:42</t>
        </is>
      </c>
      <c r="C1294" t="inlineStr">
        <is>
          <t>states that you find fulfillment in</t>
        </is>
      </c>
      <c r="D1294">
        <f>HYPERLINK("https://www.youtube.com/watch?v=kLUwMaZ8f5g&amp;t=162s", "Go to time")</f>
        <v/>
      </c>
    </row>
    <row r="1295">
      <c r="A1295">
        <f>HYPERLINK("https://www.youtube.com/watch?v=lkiWznckxTI", "Video")</f>
        <v/>
      </c>
      <c r="B1295" t="inlineStr">
        <is>
          <t>4:06</t>
        </is>
      </c>
      <c r="C1295" t="inlineStr">
        <is>
          <t>happier and more fulfilling lives</t>
        </is>
      </c>
      <c r="D1295">
        <f>HYPERLINK("https://www.youtube.com/watch?v=lkiWznckxTI&amp;t=246s", "Go to time")</f>
        <v/>
      </c>
    </row>
    <row r="1296">
      <c r="A1296">
        <f>HYPERLINK("https://www.youtube.com/watch?v=XDBL_59DNnY", "Video")</f>
        <v/>
      </c>
      <c r="B1296" t="inlineStr">
        <is>
          <t>6:29</t>
        </is>
      </c>
      <c r="C1296" t="inlineStr">
        <is>
          <t>fulfill and successful lives despite all</t>
        </is>
      </c>
      <c r="D1296">
        <f>HYPERLINK("https://www.youtube.com/watch?v=XDBL_59DNnY&amp;t=389s", "Go to time")</f>
        <v/>
      </c>
    </row>
    <row r="1297">
      <c r="A1297">
        <f>HYPERLINK("https://www.youtube.com/watch?v=f7WvckWdv1A", "Video")</f>
        <v/>
      </c>
      <c r="B1297" t="inlineStr">
        <is>
          <t>2:12</t>
        </is>
      </c>
      <c r="C1297" t="inlineStr">
        <is>
          <t>and fulfillment even when someone leaves</t>
        </is>
      </c>
      <c r="D1297">
        <f>HYPERLINK("https://www.youtube.com/watch?v=f7WvckWdv1A&amp;t=132s", "Go to time")</f>
        <v/>
      </c>
    </row>
    <row r="1298">
      <c r="A1298">
        <f>HYPERLINK("https://www.youtube.com/watch?v=Rbncvb9BBkQ", "Video")</f>
        <v/>
      </c>
      <c r="B1298" t="inlineStr">
        <is>
          <t>3:19</t>
        </is>
      </c>
      <c r="C1298" t="inlineStr">
        <is>
          <t>self-fulfilling prophecies we find</t>
        </is>
      </c>
      <c r="D1298">
        <f>HYPERLINK("https://www.youtube.com/watch?v=Rbncvb9BBkQ&amp;t=199s", "Go to time")</f>
        <v/>
      </c>
    </row>
    <row r="1299">
      <c r="A1299">
        <f>HYPERLINK("https://www.youtube.com/watch?v=v-EOM9GJNbQ", "Video")</f>
        <v/>
      </c>
      <c r="B1299" t="inlineStr">
        <is>
          <t>3:06</t>
        </is>
      </c>
      <c r="C1299" t="inlineStr">
        <is>
          <t>Your life can be filled with busy days</t>
        </is>
      </c>
      <c r="D1299">
        <f>HYPERLINK("https://www.youtube.com/watch?v=v-EOM9GJNbQ&amp;t=186s", "Go to time")</f>
        <v/>
      </c>
    </row>
    <row r="1300">
      <c r="A1300">
        <f>HYPERLINK("https://www.youtube.com/watch?v=S3sTd6TUj54", "Video")</f>
        <v/>
      </c>
      <c r="B1300" t="inlineStr">
        <is>
          <t>0:40</t>
        </is>
      </c>
      <c r="C1300" t="inlineStr">
        <is>
          <t>needs are and lead to a less fulfilling</t>
        </is>
      </c>
      <c r="D1300">
        <f>HYPERLINK("https://www.youtube.com/watch?v=S3sTd6TUj54&amp;t=40s", "Go to time")</f>
        <v/>
      </c>
    </row>
    <row r="1301">
      <c r="A1301">
        <f>HYPERLINK("https://www.youtube.com/watch?v=S3sTd6TUj54", "Video")</f>
        <v/>
      </c>
      <c r="B1301" t="inlineStr">
        <is>
          <t>2:06</t>
        </is>
      </c>
      <c r="C1301" t="inlineStr">
        <is>
          <t>it difficult for you to feel fulfilled</t>
        </is>
      </c>
      <c r="D1301">
        <f>HYPERLINK("https://www.youtube.com/watch?v=S3sTd6TUj54&amp;t=126s", "Go to time")</f>
        <v/>
      </c>
    </row>
    <row r="1302">
      <c r="A1302">
        <f>HYPERLINK("https://www.youtube.com/watch?v=S3sTd6TUj54", "Video")</f>
        <v/>
      </c>
      <c r="B1302" t="inlineStr">
        <is>
          <t>2:53</t>
        </is>
      </c>
      <c r="C1302" t="inlineStr">
        <is>
          <t>much more fulfilling and pulls in closer</t>
        </is>
      </c>
      <c r="D1302">
        <f>HYPERLINK("https://www.youtube.com/watch?v=S3sTd6TUj54&amp;t=173s", "Go to time")</f>
        <v/>
      </c>
    </row>
    <row r="1303">
      <c r="A1303">
        <f>HYPERLINK("https://www.youtube.com/watch?v=S3sTd6TUj54", "Video")</f>
        <v/>
      </c>
      <c r="B1303" t="inlineStr">
        <is>
          <t>4:45</t>
        </is>
      </c>
      <c r="C1303" t="inlineStr">
        <is>
          <t>fulfilling to be in the company of</t>
        </is>
      </c>
      <c r="D1303">
        <f>HYPERLINK("https://www.youtube.com/watch?v=S3sTd6TUj54&amp;t=285s", "Go to time")</f>
        <v/>
      </c>
    </row>
    <row r="1304">
      <c r="A1304">
        <f>HYPERLINK("https://www.youtube.com/watch?v=cCzzdNd4Io8", "Video")</f>
        <v/>
      </c>
      <c r="B1304" t="inlineStr">
        <is>
          <t>1:31</t>
        </is>
      </c>
      <c r="C1304" t="inlineStr">
        <is>
          <t>fulfilling life the illusion of</t>
        </is>
      </c>
      <c r="D1304">
        <f>HYPERLINK("https://www.youtube.com/watch?v=cCzzdNd4Io8&amp;t=91s", "Go to time")</f>
        <v/>
      </c>
    </row>
    <row r="1305">
      <c r="A1305">
        <f>HYPERLINK("https://www.youtube.com/watch?v=cCzzdNd4Io8", "Video")</f>
        <v/>
      </c>
      <c r="B1305" t="inlineStr">
        <is>
          <t>3:51</t>
        </is>
      </c>
      <c r="C1305" t="inlineStr">
        <is>
          <t>healthy mind and a fulfilling life did</t>
        </is>
      </c>
      <c r="D1305">
        <f>HYPERLINK("https://www.youtube.com/watch?v=cCzzdNd4Io8&amp;t=231s", "Go to time")</f>
        <v/>
      </c>
    </row>
    <row r="1306">
      <c r="A1306">
        <f>HYPERLINK("https://www.youtube.com/watch?v=hlkv7ZNp4uA", "Video")</f>
        <v/>
      </c>
      <c r="B1306" t="inlineStr">
        <is>
          <t>3:49</t>
        </is>
      </c>
      <c r="C1306" t="inlineStr">
        <is>
          <t>fulfillment there is no cake</t>
        </is>
      </c>
      <c r="D1306">
        <f>HYPERLINK("https://www.youtube.com/watch?v=hlkv7ZNp4uA&amp;t=229s", "Go to time")</f>
        <v/>
      </c>
    </row>
    <row r="1307">
      <c r="A1307">
        <f>HYPERLINK("https://www.youtube.com/watch?v=MVAQ8YRQtCQ", "Video")</f>
        <v/>
      </c>
      <c r="B1307" t="inlineStr">
        <is>
          <t>4:04</t>
        </is>
      </c>
      <c r="C1307" t="inlineStr">
        <is>
          <t>your life can be filled with busy days</t>
        </is>
      </c>
      <c r="D1307">
        <f>HYPERLINK("https://www.youtube.com/watch?v=MVAQ8YRQtCQ&amp;t=244s", "Go to time")</f>
        <v/>
      </c>
    </row>
    <row r="1308">
      <c r="A1308">
        <f>HYPERLINK("https://www.youtube.com/watch?v=hqsTbNoQW7M", "Video")</f>
        <v/>
      </c>
      <c r="B1308" t="inlineStr">
        <is>
          <t>2:24</t>
        </is>
      </c>
      <c r="C1308" t="inlineStr">
        <is>
          <t>sleeping are your nights filled with</t>
        </is>
      </c>
      <c r="D1308">
        <f>HYPERLINK("https://www.youtube.com/watch?v=hqsTbNoQW7M&amp;t=144s", "Go to time")</f>
        <v/>
      </c>
    </row>
    <row r="1309">
      <c r="A1309">
        <f>HYPERLINK("https://www.youtube.com/watch?v=wchHQwO0QLc", "Video")</f>
        <v/>
      </c>
      <c r="B1309" t="inlineStr">
        <is>
          <t>6:16</t>
        </is>
      </c>
      <c r="C1309" t="inlineStr">
        <is>
          <t>outside validation fulfilling what they</t>
        </is>
      </c>
      <c r="D1309">
        <f>HYPERLINK("https://www.youtube.com/watch?v=wchHQwO0QLc&amp;t=376s", "Go to time")</f>
        <v/>
      </c>
    </row>
    <row r="1310">
      <c r="A1310">
        <f>HYPERLINK("https://www.youtube.com/watch?v=wchHQwO0QLc", "Video")</f>
        <v/>
      </c>
      <c r="B1310" t="inlineStr">
        <is>
          <t>6:18</t>
        </is>
      </c>
      <c r="C1310" t="inlineStr">
        <is>
          <t>don't fulfill in themselves that still</t>
        </is>
      </c>
      <c r="D1310">
        <f>HYPERLINK("https://www.youtube.com/watch?v=wchHQwO0QLc&amp;t=378s", "Go to time")</f>
        <v/>
      </c>
    </row>
    <row r="1311">
      <c r="A1311">
        <f>HYPERLINK("https://www.youtube.com/watch?v=L7CnRgnceW4", "Video")</f>
        <v/>
      </c>
      <c r="B1311" t="inlineStr">
        <is>
          <t>7:06</t>
        </is>
      </c>
      <c r="C1311" t="inlineStr">
        <is>
          <t>watched her face crumple and eyes filled</t>
        </is>
      </c>
      <c r="D1311">
        <f>HYPERLINK("https://www.youtube.com/watch?v=L7CnRgnceW4&amp;t=426s", "Go to time")</f>
        <v/>
      </c>
    </row>
    <row r="1312">
      <c r="A1312">
        <f>HYPERLINK("https://www.youtube.com/watch?v=H9F_cUUORVE", "Video")</f>
        <v/>
      </c>
      <c r="B1312" t="inlineStr">
        <is>
          <t>6:51</t>
        </is>
      </c>
      <c r="C1312" t="inlineStr">
        <is>
          <t>and cultivate more fulfilling
relationships in your life</t>
        </is>
      </c>
      <c r="D1312">
        <f>HYPERLINK("https://www.youtube.com/watch?v=H9F_cUUORVE&amp;t=411s", "Go to time")</f>
        <v/>
      </c>
    </row>
    <row r="1313">
      <c r="A1313">
        <f>HYPERLINK("https://www.youtube.com/watch?v=LzHmifZo5Jk", "Video")</f>
        <v/>
      </c>
      <c r="B1313" t="inlineStr">
        <is>
          <t>3:07</t>
        </is>
      </c>
      <c r="C1313" t="inlineStr">
        <is>
          <t>fulfillment most importantly when you</t>
        </is>
      </c>
      <c r="D1313">
        <f>HYPERLINK("https://www.youtube.com/watch?v=LzHmifZo5Jk&amp;t=187s", "Go to time")</f>
        <v/>
      </c>
    </row>
    <row r="1314">
      <c r="A1314">
        <f>HYPERLINK("https://www.youtube.com/watch?v=tJOu2l-_940", "Video")</f>
        <v/>
      </c>
      <c r="B1314" t="inlineStr">
        <is>
          <t>4:51</t>
        </is>
      </c>
      <c r="C1314" t="inlineStr">
        <is>
          <t>are filled with misinformation and</t>
        </is>
      </c>
      <c r="D1314">
        <f>HYPERLINK("https://www.youtube.com/watch?v=tJOu2l-_940&amp;t=291s", "Go to time")</f>
        <v/>
      </c>
    </row>
    <row r="1315">
      <c r="A1315">
        <f>HYPERLINK("https://www.youtube.com/watch?v=AJOdKToxJMg", "Video")</f>
        <v/>
      </c>
      <c r="B1315" t="inlineStr">
        <is>
          <t>5:52</t>
        </is>
      </c>
      <c r="C1315" t="inlineStr">
        <is>
          <t>fulfilling and selfless challenges you</t>
        </is>
      </c>
      <c r="D1315">
        <f>HYPERLINK("https://www.youtube.com/watch?v=AJOdKToxJMg&amp;t=352s", "Go to time")</f>
        <v/>
      </c>
    </row>
    <row r="1316">
      <c r="A1316">
        <f>HYPERLINK("https://www.youtube.com/watch?v=1JqDt4iyTT8", "Video")</f>
        <v/>
      </c>
      <c r="B1316" t="inlineStr">
        <is>
          <t>3:03</t>
        </is>
      </c>
      <c r="C1316" t="inlineStr">
        <is>
          <t>to get their every desire fulfilled</t>
        </is>
      </c>
      <c r="D1316">
        <f>HYPERLINK("https://www.youtube.com/watch?v=1JqDt4iyTT8&amp;t=183s", "Go to time")</f>
        <v/>
      </c>
    </row>
    <row r="1317">
      <c r="A1317">
        <f>HYPERLINK("https://www.youtube.com/watch?v=a98dqEEemnU", "Video")</f>
        <v/>
      </c>
      <c r="B1317" t="inlineStr">
        <is>
          <t>3:10</t>
        </is>
      </c>
      <c r="C1317" t="inlineStr">
        <is>
          <t>love is actually a drive to fulfill a</t>
        </is>
      </c>
      <c r="D1317">
        <f>HYPERLINK("https://www.youtube.com/watch?v=a98dqEEemnU&amp;t=190s", "Go to time")</f>
        <v/>
      </c>
    </row>
    <row r="1318">
      <c r="A1318">
        <f>HYPERLINK("https://www.youtube.com/watch?v=l_eQsQcc-l8", "Video")</f>
        <v/>
      </c>
      <c r="B1318" t="inlineStr">
        <is>
          <t>0:37</t>
        </is>
      </c>
      <c r="C1318" t="inlineStr">
        <is>
          <t>Cafe the air filled with fresh coffee</t>
        </is>
      </c>
      <c r="D1318">
        <f>HYPERLINK("https://www.youtube.com/watch?v=l_eQsQcc-l8&amp;t=37s", "Go to time")</f>
        <v/>
      </c>
    </row>
    <row r="1319">
      <c r="A1319">
        <f>HYPERLINK("https://www.youtube.com/watch?v=t1ekHk7hhck", "Video")</f>
        <v/>
      </c>
      <c r="B1319" t="inlineStr">
        <is>
          <t>5:04</t>
        </is>
      </c>
      <c r="C1319" t="inlineStr">
        <is>
          <t>our first book filled with fun</t>
        </is>
      </c>
      <c r="D1319">
        <f>HYPERLINK("https://www.youtube.com/watch?v=t1ekHk7hhck&amp;t=304s", "Go to time")</f>
        <v/>
      </c>
    </row>
    <row r="1320">
      <c r="A1320">
        <f>HYPERLINK("https://www.youtube.com/watch?v=V7ripgaAVZ8", "Video")</f>
        <v/>
      </c>
      <c r="B1320" t="inlineStr">
        <is>
          <t>1:08</t>
        </is>
      </c>
      <c r="C1320" t="inlineStr">
        <is>
          <t>get our needs fulfilled always saying</t>
        </is>
      </c>
      <c r="D1320">
        <f>HYPERLINK("https://www.youtube.com/watch?v=V7ripgaAVZ8&amp;t=68s", "Go to time")</f>
        <v/>
      </c>
    </row>
    <row r="1321">
      <c r="A1321">
        <f>HYPERLINK("https://www.youtube.com/watch?v=4L79CwfdH5E", "Video")</f>
        <v/>
      </c>
      <c r="B1321" t="inlineStr">
        <is>
          <t>3:57</t>
        </is>
      </c>
      <c r="C1321" t="inlineStr">
        <is>
          <t>fulfilling an established list of</t>
        </is>
      </c>
      <c r="D1321">
        <f>HYPERLINK("https://www.youtube.com/watch?v=4L79CwfdH5E&amp;t=237s", "Go to time")</f>
        <v/>
      </c>
    </row>
    <row r="1322">
      <c r="A1322">
        <f>HYPERLINK("https://www.youtube.com/watch?v=QgVGuE2G3R0", "Video")</f>
        <v/>
      </c>
      <c r="B1322" t="inlineStr">
        <is>
          <t>2:01</t>
        </is>
      </c>
      <c r="C1322" t="inlineStr">
        <is>
          <t>Rabbit Hole to fill in all the blanks on</t>
        </is>
      </c>
      <c r="D1322">
        <f>HYPERLINK("https://www.youtube.com/watch?v=QgVGuE2G3R0&amp;t=121s", "Go to time")</f>
        <v/>
      </c>
    </row>
    <row r="1323">
      <c r="A1323">
        <f>HYPERLINK("https://www.youtube.com/watch?v=xItHMIF6yZ4", "Video")</f>
        <v/>
      </c>
      <c r="B1323" t="inlineStr">
        <is>
          <t>1:06</t>
        </is>
      </c>
      <c r="C1323" t="inlineStr">
        <is>
          <t>is constantly filled with a flock of</t>
        </is>
      </c>
      <c r="D1323">
        <f>HYPERLINK("https://www.youtube.com/watch?v=xItHMIF6yZ4&amp;t=66s", "Go to time")</f>
        <v/>
      </c>
    </row>
    <row r="1324">
      <c r="A1324">
        <f>HYPERLINK("https://www.youtube.com/watch?v=5iLhA8eM8yg", "Video")</f>
        <v/>
      </c>
      <c r="B1324" t="inlineStr">
        <is>
          <t>5:32</t>
        </is>
      </c>
      <c r="C1324" t="inlineStr">
        <is>
          <t>makes relationships more fulfilling</t>
        </is>
      </c>
      <c r="D1324">
        <f>HYPERLINK("https://www.youtube.com/watch?v=5iLhA8eM8yg&amp;t=332s", "Go to time")</f>
        <v/>
      </c>
    </row>
    <row r="1325">
      <c r="A1325">
        <f>HYPERLINK("https://www.youtube.com/watch?v=1DmphC3Wozo", "Video")</f>
        <v/>
      </c>
      <c r="B1325" t="inlineStr">
        <is>
          <t>6:25</t>
        </is>
      </c>
      <c r="C1325" t="inlineStr">
        <is>
          <t>a more joyful and fulfilling existence</t>
        </is>
      </c>
      <c r="D1325">
        <f>HYPERLINK("https://www.youtube.com/watch?v=1DmphC3Wozo&amp;t=385s", "Go to time")</f>
        <v/>
      </c>
    </row>
    <row r="1326">
      <c r="A1326">
        <f>HYPERLINK("https://www.youtube.com/watch?v=1DmphC3Wozo", "Video")</f>
        <v/>
      </c>
      <c r="B1326" t="inlineStr">
        <is>
          <t>6:31</t>
        </is>
      </c>
      <c r="C1326" t="inlineStr">
        <is>
          <t>it you deserve to live a life filled</t>
        </is>
      </c>
      <c r="D1326">
        <f>HYPERLINK("https://www.youtube.com/watch?v=1DmphC3Wozo&amp;t=391s", "Go to time")</f>
        <v/>
      </c>
    </row>
    <row r="1327">
      <c r="A1327">
        <f>HYPERLINK("https://www.youtube.com/watch?v=n9UL1yZoCSo", "Video")</f>
        <v/>
      </c>
      <c r="B1327" t="inlineStr">
        <is>
          <t>0:51</t>
        </is>
      </c>
      <c r="C1327" t="inlineStr">
        <is>
          <t>be filled with fun memories with friends</t>
        </is>
      </c>
      <c r="D1327">
        <f>HYPERLINK("https://www.youtube.com/watch?v=n9UL1yZoCSo&amp;t=51s", "Go to time")</f>
        <v/>
      </c>
    </row>
    <row r="1328">
      <c r="A1328">
        <f>HYPERLINK("https://www.youtube.com/watch?v=_9A0j7gx_9E", "Video")</f>
        <v/>
      </c>
      <c r="B1328" t="inlineStr">
        <is>
          <t>0:51</t>
        </is>
      </c>
      <c r="C1328" t="inlineStr">
        <is>
          <t>fulfilling relationship and since a lot</t>
        </is>
      </c>
      <c r="D1328">
        <f>HYPERLINK("https://www.youtube.com/watch?v=_9A0j7gx_9E&amp;t=51s", "Go to time")</f>
        <v/>
      </c>
    </row>
    <row r="1329">
      <c r="A1329">
        <f>HYPERLINK("https://www.youtube.com/watch?v=EJeDHCU8EkE", "Video")</f>
        <v/>
      </c>
      <c r="B1329" t="inlineStr">
        <is>
          <t>1:51</t>
        </is>
      </c>
      <c r="C1329" t="inlineStr">
        <is>
          <t>unfulfillment glamor gaslighters will</t>
        </is>
      </c>
      <c r="D1329">
        <f>HYPERLINK("https://www.youtube.com/watch?v=EJeDHCU8EkE&amp;t=111s", "Go to time")</f>
        <v/>
      </c>
    </row>
    <row r="1330">
      <c r="A1330">
        <f>HYPERLINK("https://www.youtube.com/watch?v=cOkrDKYVl4k", "Video")</f>
        <v/>
      </c>
      <c r="B1330" t="inlineStr">
        <is>
          <t>2:03</t>
        </is>
      </c>
      <c r="C1330" t="inlineStr">
        <is>
          <t>sound familiar gaslighters try to fill</t>
        </is>
      </c>
      <c r="D1330">
        <f>HYPERLINK("https://www.youtube.com/watch?v=cOkrDKYVl4k&amp;t=123s", "Go to time")</f>
        <v/>
      </c>
    </row>
    <row r="1331">
      <c r="A1331">
        <f>HYPERLINK("https://www.youtube.com/watch?v=f1M4pQy3_fE", "Video")</f>
        <v/>
      </c>
      <c r="B1331" t="inlineStr">
        <is>
          <t>7:25</t>
        </is>
      </c>
      <c r="C1331" t="inlineStr">
        <is>
          <t>um also fills you with a bit of</t>
        </is>
      </c>
      <c r="D1331">
        <f>HYPERLINK("https://www.youtube.com/watch?v=f1M4pQy3_fE&amp;t=445s", "Go to time")</f>
        <v/>
      </c>
    </row>
    <row r="1332">
      <c r="A1332">
        <f>HYPERLINK("https://www.youtube.com/watch?v=tleepA9HvYA", "Video")</f>
        <v/>
      </c>
      <c r="B1332" t="inlineStr">
        <is>
          <t>1:09</t>
        </is>
      </c>
      <c r="C1332" t="inlineStr">
        <is>
          <t>so you fill a cup with two drops,</t>
        </is>
      </c>
      <c r="D1332">
        <f>HYPERLINK("https://www.youtube.com/watch?v=tleepA9HvYA&amp;t=69s", "Go to time")</f>
        <v/>
      </c>
    </row>
    <row r="1333">
      <c r="A1333">
        <f>HYPERLINK("https://www.youtube.com/watch?v=tleepA9HvYA", "Video")</f>
        <v/>
      </c>
      <c r="B1333" t="inlineStr">
        <is>
          <t>1:11</t>
        </is>
      </c>
      <c r="C1333" t="inlineStr">
        <is>
          <t>drink that have to refill
it with another two drops</t>
        </is>
      </c>
      <c r="D1333">
        <f>HYPERLINK("https://www.youtube.com/watch?v=tleepA9HvYA&amp;t=71s", "Go to time")</f>
        <v/>
      </c>
    </row>
    <row r="1334">
      <c r="A1334">
        <f>HYPERLINK("https://www.youtube.com/watch?v=tleepA9HvYA", "Video")</f>
        <v/>
      </c>
      <c r="B1334" t="inlineStr">
        <is>
          <t>1:18</t>
        </is>
      </c>
      <c r="C1334" t="inlineStr">
        <is>
          <t>from the effort of
excessive multiple refills.</t>
        </is>
      </c>
      <c r="D1334">
        <f>HYPERLINK("https://www.youtube.com/watch?v=tleepA9HvYA&amp;t=78s", "Go to time")</f>
        <v/>
      </c>
    </row>
    <row r="1335">
      <c r="A1335">
        <f>HYPERLINK("https://www.youtube.com/watch?v=PPEqqZdt3Qs", "Video")</f>
        <v/>
      </c>
      <c r="B1335" t="inlineStr">
        <is>
          <t>2:06</t>
        </is>
      </c>
      <c r="C1335" t="inlineStr">
        <is>
          <t>unfulfilling in the long run when you're</t>
        </is>
      </c>
      <c r="D1335">
        <f>HYPERLINK("https://www.youtube.com/watch?v=PPEqqZdt3Qs&amp;t=126s", "Go to time")</f>
        <v/>
      </c>
    </row>
    <row r="1336">
      <c r="A1336">
        <f>HYPERLINK("https://www.youtube.com/watch?v=PPEqqZdt3Qs", "Video")</f>
        <v/>
      </c>
      <c r="B1336" t="inlineStr">
        <is>
          <t>2:15</t>
        </is>
      </c>
      <c r="C1336" t="inlineStr">
        <is>
          <t>feeling unfulfilled and dissatisfied</t>
        </is>
      </c>
      <c r="D1336">
        <f>HYPERLINK("https://www.youtube.com/watch?v=PPEqqZdt3Qs&amp;t=135s", "Go to time")</f>
        <v/>
      </c>
    </row>
    <row r="1337">
      <c r="A1337">
        <f>HYPERLINK("https://www.youtube.com/watch?v=FCLaCswy6lI", "Video")</f>
        <v/>
      </c>
      <c r="B1337" t="inlineStr">
        <is>
          <t>0:36</t>
        </is>
      </c>
      <c r="C1337" t="inlineStr">
        <is>
          <t>provide or fulfill the needs you have</t>
        </is>
      </c>
      <c r="D1337">
        <f>HYPERLINK("https://www.youtube.com/watch?v=FCLaCswy6lI&amp;t=36s", "Go to time")</f>
        <v/>
      </c>
    </row>
    <row r="1338">
      <c r="A1338">
        <f>HYPERLINK("https://www.youtube.com/watch?v=FCLaCswy6lI", "Video")</f>
        <v/>
      </c>
      <c r="B1338" t="inlineStr">
        <is>
          <t>2:10</t>
        </is>
      </c>
      <c r="C1338" t="inlineStr">
        <is>
          <t>vehicle used to fill your emotional</t>
        </is>
      </c>
      <c r="D1338">
        <f>HYPERLINK("https://www.youtube.com/watch?v=FCLaCswy6lI&amp;t=130s", "Go to time")</f>
        <v/>
      </c>
    </row>
    <row r="1339">
      <c r="A1339">
        <f>HYPERLINK("https://www.youtube.com/watch?v=FCLaCswy6lI", "Video")</f>
        <v/>
      </c>
      <c r="B1339" t="inlineStr">
        <is>
          <t>2:54</t>
        </is>
      </c>
      <c r="C1339" t="inlineStr">
        <is>
          <t>people to fill those voids Left Behind</t>
        </is>
      </c>
      <c r="D1339">
        <f>HYPERLINK("https://www.youtube.com/watch?v=FCLaCswy6lI&amp;t=174s", "Go to time")</f>
        <v/>
      </c>
    </row>
    <row r="1340">
      <c r="A1340">
        <f>HYPERLINK("https://www.youtube.com/watch?v=h4Kt5SfHW9g", "Video")</f>
        <v/>
      </c>
      <c r="B1340" t="inlineStr">
        <is>
          <t>6:31</t>
        </is>
      </c>
      <c r="C1340" t="inlineStr">
        <is>
          <t>better happier and more fulfilled so</t>
        </is>
      </c>
      <c r="D1340">
        <f>HYPERLINK("https://www.youtube.com/watch?v=h4Kt5SfHW9g&amp;t=391s", "Go to time")</f>
        <v/>
      </c>
    </row>
    <row r="1341">
      <c r="A1341">
        <f>HYPERLINK("https://www.youtube.com/watch?v=5WUK_Fbs-nA", "Video")</f>
        <v/>
      </c>
      <c r="B1341" t="inlineStr">
        <is>
          <t>1:45</t>
        </is>
      </c>
      <c r="C1341" t="inlineStr">
        <is>
          <t>we're releasing our first book filled</t>
        </is>
      </c>
      <c r="D1341">
        <f>HYPERLINK("https://www.youtube.com/watch?v=5WUK_Fbs-nA&amp;t=105s", "Go to time")</f>
        <v/>
      </c>
    </row>
    <row r="1342">
      <c r="A1342">
        <f>HYPERLINK("https://www.youtube.com/watch?v=5WUK_Fbs-nA", "Video")</f>
        <v/>
      </c>
      <c r="B1342" t="inlineStr">
        <is>
          <t>4:39</t>
        </is>
      </c>
      <c r="C1342" t="inlineStr">
        <is>
          <t>alone time can be very self-fulfilling</t>
        </is>
      </c>
      <c r="D1342">
        <f>HYPERLINK("https://www.youtube.com/watch?v=5WUK_Fbs-nA&amp;t=279s", "Go to time")</f>
        <v/>
      </c>
    </row>
    <row r="1343">
      <c r="A1343">
        <f>HYPERLINK("https://www.youtube.com/watch?v=F0K8Vc-rvXo", "Video")</f>
        <v/>
      </c>
      <c r="B1343" t="inlineStr">
        <is>
          <t>0:41</t>
        </is>
      </c>
      <c r="C1343" t="inlineStr">
        <is>
          <t>reading and then filling stuff out and</t>
        </is>
      </c>
      <c r="D1343">
        <f>HYPERLINK("https://www.youtube.com/watch?v=F0K8Vc-rvXo&amp;t=41s", "Go to time")</f>
        <v/>
      </c>
    </row>
    <row r="1344">
      <c r="A1344">
        <f>HYPERLINK("https://www.youtube.com/watch?v=YnN3pS-0WhY", "Video")</f>
        <v/>
      </c>
      <c r="B1344" t="inlineStr">
        <is>
          <t>4:03</t>
        </is>
      </c>
      <c r="C1344" t="inlineStr">
        <is>
          <t>and family to feel happy and fulfilled</t>
        </is>
      </c>
      <c r="D1344">
        <f>HYPERLINK("https://www.youtube.com/watch?v=YnN3pS-0WhY&amp;t=243s", "Go to time")</f>
        <v/>
      </c>
    </row>
    <row r="1345">
      <c r="A1345">
        <f>HYPERLINK("https://www.youtube.com/watch?v=homyB5L39Do", "Video")</f>
        <v/>
      </c>
      <c r="B1345" t="inlineStr">
        <is>
          <t>0:12</t>
        </is>
      </c>
      <c r="C1345" t="inlineStr">
        <is>
          <t>immense joy and fulfillment to our lives</t>
        </is>
      </c>
      <c r="D1345">
        <f>HYPERLINK("https://www.youtube.com/watch?v=homyB5L39Do&amp;t=12s", "Go to time")</f>
        <v/>
      </c>
    </row>
    <row r="1346">
      <c r="A1346">
        <f>HYPERLINK("https://www.youtube.com/watch?v=aOFjwx3ccug", "Video")</f>
        <v/>
      </c>
      <c r="B1346" t="inlineStr">
        <is>
          <t>3:55</t>
        </is>
      </c>
      <c r="C1346" t="inlineStr">
        <is>
          <t>of inner peace and fulfillment.</t>
        </is>
      </c>
      <c r="D1346">
        <f>HYPERLINK("https://www.youtube.com/watch?v=aOFjwx3ccug&amp;t=235s", "Go to time")</f>
        <v/>
      </c>
    </row>
    <row r="1347">
      <c r="A1347">
        <f>HYPERLINK("https://www.youtube.com/watch?v=aOFjwx3ccug", "Video")</f>
        <v/>
      </c>
      <c r="B1347" t="inlineStr">
        <is>
          <t>4:42</t>
        </is>
      </c>
      <c r="C1347" t="inlineStr">
        <is>
          <t>we can learn to find
fulfillment not only in our</t>
        </is>
      </c>
      <c r="D1347">
        <f>HYPERLINK("https://www.youtube.com/watch?v=aOFjwx3ccug&amp;t=282s", "Go to time")</f>
        <v/>
      </c>
    </row>
    <row r="1348">
      <c r="A1348">
        <f>HYPERLINK("https://www.youtube.com/watch?v=MbF5dyU96CE", "Video")</f>
        <v/>
      </c>
      <c r="B1348" t="inlineStr">
        <is>
          <t>2:30</t>
        </is>
      </c>
      <c r="C1348" t="inlineStr">
        <is>
          <t>fulfillment and Inspire others around</t>
        </is>
      </c>
      <c r="D1348">
        <f>HYPERLINK("https://www.youtube.com/watch?v=MbF5dyU96CE&amp;t=150s", "Go to time")</f>
        <v/>
      </c>
    </row>
    <row r="1349">
      <c r="A1349">
        <f>HYPERLINK("https://www.youtube.com/watch?v=3kyhYttMOGQ", "Video")</f>
        <v/>
      </c>
      <c r="B1349" t="inlineStr">
        <is>
          <t>2:55</t>
        </is>
      </c>
      <c r="C1349" t="inlineStr">
        <is>
          <t>and solely focused on fulfilling their</t>
        </is>
      </c>
      <c r="D1349">
        <f>HYPERLINK("https://www.youtube.com/watch?v=3kyhYttMOGQ&amp;t=175s", "Go to time")</f>
        <v/>
      </c>
    </row>
    <row r="1350">
      <c r="A1350">
        <f>HYPERLINK("https://www.youtube.com/watch?v=cIGAZ7leGC0", "Video")</f>
        <v/>
      </c>
      <c r="B1350" t="inlineStr">
        <is>
          <t>0:04</t>
        </is>
      </c>
      <c r="C1350" t="inlineStr">
        <is>
          <t>fulfilling your potential and can make</t>
        </is>
      </c>
      <c r="D1350">
        <f>HYPERLINK("https://www.youtube.com/watch?v=cIGAZ7leGC0&amp;t=4s", "Go to time")</f>
        <v/>
      </c>
    </row>
    <row r="1351">
      <c r="A1351">
        <f>HYPERLINK("https://www.youtube.com/watch?v=cIGAZ7leGC0", "Video")</f>
        <v/>
      </c>
      <c r="B1351" t="inlineStr">
        <is>
          <t>0:57</t>
        </is>
      </c>
      <c r="C1351" t="inlineStr">
        <is>
          <t>that is filled with pretty little things</t>
        </is>
      </c>
      <c r="D1351">
        <f>HYPERLINK("https://www.youtube.com/watch?v=cIGAZ7leGC0&amp;t=57s", "Go to time")</f>
        <v/>
      </c>
    </row>
    <row r="1352">
      <c r="A1352">
        <f>HYPERLINK("https://www.youtube.com/watch?v=ablvTijqoSE", "Video")</f>
        <v/>
      </c>
      <c r="B1352" t="inlineStr">
        <is>
          <t>3:23</t>
        </is>
      </c>
      <c r="C1352" t="inlineStr">
        <is>
          <t>the U.S who were asked to fill out a</t>
        </is>
      </c>
      <c r="D1352">
        <f>HYPERLINK("https://www.youtube.com/watch?v=ablvTijqoSE&amp;t=203s", "Go to time")</f>
        <v/>
      </c>
    </row>
    <row r="1353">
      <c r="A1353">
        <f>HYPERLINK("https://www.youtube.com/watch?v=vfhQvGWpNsQ", "Video")</f>
        <v/>
      </c>
      <c r="B1353" t="inlineStr">
        <is>
          <t>0:55</t>
        </is>
      </c>
      <c r="C1353" t="inlineStr">
        <is>
          <t>which is the process of self-fulfillment</t>
        </is>
      </c>
      <c r="D1353">
        <f>HYPERLINK("https://www.youtube.com/watch?v=vfhQvGWpNsQ&amp;t=55s", "Go to time")</f>
        <v/>
      </c>
    </row>
    <row r="1354">
      <c r="A1354">
        <f>HYPERLINK("https://www.youtube.com/watch?v=KP5nsgKHmQE", "Video")</f>
        <v/>
      </c>
      <c r="B1354" t="inlineStr">
        <is>
          <t>0:18</t>
        </is>
      </c>
      <c r="C1354" t="inlineStr">
        <is>
          <t>fulfilling relationships it allows</t>
        </is>
      </c>
      <c r="D1354">
        <f>HYPERLINK("https://www.youtube.com/watch?v=KP5nsgKHmQE&amp;t=18s", "Go to time")</f>
        <v/>
      </c>
    </row>
    <row r="1355">
      <c r="A1355">
        <f>HYPERLINK("https://www.youtube.com/watch?v=KP5nsgKHmQE", "Video")</f>
        <v/>
      </c>
      <c r="B1355" t="inlineStr">
        <is>
          <t>3:56</t>
        </is>
      </c>
      <c r="C1355" t="inlineStr">
        <is>
          <t>fulfilling connection with others</t>
        </is>
      </c>
      <c r="D1355">
        <f>HYPERLINK("https://www.youtube.com/watch?v=KP5nsgKHmQE&amp;t=236s", "Go to time")</f>
        <v/>
      </c>
    </row>
    <row r="1356">
      <c r="A1356">
        <f>HYPERLINK("https://www.youtube.com/watch?v=M9zU4Cd19hA", "Video")</f>
        <v/>
      </c>
      <c r="B1356" t="inlineStr">
        <is>
          <t>1:56</t>
        </is>
      </c>
      <c r="C1356" t="inlineStr">
        <is>
          <t>fill the void they feel because it stems</t>
        </is>
      </c>
      <c r="D1356">
        <f>HYPERLINK("https://www.youtube.com/watch?v=M9zU4Cd19hA&amp;t=116s", "Go to time")</f>
        <v/>
      </c>
    </row>
    <row r="1357">
      <c r="A1357">
        <f>HYPERLINK("https://www.youtube.com/watch?v=2CmQV8Sie5o", "Video")</f>
        <v/>
      </c>
      <c r="B1357" t="inlineStr">
        <is>
          <t>4:08</t>
        </is>
      </c>
      <c r="C1357" t="inlineStr">
        <is>
          <t>and unfulfilled</t>
        </is>
      </c>
      <c r="D1357">
        <f>HYPERLINK("https://www.youtube.com/watch?v=2CmQV8Sie5o&amp;t=248s", "Go to time")</f>
        <v/>
      </c>
    </row>
    <row r="1358">
      <c r="A1358">
        <f>HYPERLINK("https://www.youtube.com/watch?v=v8G9ofoO1wU", "Video")</f>
        <v/>
      </c>
      <c r="B1358" t="inlineStr">
        <is>
          <t>8:52</t>
        </is>
      </c>
      <c r="C1358" t="inlineStr">
        <is>
          <t>might be itching for a fulfilling</t>
        </is>
      </c>
      <c r="D1358">
        <f>HYPERLINK("https://www.youtube.com/watch?v=v8G9ofoO1wU&amp;t=532s", "Go to time")</f>
        <v/>
      </c>
    </row>
    <row r="1359">
      <c r="A1359">
        <f>HYPERLINK("https://www.youtube.com/watch?v=v8G9ofoO1wU", "Video")</f>
        <v/>
      </c>
      <c r="B1359" t="inlineStr">
        <is>
          <t>12:31</t>
        </is>
      </c>
      <c r="C1359" t="inlineStr">
        <is>
          <t>insecurity makes this a self-fulfilling</t>
        </is>
      </c>
      <c r="D1359">
        <f>HYPERLINK("https://www.youtube.com/watch?v=v8G9ofoO1wU&amp;t=751s", "Go to time")</f>
        <v/>
      </c>
    </row>
    <row r="1360">
      <c r="A1360">
        <f>HYPERLINK("https://www.youtube.com/watch?v=4aJja5nzsok", "Video")</f>
        <v/>
      </c>
      <c r="B1360" t="inlineStr">
        <is>
          <t>2:25</t>
        </is>
      </c>
      <c r="C1360" t="inlineStr">
        <is>
          <t>fulfillment and a sense of</t>
        </is>
      </c>
      <c r="D1360">
        <f>HYPERLINK("https://www.youtube.com/watch?v=4aJja5nzsok&amp;t=145s", "Go to time")</f>
        <v/>
      </c>
    </row>
    <row r="1361">
      <c r="A1361">
        <f>HYPERLINK("https://www.youtube.com/watch?v=4aJja5nzsok", "Video")</f>
        <v/>
      </c>
      <c r="B1361" t="inlineStr">
        <is>
          <t>2:52</t>
        </is>
      </c>
      <c r="C1361" t="inlineStr">
        <is>
          <t>fulfillment but this approach can be</t>
        </is>
      </c>
      <c r="D1361">
        <f>HYPERLINK("https://www.youtube.com/watch?v=4aJja5nzsok&amp;t=172s", "Go to time")</f>
        <v/>
      </c>
    </row>
    <row r="1362">
      <c r="A1362">
        <f>HYPERLINK("https://www.youtube.com/watch?v=b87lz13Tv9Q", "Video")</f>
        <v/>
      </c>
      <c r="B1362" t="inlineStr">
        <is>
          <t>4:43</t>
        </is>
      </c>
      <c r="C1362" t="inlineStr">
        <is>
          <t>important for a healthy and fulfilling</t>
        </is>
      </c>
      <c r="D1362">
        <f>HYPERLINK("https://www.youtube.com/watch?v=b87lz13Tv9Q&amp;t=283s", "Go to time")</f>
        <v/>
      </c>
    </row>
    <row r="1363">
      <c r="A1363">
        <f>HYPERLINK("https://www.youtube.com/watch?v=pK0YsCpAO98", "Video")</f>
        <v/>
      </c>
      <c r="B1363" t="inlineStr">
        <is>
          <t>1:42</t>
        </is>
      </c>
      <c r="C1363" t="inlineStr">
        <is>
          <t>something or someone else can fulfill</t>
        </is>
      </c>
      <c r="D1363">
        <f>HYPERLINK("https://www.youtube.com/watch?v=pK0YsCpAO98&amp;t=102s", "Go to time")</f>
        <v/>
      </c>
    </row>
    <row r="1364">
      <c r="A1364">
        <f>HYPERLINK("https://www.youtube.com/watch?v=pK0YsCpAO98", "Video")</f>
        <v/>
      </c>
      <c r="B1364" t="inlineStr">
        <is>
          <t>3:27</t>
        </is>
      </c>
      <c r="C1364" t="inlineStr">
        <is>
          <t>because you're unfulfilled by your sex</t>
        </is>
      </c>
      <c r="D1364">
        <f>HYPERLINK("https://www.youtube.com/watch?v=pK0YsCpAO98&amp;t=207s", "Go to time")</f>
        <v/>
      </c>
    </row>
    <row r="1365">
      <c r="A1365">
        <f>HYPERLINK("https://www.youtube.com/watch?v=pK0YsCpAO98", "Video")</f>
        <v/>
      </c>
      <c r="B1365" t="inlineStr">
        <is>
          <t>4:02</t>
        </is>
      </c>
      <c r="C1365" t="inlineStr">
        <is>
          <t>a fulfilling sex life with your partner</t>
        </is>
      </c>
      <c r="D1365">
        <f>HYPERLINK("https://www.youtube.com/watch?v=pK0YsCpAO98&amp;t=242s", "Go to time")</f>
        <v/>
      </c>
    </row>
    <row r="1366">
      <c r="A1366">
        <f>HYPERLINK("https://www.youtube.com/watch?v=OBnD6vHliqY", "Video")</f>
        <v/>
      </c>
      <c r="B1366" t="inlineStr">
        <is>
          <t>4:32</t>
        </is>
      </c>
      <c r="C1366" t="inlineStr">
        <is>
          <t>experiences to fill an emotional void or</t>
        </is>
      </c>
      <c r="D1366">
        <f>HYPERLINK("https://www.youtube.com/watch?v=OBnD6vHliqY&amp;t=272s", "Go to time")</f>
        <v/>
      </c>
    </row>
    <row r="1367">
      <c r="A1367">
        <f>HYPERLINK("https://www.youtube.com/watch?v=OBnD6vHliqY", "Video")</f>
        <v/>
      </c>
      <c r="B1367" t="inlineStr">
        <is>
          <t>8:36</t>
        </is>
      </c>
      <c r="C1367" t="inlineStr">
        <is>
          <t>fulfilling activities and meaningful</t>
        </is>
      </c>
      <c r="D1367">
        <f>HYPERLINK("https://www.youtube.com/watch?v=OBnD6vHliqY&amp;t=516s", "Go to time")</f>
        <v/>
      </c>
    </row>
    <row r="1368">
      <c r="A1368">
        <f>HYPERLINK("https://www.youtube.com/watch?v=vKHfryYJolU", "Video")</f>
        <v/>
      </c>
      <c r="B1368" t="inlineStr">
        <is>
          <t>0:27</t>
        </is>
      </c>
      <c r="C1368" t="inlineStr">
        <is>
          <t>unfulfilled sexual needs Escape reality</t>
        </is>
      </c>
      <c r="D1368">
        <f>HYPERLINK("https://www.youtube.com/watch?v=vKHfryYJolU&amp;t=27s", "Go to time")</f>
        <v/>
      </c>
    </row>
    <row r="1369">
      <c r="A1369">
        <f>HYPERLINK("https://www.youtube.com/watch?v=vKHfryYJolU", "Video")</f>
        <v/>
      </c>
      <c r="B1369" t="inlineStr">
        <is>
          <t>0:30</t>
        </is>
      </c>
      <c r="C1369" t="inlineStr">
        <is>
          <t>for a while or Express or fulfill a</t>
        </is>
      </c>
      <c r="D1369">
        <f>HYPERLINK("https://www.youtube.com/watch?v=vKHfryYJolU&amp;t=30s", "Go to time")</f>
        <v/>
      </c>
    </row>
    <row r="1370">
      <c r="A1370">
        <f>HYPERLINK("https://www.youtube.com/watch?v=vKHfryYJolU", "Video")</f>
        <v/>
      </c>
      <c r="B1370" t="inlineStr">
        <is>
          <t>2:13</t>
        </is>
      </c>
      <c r="C1370" t="inlineStr">
        <is>
          <t>used to fulfill sexual Kinks or desires</t>
        </is>
      </c>
      <c r="D1370">
        <f>HYPERLINK("https://www.youtube.com/watch?v=vKHfryYJolU&amp;t=133s", "Go to time")</f>
        <v/>
      </c>
    </row>
    <row r="1371">
      <c r="A1371">
        <f>HYPERLINK("https://www.youtube.com/watch?v=xvgzm60vygE", "Video")</f>
        <v/>
      </c>
      <c r="B1371" t="inlineStr">
        <is>
          <t>1:34</t>
        </is>
      </c>
      <c r="C1371" t="inlineStr">
        <is>
          <t>or is captioned, "hiking fills my soul."</t>
        </is>
      </c>
      <c r="D1371">
        <f>HYPERLINK("https://www.youtube.com/watch?v=xvgzm60vygE&amp;t=94s", "Go to time")</f>
        <v/>
      </c>
    </row>
    <row r="1372">
      <c r="A1372">
        <f>HYPERLINK("https://www.youtube.com/watch?v=iCCnsSII18k", "Video")</f>
        <v/>
      </c>
      <c r="B1372" t="inlineStr">
        <is>
          <t>5:57</t>
        </is>
      </c>
      <c r="C1372" t="inlineStr">
        <is>
          <t>draining inauthentic and unfulfilling</t>
        </is>
      </c>
      <c r="D1372">
        <f>HYPERLINK("https://www.youtube.com/watch?v=iCCnsSII18k&amp;t=357s", "Go to time")</f>
        <v/>
      </c>
    </row>
    <row r="1373">
      <c r="A1373">
        <f>HYPERLINK("https://www.youtube.com/watch?v=kkvrEeC8hyw", "Video")</f>
        <v/>
      </c>
      <c r="B1373" t="inlineStr">
        <is>
          <t>4:22</t>
        </is>
      </c>
      <c r="C1373" t="inlineStr">
        <is>
          <t>fulfilled in your relationship?</t>
        </is>
      </c>
      <c r="D1373">
        <f>HYPERLINK("https://www.youtube.com/watch?v=kkvrEeC8hyw&amp;t=262s", "Go to time")</f>
        <v/>
      </c>
    </row>
    <row r="1374">
      <c r="A1374">
        <f>HYPERLINK("https://www.youtube.com/watch?v=kkvrEeC8hyw", "Video")</f>
        <v/>
      </c>
      <c r="B1374" t="inlineStr">
        <is>
          <t>5:25</t>
        </is>
      </c>
      <c r="C1374" t="inlineStr">
        <is>
          <t>and fulfillment into your life.</t>
        </is>
      </c>
      <c r="D1374">
        <f>HYPERLINK("https://www.youtube.com/watch?v=kkvrEeC8hyw&amp;t=325s", "Go to time")</f>
        <v/>
      </c>
    </row>
    <row r="1375">
      <c r="A1375">
        <f>HYPERLINK("https://www.youtube.com/watch?v=eVEha9LEbTs", "Video")</f>
        <v/>
      </c>
      <c r="B1375" t="inlineStr">
        <is>
          <t>0:29</t>
        </is>
      </c>
      <c r="C1375" t="inlineStr">
        <is>
          <t>and a fulfilling relationship with that</t>
        </is>
      </c>
      <c r="D1375">
        <f>HYPERLINK("https://www.youtube.com/watch?v=eVEha9LEbTs&amp;t=29s", "Go to time")</f>
        <v/>
      </c>
    </row>
    <row r="1376">
      <c r="A1376">
        <f>HYPERLINK("https://www.youtube.com/watch?v=Am_E8IUJrAo", "Video")</f>
        <v/>
      </c>
      <c r="B1376" t="inlineStr">
        <is>
          <t>2:25</t>
        </is>
      </c>
      <c r="C1376" t="inlineStr">
        <is>
          <t>filled the store there's something to be</t>
        </is>
      </c>
      <c r="D1376">
        <f>HYPERLINK("https://www.youtube.com/watch?v=Am_E8IUJrAo&amp;t=145s", "Go to time")</f>
        <v/>
      </c>
    </row>
    <row r="1377">
      <c r="A1377">
        <f>HYPERLINK("https://www.youtube.com/watch?v=LfFBAW6SHtQ", "Video")</f>
        <v/>
      </c>
      <c r="B1377" t="inlineStr">
        <is>
          <t>0:13</t>
        </is>
      </c>
      <c r="C1377" t="inlineStr">
        <is>
          <t>truly fulfill our emotional needs the</t>
        </is>
      </c>
      <c r="D1377">
        <f>HYPERLINK("https://www.youtube.com/watch?v=LfFBAW6SHtQ&amp;t=13s", "Go to time")</f>
        <v/>
      </c>
    </row>
    <row r="1378">
      <c r="A1378">
        <f>HYPERLINK("https://www.youtube.com/watch?v=LfFBAW6SHtQ", "Video")</f>
        <v/>
      </c>
      <c r="B1378" t="inlineStr">
        <is>
          <t>2:00</t>
        </is>
      </c>
      <c r="C1378" t="inlineStr">
        <is>
          <t>self-love self- Lov cannot fulfill us</t>
        </is>
      </c>
      <c r="D1378">
        <f>HYPERLINK("https://www.youtube.com/watch?v=LfFBAW6SHtQ&amp;t=120s", "Go to time")</f>
        <v/>
      </c>
    </row>
    <row r="1379">
      <c r="A1379">
        <f>HYPERLINK("https://www.youtube.com/watch?v=UevIHL4uKes", "Video")</f>
        <v/>
      </c>
      <c r="B1379" t="inlineStr">
        <is>
          <t>3:24</t>
        </is>
      </c>
      <c r="C1379" t="inlineStr">
        <is>
          <t>fulfillment however if you find yourself</t>
        </is>
      </c>
      <c r="D1379">
        <f>HYPERLINK("https://www.youtube.com/watch?v=UevIHL4uKes&amp;t=204s", "Go to time")</f>
        <v/>
      </c>
    </row>
    <row r="1380">
      <c r="A1380">
        <f>HYPERLINK("https://www.youtube.com/watch?v=6a3N16v_g1U", "Video")</f>
        <v/>
      </c>
      <c r="B1380" t="inlineStr">
        <is>
          <t>3:01</t>
        </is>
      </c>
      <c r="C1380" t="inlineStr">
        <is>
          <t>they might try to fill your mind</t>
        </is>
      </c>
      <c r="D1380">
        <f>HYPERLINK("https://www.youtube.com/watch?v=6a3N16v_g1U&amp;t=181s", "Go to time")</f>
        <v/>
      </c>
    </row>
    <row r="1381">
      <c r="A1381">
        <f>HYPERLINK("https://www.youtube.com/watch?v=skKCDaVAWyQ", "Video")</f>
        <v/>
      </c>
      <c r="B1381" t="inlineStr">
        <is>
          <t>5:02</t>
        </is>
      </c>
      <c r="C1381" t="inlineStr">
        <is>
          <t>our first book filled with fun</t>
        </is>
      </c>
      <c r="D1381">
        <f>HYPERLINK("https://www.youtube.com/watch?v=skKCDaVAWyQ&amp;t=302s", "Go to time")</f>
        <v/>
      </c>
    </row>
    <row r="1382">
      <c r="A1382">
        <f>HYPERLINK("https://www.youtube.com/watch?v=SvUXCdZJp3M", "Video")</f>
        <v/>
      </c>
      <c r="B1382" t="inlineStr">
        <is>
          <t>4:43</t>
        </is>
      </c>
      <c r="C1382" t="inlineStr">
        <is>
          <t>fulfilling your emotional needs while</t>
        </is>
      </c>
      <c r="D1382">
        <f>HYPERLINK("https://www.youtube.com/watch?v=SvUXCdZJp3M&amp;t=283s", "Go to time")</f>
        <v/>
      </c>
    </row>
    <row r="1383">
      <c r="A1383">
        <f>HYPERLINK("https://www.youtube.com/watch?v=qEaGSIL7lUU", "Video")</f>
        <v/>
      </c>
      <c r="B1383" t="inlineStr">
        <is>
          <t>10:00</t>
        </is>
      </c>
      <c r="C1383" t="inlineStr">
        <is>
          <t>read whatever fills your cup it's okay</t>
        </is>
      </c>
      <c r="D1383">
        <f>HYPERLINK("https://www.youtube.com/watch?v=qEaGSIL7lUU&amp;t=600s", "Go to time")</f>
        <v/>
      </c>
    </row>
    <row r="1384">
      <c r="A1384">
        <f>HYPERLINK("https://www.youtube.com/watch?v=_qObeWQIiAs", "Video")</f>
        <v/>
      </c>
      <c r="B1384" t="inlineStr">
        <is>
          <t>2:01</t>
        </is>
      </c>
      <c r="C1384" t="inlineStr">
        <is>
          <t>of dating is no more than to
fulfill their sexual desires.</t>
        </is>
      </c>
      <c r="D1384">
        <f>HYPERLINK("https://www.youtube.com/watch?v=_qObeWQIiAs&amp;t=121s", "Go to time")</f>
        <v/>
      </c>
    </row>
    <row r="1385">
      <c r="A1385">
        <f>HYPERLINK("https://www.youtube.com/watch?v=_qObeWQIiAs", "Video")</f>
        <v/>
      </c>
      <c r="B1385" t="inlineStr">
        <is>
          <t>3:58</t>
        </is>
      </c>
      <c r="C1385" t="inlineStr">
        <is>
          <t>to keep each other happy and fulfilled.</t>
        </is>
      </c>
      <c r="D1385">
        <f>HYPERLINK("https://www.youtube.com/watch?v=_qObeWQIiAs&amp;t=238s", "Go to time")</f>
        <v/>
      </c>
    </row>
    <row r="1386">
      <c r="A1386">
        <f>HYPERLINK("https://www.youtube.com/watch?v=3msOsG-PMaE", "Video")</f>
        <v/>
      </c>
      <c r="B1386" t="inlineStr">
        <is>
          <t>0:42</t>
        </is>
      </c>
      <c r="C1386" t="inlineStr">
        <is>
          <t>person truly is and then you fill in the</t>
        </is>
      </c>
      <c r="D1386">
        <f>HYPERLINK("https://www.youtube.com/watch?v=3msOsG-PMaE&amp;t=42s", "Go to time")</f>
        <v/>
      </c>
    </row>
    <row r="1387">
      <c r="A1387">
        <f>HYPERLINK("https://www.youtube.com/watch?v=3msOsG-PMaE", "Video")</f>
        <v/>
      </c>
      <c r="B1387" t="inlineStr">
        <is>
          <t>3:06</t>
        </is>
      </c>
      <c r="C1387" t="inlineStr">
        <is>
          <t>better things to fill your life with</t>
        </is>
      </c>
      <c r="D1387">
        <f>HYPERLINK("https://www.youtube.com/watch?v=3msOsG-PMaE&amp;t=186s", "Go to time")</f>
        <v/>
      </c>
    </row>
    <row r="1388">
      <c r="A1388">
        <f>HYPERLINK("https://www.youtube.com/watch?v=3msOsG-PMaE", "Video")</f>
        <v/>
      </c>
      <c r="B1388" t="inlineStr">
        <is>
          <t>3:23</t>
        </is>
      </c>
      <c r="C1388" t="inlineStr">
        <is>
          <t>seek validation and fulfillment</t>
        </is>
      </c>
      <c r="D1388">
        <f>HYPERLINK("https://www.youtube.com/watch?v=3msOsG-PMaE&amp;t=203s", "Go to time")</f>
        <v/>
      </c>
    </row>
    <row r="1389">
      <c r="A1389">
        <f>HYPERLINK("https://www.youtube.com/watch?v=3msOsG-PMaE", "Video")</f>
        <v/>
      </c>
      <c r="B1389" t="inlineStr">
        <is>
          <t>3:26</t>
        </is>
      </c>
      <c r="C1389" t="inlineStr">
        <is>
          <t>externally fixating on others to fill</t>
        </is>
      </c>
      <c r="D1389">
        <f>HYPERLINK("https://www.youtube.com/watch?v=3msOsG-PMaE&amp;t=206s", "Go to time")</f>
        <v/>
      </c>
    </row>
    <row r="1390">
      <c r="A1390">
        <f>HYPERLINK("https://www.youtube.com/watch?v=3msOsG-PMaE", "Video")</f>
        <v/>
      </c>
      <c r="B1390" t="inlineStr">
        <is>
          <t>4:04</t>
        </is>
      </c>
      <c r="C1390" t="inlineStr">
        <is>
          <t>fulfillment let go of</t>
        </is>
      </c>
      <c r="D1390">
        <f>HYPERLINK("https://www.youtube.com/watch?v=3msOsG-PMaE&amp;t=244s", "Go to time")</f>
        <v/>
      </c>
    </row>
    <row r="1391">
      <c r="A1391">
        <f>HYPERLINK("https://www.youtube.com/watch?v=TvceM986s0k", "Video")</f>
        <v/>
      </c>
      <c r="B1391" t="inlineStr">
        <is>
          <t>0:42</t>
        </is>
      </c>
      <c r="C1391" t="inlineStr">
        <is>
          <t>fulfilling happy life but you just don't</t>
        </is>
      </c>
      <c r="D1391">
        <f>HYPERLINK("https://www.youtube.com/watch?v=TvceM986s0k&amp;t=42s", "Go to time")</f>
        <v/>
      </c>
    </row>
    <row r="1392">
      <c r="A1392">
        <f>HYPERLINK("https://www.youtube.com/watch?v=9uNWk0hsY84", "Video")</f>
        <v/>
      </c>
      <c r="B1392" t="inlineStr">
        <is>
          <t>3:41</t>
        </is>
      </c>
      <c r="C1392" t="inlineStr">
        <is>
          <t>and more fulfilling
connections with others.</t>
        </is>
      </c>
      <c r="D1392">
        <f>HYPERLINK("https://www.youtube.com/watch?v=9uNWk0hsY84&amp;t=221s", "Go to time")</f>
        <v/>
      </c>
    </row>
    <row r="1393">
      <c r="A1393">
        <f>HYPERLINK("https://www.youtube.com/watch?v=9uNWk0hsY84", "Video")</f>
        <v/>
      </c>
      <c r="B1393" t="inlineStr">
        <is>
          <t>3:52</t>
        </is>
      </c>
      <c r="C1393" t="inlineStr">
        <is>
          <t>and more fulfilling relationships?</t>
        </is>
      </c>
      <c r="D1393">
        <f>HYPERLINK("https://www.youtube.com/watch?v=9uNWk0hsY84&amp;t=232s", "Go to time")</f>
        <v/>
      </c>
    </row>
    <row r="1394">
      <c r="A1394">
        <f>HYPERLINK("https://www.youtube.com/watch?v=557LGAMzguM", "Video")</f>
        <v/>
      </c>
      <c r="B1394" t="inlineStr">
        <is>
          <t>0:20</t>
        </is>
      </c>
      <c r="C1394" t="inlineStr">
        <is>
          <t>and fulfillment of your partner.</t>
        </is>
      </c>
      <c r="D1394">
        <f>HYPERLINK("https://www.youtube.com/watch?v=557LGAMzguM&amp;t=20s", "Go to time")</f>
        <v/>
      </c>
    </row>
    <row r="1395">
      <c r="A1395">
        <f>HYPERLINK("https://www.youtube.com/watch?v=557LGAMzguM", "Video")</f>
        <v/>
      </c>
      <c r="B1395" t="inlineStr">
        <is>
          <t>1:25</t>
        </is>
      </c>
      <c r="C1395" t="inlineStr">
        <is>
          <t>Are you trying to fulfill yourself</t>
        </is>
      </c>
      <c r="D1395">
        <f>HYPERLINK("https://www.youtube.com/watch?v=557LGAMzguM&amp;t=85s", "Go to time")</f>
        <v/>
      </c>
    </row>
    <row r="1396">
      <c r="A1396">
        <f>HYPERLINK("https://www.youtube.com/watch?v=557LGAMzguM", "Video")</f>
        <v/>
      </c>
      <c r="B1396" t="inlineStr">
        <is>
          <t>1:27</t>
        </is>
      </c>
      <c r="C1396" t="inlineStr">
        <is>
          <t>or do you think this
relationship will fulfill you?</t>
        </is>
      </c>
      <c r="D1396">
        <f>HYPERLINK("https://www.youtube.com/watch?v=557LGAMzguM&amp;t=87s", "Go to time")</f>
        <v/>
      </c>
    </row>
    <row r="1397">
      <c r="A1397">
        <f>HYPERLINK("https://www.youtube.com/watch?v=557LGAMzguM", "Video")</f>
        <v/>
      </c>
      <c r="B1397" t="inlineStr">
        <is>
          <t>1:57</t>
        </is>
      </c>
      <c r="C1397" t="inlineStr">
        <is>
          <t>If you are relying on this
person to fulfill you,</t>
        </is>
      </c>
      <c r="D1397">
        <f>HYPERLINK("https://www.youtube.com/watch?v=557LGAMzguM&amp;t=117s", "Go to time")</f>
        <v/>
      </c>
    </row>
    <row r="1398">
      <c r="A1398">
        <f>HYPERLINK("https://www.youtube.com/watch?v=557LGAMzguM", "Video")</f>
        <v/>
      </c>
      <c r="B1398" t="inlineStr">
        <is>
          <t>3:13</t>
        </is>
      </c>
      <c r="C1398" t="inlineStr">
        <is>
          <t>or not you and your
partner can be fulfilled</t>
        </is>
      </c>
      <c r="D1398">
        <f>HYPERLINK("https://www.youtube.com/watch?v=557LGAMzguM&amp;t=193s", "Go to time")</f>
        <v/>
      </c>
    </row>
    <row r="1399">
      <c r="A1399">
        <f>HYPERLINK("https://www.youtube.com/watch?v=NBjyMqBJafU", "Video")</f>
        <v/>
      </c>
      <c r="B1399" t="inlineStr">
        <is>
          <t>0:31</t>
        </is>
      </c>
      <c r="C1399" t="inlineStr">
        <is>
          <t>validation or filling a void in your</t>
        </is>
      </c>
      <c r="D1399">
        <f>HYPERLINK("https://www.youtube.com/watch?v=NBjyMqBJafU&amp;t=31s", "Go to time")</f>
        <v/>
      </c>
    </row>
    <row r="1400">
      <c r="A1400">
        <f>HYPERLINK("https://www.youtube.com/watch?v=NBjyMqBJafU", "Video")</f>
        <v/>
      </c>
      <c r="B1400" t="inlineStr">
        <is>
          <t>2:06</t>
        </is>
      </c>
      <c r="C1400" t="inlineStr">
        <is>
          <t>fulfilled your emotional needs often</t>
        </is>
      </c>
      <c r="D1400">
        <f>HYPERLINK("https://www.youtube.com/watch?v=NBjyMqBJafU&amp;t=126s", "Go to time")</f>
        <v/>
      </c>
    </row>
    <row r="1401">
      <c r="A1401">
        <f>HYPERLINK("https://www.youtube.com/watch?v=NBjyMqBJafU", "Video")</f>
        <v/>
      </c>
      <c r="B1401" t="inlineStr">
        <is>
          <t>3:51</t>
        </is>
      </c>
      <c r="C1401" t="inlineStr">
        <is>
          <t>healthy and fulfilling love life have</t>
        </is>
      </c>
      <c r="D1401">
        <f>HYPERLINK("https://www.youtube.com/watch?v=NBjyMqBJafU&amp;t=231s", "Go to time")</f>
        <v/>
      </c>
    </row>
    <row r="1402">
      <c r="A1402">
        <f>HYPERLINK("https://www.youtube.com/watch?v=HI6uH6VIgT4", "Video")</f>
        <v/>
      </c>
      <c r="B1402" t="inlineStr">
        <is>
          <t>2:32</t>
        </is>
      </c>
      <c r="C1402" t="inlineStr">
        <is>
          <t>experiences and create a more fulfilling</t>
        </is>
      </c>
      <c r="D1402">
        <f>HYPERLINK("https://www.youtube.com/watch?v=HI6uH6VIgT4&amp;t=152s", "Go to time")</f>
        <v/>
      </c>
    </row>
    <row r="1403">
      <c r="A1403">
        <f>HYPERLINK("https://www.youtube.com/watch?v=HI6uH6VIgT4", "Video")</f>
        <v/>
      </c>
      <c r="B1403" t="inlineStr">
        <is>
          <t>4:16</t>
        </is>
      </c>
      <c r="C1403" t="inlineStr">
        <is>
          <t>fulfilling life it's important to</t>
        </is>
      </c>
      <c r="D1403">
        <f>HYPERLINK("https://www.youtube.com/watch?v=HI6uH6VIgT4&amp;t=256s", "Go to time")</f>
        <v/>
      </c>
    </row>
    <row r="1404">
      <c r="A1404">
        <f>HYPERLINK("https://www.youtube.com/watch?v=4QnhHjeDbX8", "Video")</f>
        <v/>
      </c>
      <c r="B1404" t="inlineStr">
        <is>
          <t>1:13</t>
        </is>
      </c>
      <c r="C1404" t="inlineStr">
        <is>
          <t>context of a secure and fulfilling</t>
        </is>
      </c>
      <c r="D1404">
        <f>HYPERLINK("https://www.youtube.com/watch?v=4QnhHjeDbX8&amp;t=73s", "Go to time")</f>
        <v/>
      </c>
    </row>
    <row r="1405">
      <c r="A1405">
        <f>HYPERLINK("https://www.youtube.com/watch?v=4QnhHjeDbX8", "Video")</f>
        <v/>
      </c>
      <c r="B1405" t="inlineStr">
        <is>
          <t>4:14</t>
        </is>
      </c>
      <c r="C1405" t="inlineStr">
        <is>
          <t>fulfillment in our intimate</t>
        </is>
      </c>
      <c r="D1405">
        <f>HYPERLINK("https://www.youtube.com/watch?v=4QnhHjeDbX8&amp;t=254s", "Go to time")</f>
        <v/>
      </c>
    </row>
    <row r="1406">
      <c r="A1406">
        <f>HYPERLINK("https://www.youtube.com/watch?v=UdstC-ezXWI", "Video")</f>
        <v/>
      </c>
      <c r="B1406" t="inlineStr">
        <is>
          <t>0:56</t>
        </is>
      </c>
      <c r="C1406" t="inlineStr">
        <is>
          <t>feel fulfilled if you feel like your</t>
        </is>
      </c>
      <c r="D1406">
        <f>HYPERLINK("https://www.youtube.com/watch?v=UdstC-ezXWI&amp;t=56s", "Go to time")</f>
        <v/>
      </c>
    </row>
    <row r="1407">
      <c r="A1407">
        <f>HYPERLINK("https://www.youtube.com/watch?v=7KNM5SYDQ9Q", "Video")</f>
        <v/>
      </c>
      <c r="B1407" t="inlineStr">
        <is>
          <t>3:10</t>
        </is>
      </c>
      <c r="C1407" t="inlineStr">
        <is>
          <t>to a self-fulfilling prophecy</t>
        </is>
      </c>
      <c r="D1407">
        <f>HYPERLINK("https://www.youtube.com/watch?v=7KNM5SYDQ9Q&amp;t=190s", "Go to time")</f>
        <v/>
      </c>
    </row>
    <row r="1408">
      <c r="A1408">
        <f>HYPERLINK("https://www.youtube.com/watch?v=y4s1IxLWjTM", "Video")</f>
        <v/>
      </c>
      <c r="B1408" t="inlineStr">
        <is>
          <t>2:07</t>
        </is>
      </c>
      <c r="C1408" t="inlineStr">
        <is>
          <t>these things addiction fills in the gaps</t>
        </is>
      </c>
      <c r="D1408">
        <f>HYPERLINK("https://www.youtube.com/watch?v=y4s1IxLWjTM&amp;t=127s", "Go to time")</f>
        <v/>
      </c>
    </row>
    <row r="1409">
      <c r="A1409">
        <f>HYPERLINK("https://www.youtube.com/watch?v=y4s1IxLWjTM", "Video")</f>
        <v/>
      </c>
      <c r="B1409" t="inlineStr">
        <is>
          <t>4:44</t>
        </is>
      </c>
      <c r="C1409" t="inlineStr">
        <is>
          <t>when those needs are being fulfilled but</t>
        </is>
      </c>
      <c r="D1409">
        <f>HYPERLINK("https://www.youtube.com/watch?v=y4s1IxLWjTM&amp;t=284s", "Go to time")</f>
        <v/>
      </c>
    </row>
    <row r="1410">
      <c r="A1410">
        <f>HYPERLINK("https://www.youtube.com/watch?v=y4s1IxLWjTM", "Video")</f>
        <v/>
      </c>
      <c r="B1410" t="inlineStr">
        <is>
          <t>5:37</t>
        </is>
      </c>
      <c r="C1410" t="inlineStr">
        <is>
          <t>grounded and fulfilled rather than</t>
        </is>
      </c>
      <c r="D1410">
        <f>HYPERLINK("https://www.youtube.com/watch?v=y4s1IxLWjTM&amp;t=337s", "Go to time")</f>
        <v/>
      </c>
    </row>
    <row r="1411">
      <c r="A1411">
        <f>HYPERLINK("https://www.youtube.com/watch?v=y4s1IxLWjTM", "Video")</f>
        <v/>
      </c>
      <c r="B1411" t="inlineStr">
        <is>
          <t>6:00</t>
        </is>
      </c>
      <c r="C1411" t="inlineStr">
        <is>
          <t>self-esteem and our sense of fulfillment</t>
        </is>
      </c>
      <c r="D1411">
        <f>HYPERLINK("https://www.youtube.com/watch?v=y4s1IxLWjTM&amp;t=360s", "Go to time")</f>
        <v/>
      </c>
    </row>
    <row r="1412">
      <c r="A1412">
        <f>HYPERLINK("https://www.youtube.com/watch?v=Fc1UWouns2w", "Video")</f>
        <v/>
      </c>
      <c r="B1412" t="inlineStr">
        <is>
          <t>2:00</t>
        </is>
      </c>
      <c r="C1412" t="inlineStr">
        <is>
          <t>ation as a way to fill in the gaps</t>
        </is>
      </c>
      <c r="D1412">
        <f>HYPERLINK("https://www.youtube.com/watch?v=Fc1UWouns2w&amp;t=120s", "Go to time")</f>
        <v/>
      </c>
    </row>
    <row r="1413">
      <c r="A1413">
        <f>HYPERLINK("https://www.youtube.com/watch?v=Fc1UWouns2w", "Video")</f>
        <v/>
      </c>
      <c r="B1413" t="inlineStr">
        <is>
          <t>3:23</t>
        </is>
      </c>
      <c r="C1413" t="inlineStr">
        <is>
          <t>to fill the gaps in your sexual life or</t>
        </is>
      </c>
      <c r="D1413">
        <f>HYPERLINK("https://www.youtube.com/watch?v=Fc1UWouns2w&amp;t=203s", "Go to time")</f>
        <v/>
      </c>
    </row>
    <row r="1414">
      <c r="A1414">
        <f>HYPERLINK("https://www.youtube.com/watch?v=Fc1UWouns2w", "Video")</f>
        <v/>
      </c>
      <c r="B1414" t="inlineStr">
        <is>
          <t>4:05</t>
        </is>
      </c>
      <c r="C1414" t="inlineStr">
        <is>
          <t>fulfilling sexual life and also gain</t>
        </is>
      </c>
      <c r="D1414">
        <f>HYPERLINK("https://www.youtube.com/watch?v=Fc1UWouns2w&amp;t=245s", "Go to time")</f>
        <v/>
      </c>
    </row>
    <row r="1415">
      <c r="A1415">
        <f>HYPERLINK("https://www.youtube.com/watch?v=Fc1UWouns2w", "Video")</f>
        <v/>
      </c>
      <c r="B1415" t="inlineStr">
        <is>
          <t>6:07</t>
        </is>
      </c>
      <c r="C1415" t="inlineStr">
        <is>
          <t>more fulfilling sexual connection with</t>
        </is>
      </c>
      <c r="D1415">
        <f>HYPERLINK("https://www.youtube.com/watch?v=Fc1UWouns2w&amp;t=367s", "Go to time")</f>
        <v/>
      </c>
    </row>
    <row r="1416">
      <c r="A1416">
        <f>HYPERLINK("https://www.youtube.com/watch?v=E2OqV2La4TU", "Video")</f>
        <v/>
      </c>
      <c r="B1416" t="inlineStr">
        <is>
          <t>11:55</t>
        </is>
      </c>
      <c r="C1416" t="inlineStr">
        <is>
          <t>felt fulfilled and how I would think</t>
        </is>
      </c>
      <c r="D1416">
        <f>HYPERLINK("https://www.youtube.com/watch?v=E2OqV2La4TU&amp;t=715s", "Go to time")</f>
        <v/>
      </c>
    </row>
    <row r="1417">
      <c r="A1417">
        <f>HYPERLINK("https://www.youtube.com/watch?v=E2OqV2La4TU", "Video")</f>
        <v/>
      </c>
      <c r="B1417" t="inlineStr">
        <is>
          <t>12:28</t>
        </is>
      </c>
      <c r="C1417" t="inlineStr">
        <is>
          <t>better than the last filled with all</t>
        </is>
      </c>
      <c r="D1417">
        <f>HYPERLINK("https://www.youtube.com/watch?v=E2OqV2La4TU&amp;t=748s", "Go to time")</f>
        <v/>
      </c>
    </row>
    <row r="1418">
      <c r="A1418">
        <f>HYPERLINK("https://www.youtube.com/watch?v=E2OqV2La4TU", "Video")</f>
        <v/>
      </c>
      <c r="B1418" t="inlineStr">
        <is>
          <t>12:33</t>
        </is>
      </c>
      <c r="C1418" t="inlineStr">
        <is>
          <t>others are filled with exhaustion and</t>
        </is>
      </c>
      <c r="D1418">
        <f>HYPERLINK("https://www.youtube.com/watch?v=E2OqV2La4TU&amp;t=753s", "Go to time")</f>
        <v/>
      </c>
    </row>
    <row r="1419">
      <c r="A1419">
        <f>HYPERLINK("https://www.youtube.com/watch?v=E2OqV2La4TU", "Video")</f>
        <v/>
      </c>
      <c r="B1419" t="inlineStr">
        <is>
          <t>12:44</t>
        </is>
      </c>
      <c r="C1419" t="inlineStr">
        <is>
          <t>no it's filled with tears and grief and</t>
        </is>
      </c>
      <c r="D1419">
        <f>HYPERLINK("https://www.youtube.com/watch?v=E2OqV2La4TU&amp;t=764s", "Go to time")</f>
        <v/>
      </c>
    </row>
    <row r="1420">
      <c r="A1420">
        <f>HYPERLINK("https://www.youtube.com/watch?v=XHk1gTw73WA", "Video")</f>
        <v/>
      </c>
      <c r="B1420" t="inlineStr">
        <is>
          <t>2:46</t>
        </is>
      </c>
      <c r="C1420" t="inlineStr">
        <is>
          <t>and fulfilled, especially
if it helps others.</t>
        </is>
      </c>
      <c r="D1420">
        <f>HYPERLINK("https://www.youtube.com/watch?v=XHk1gTw73WA&amp;t=166s", "Go to time")</f>
        <v/>
      </c>
    </row>
    <row r="1421">
      <c r="A1421">
        <f>HYPERLINK("https://www.youtube.com/watch?v=STAafnlUtDc", "Video")</f>
        <v/>
      </c>
      <c r="B1421" t="inlineStr">
        <is>
          <t>0:20</t>
        </is>
      </c>
      <c r="C1421" t="inlineStr">
        <is>
          <t>that leads to deep fulfillment</t>
        </is>
      </c>
      <c r="D1421">
        <f>HYPERLINK("https://www.youtube.com/watch?v=STAafnlUtDc&amp;t=20s", "Go to time")</f>
        <v/>
      </c>
    </row>
    <row r="1422">
      <c r="A1422">
        <f>HYPERLINK("https://www.youtube.com/watch?v=MmfO4ELJDCc", "Video")</f>
        <v/>
      </c>
      <c r="B1422" t="inlineStr">
        <is>
          <t>1:31</t>
        </is>
      </c>
      <c r="C1422" t="inlineStr">
        <is>
          <t>Or E, happy, fulfilled,
ready to take on the world.</t>
        </is>
      </c>
      <c r="D1422">
        <f>HYPERLINK("https://www.youtube.com/watch?v=MmfO4ELJDCc&amp;t=91s", "Go to time")</f>
        <v/>
      </c>
    </row>
    <row r="1423">
      <c r="A1423">
        <f>HYPERLINK("https://www.youtube.com/watch?v=MmfO4ELJDCc", "Video")</f>
        <v/>
      </c>
      <c r="B1423" t="inlineStr">
        <is>
          <t>4:17</t>
        </is>
      </c>
      <c r="C1423" t="inlineStr">
        <is>
          <t>your eyes are filled with anger and rage.</t>
        </is>
      </c>
      <c r="D1423">
        <f>HYPERLINK("https://www.youtube.com/watch?v=MmfO4ELJDCc&amp;t=257s", "Go to time")</f>
        <v/>
      </c>
    </row>
    <row r="1424">
      <c r="A1424">
        <f>HYPERLINK("https://www.youtube.com/watch?v=MmfO4ELJDCc", "Video")</f>
        <v/>
      </c>
      <c r="B1424" t="inlineStr">
        <is>
          <t>5:54</t>
        </is>
      </c>
      <c r="C1424" t="inlineStr">
        <is>
          <t>but you're happy and fulfilled
at where you are now.</t>
        </is>
      </c>
      <c r="D1424">
        <f>HYPERLINK("https://www.youtube.com/watch?v=MmfO4ELJDCc&amp;t=354s", "Go to time")</f>
        <v/>
      </c>
    </row>
    <row r="1425">
      <c r="A1425">
        <f>HYPERLINK("https://www.youtube.com/watch?v=Q7C0FoDVbRM", "Video")</f>
        <v/>
      </c>
      <c r="B1425" t="inlineStr">
        <is>
          <t>6:43</t>
        </is>
      </c>
      <c r="C1425" t="inlineStr">
        <is>
          <t>healthy and fulfilling relationship but</t>
        </is>
      </c>
      <c r="D1425">
        <f>HYPERLINK("https://www.youtube.com/watch?v=Q7C0FoDVbRM&amp;t=403s", "Go to time")</f>
        <v/>
      </c>
    </row>
    <row r="1426">
      <c r="A1426">
        <f>HYPERLINK("https://www.youtube.com/watch?v=cQONoCEBRyk", "Video")</f>
        <v/>
      </c>
      <c r="B1426" t="inlineStr">
        <is>
          <t>5:42</t>
        </is>
      </c>
      <c r="C1426" t="inlineStr">
        <is>
          <t>You are deserving of real love
and fulfilling relationships.</t>
        </is>
      </c>
      <c r="D1426">
        <f>HYPERLINK("https://www.youtube.com/watch?v=cQONoCEBRyk&amp;t=342s", "Go to time")</f>
        <v/>
      </c>
    </row>
    <row r="1427">
      <c r="A1427">
        <f>HYPERLINK("https://www.youtube.com/watch?v=308bosLrtsY", "Video")</f>
        <v/>
      </c>
      <c r="B1427" t="inlineStr">
        <is>
          <t>3:05</t>
        </is>
      </c>
      <c r="C1427" t="inlineStr">
        <is>
          <t>fulfilling mental health porn can affect</t>
        </is>
      </c>
      <c r="D1427">
        <f>HYPERLINK("https://www.youtube.com/watch?v=308bosLrtsY&amp;t=185s", "Go to time")</f>
        <v/>
      </c>
    </row>
    <row r="1428">
      <c r="A1428">
        <f>HYPERLINK("https://www.youtube.com/watch?v=vC_eN771isk", "Video")</f>
        <v/>
      </c>
      <c r="B1428" t="inlineStr">
        <is>
          <t>1:10</t>
        </is>
      </c>
      <c r="C1428" t="inlineStr">
        <is>
          <t>true fulfillment remains just Out Of</t>
        </is>
      </c>
      <c r="D1428">
        <f>HYPERLINK("https://www.youtube.com/watch?v=vC_eN771isk&amp;t=70s", "Go to time")</f>
        <v/>
      </c>
    </row>
    <row r="1429">
      <c r="A1429">
        <f>HYPERLINK("https://www.youtube.com/watch?v=ujuSfT-sWL8", "Video")</f>
        <v/>
      </c>
      <c r="B1429" t="inlineStr">
        <is>
          <t>4:45</t>
        </is>
      </c>
      <c r="C1429" t="inlineStr">
        <is>
          <t>of their lives with, but rather
to fulfill specific needs.</t>
        </is>
      </c>
      <c r="D1429">
        <f>HYPERLINK("https://www.youtube.com/watch?v=ujuSfT-sWL8&amp;t=285s", "Go to time")</f>
        <v/>
      </c>
    </row>
    <row r="1430">
      <c r="A1430">
        <f>HYPERLINK("https://www.youtube.com/watch?v=ujuSfT-sWL8", "Video")</f>
        <v/>
      </c>
      <c r="B1430" t="inlineStr">
        <is>
          <t>6:26</t>
        </is>
      </c>
      <c r="C1430" t="inlineStr">
        <is>
          <t>and growth remains fulfilling.</t>
        </is>
      </c>
      <c r="D1430">
        <f>HYPERLINK("https://www.youtube.com/watch?v=ujuSfT-sWL8&amp;t=386s", "Go to time")</f>
        <v/>
      </c>
    </row>
    <row r="1431">
      <c r="A1431">
        <f>HYPERLINK("https://www.youtube.com/watch?v=0OUeBAwyx2Q", "Video")</f>
        <v/>
      </c>
      <c r="B1431" t="inlineStr">
        <is>
          <t>4:14</t>
        </is>
      </c>
      <c r="C1431" t="inlineStr">
        <is>
          <t>World fulfilled with novel thoughts and</t>
        </is>
      </c>
      <c r="D1431">
        <f>HYPERLINK("https://www.youtube.com/watch?v=0OUeBAwyx2Q&amp;t=254s", "Go to time")</f>
        <v/>
      </c>
    </row>
    <row r="1432">
      <c r="A1432">
        <f>HYPERLINK("https://www.youtube.com/watch?v=Cer3RHehcso", "Video")</f>
        <v/>
      </c>
      <c r="B1432" t="inlineStr">
        <is>
          <t>4:36</t>
        </is>
      </c>
      <c r="C1432" t="inlineStr">
        <is>
          <t>create the fulfilling connections you</t>
        </is>
      </c>
      <c r="D1432">
        <f>HYPERLINK("https://www.youtube.com/watch?v=Cer3RHehcso&amp;t=276s", "Go to time")</f>
        <v/>
      </c>
    </row>
    <row r="1433">
      <c r="A1433">
        <f>HYPERLINK("https://www.youtube.com/watch?v=k1RRjVKV1tM", "Video")</f>
        <v/>
      </c>
      <c r="B1433" t="inlineStr">
        <is>
          <t>1:34</t>
        </is>
      </c>
      <c r="C1433" t="inlineStr">
        <is>
          <t>fulfillment and validation from within</t>
        </is>
      </c>
      <c r="D1433">
        <f>HYPERLINK("https://www.youtube.com/watch?v=k1RRjVKV1tM&amp;t=94s", "Go to time")</f>
        <v/>
      </c>
    </row>
    <row r="1434">
      <c r="A1434">
        <f>HYPERLINK("https://www.youtube.com/watch?v=pYnBECqI__w", "Video")</f>
        <v/>
      </c>
      <c r="B1434" t="inlineStr">
        <is>
          <t>0:42</t>
        </is>
      </c>
      <c r="C1434" t="inlineStr">
        <is>
          <t>person truly is and then you fill in the</t>
        </is>
      </c>
      <c r="D1434">
        <f>HYPERLINK("https://www.youtube.com/watch?v=pYnBECqI__w&amp;t=42s", "Go to time")</f>
        <v/>
      </c>
    </row>
    <row r="1435">
      <c r="A1435">
        <f>HYPERLINK("https://www.youtube.com/watch?v=pYnBECqI__w", "Video")</f>
        <v/>
      </c>
      <c r="B1435" t="inlineStr">
        <is>
          <t>3:06</t>
        </is>
      </c>
      <c r="C1435" t="inlineStr">
        <is>
          <t>better things to fill your life with</t>
        </is>
      </c>
      <c r="D1435">
        <f>HYPERLINK("https://www.youtube.com/watch?v=pYnBECqI__w&amp;t=186s", "Go to time")</f>
        <v/>
      </c>
    </row>
    <row r="1436">
      <c r="A1436">
        <f>HYPERLINK("https://www.youtube.com/watch?v=pYnBECqI__w", "Video")</f>
        <v/>
      </c>
      <c r="B1436" t="inlineStr">
        <is>
          <t>3:23</t>
        </is>
      </c>
      <c r="C1436" t="inlineStr">
        <is>
          <t>seek validation and fulfillment</t>
        </is>
      </c>
      <c r="D1436">
        <f>HYPERLINK("https://www.youtube.com/watch?v=pYnBECqI__w&amp;t=203s", "Go to time")</f>
        <v/>
      </c>
    </row>
    <row r="1437">
      <c r="A1437">
        <f>HYPERLINK("https://www.youtube.com/watch?v=pYnBECqI__w", "Video")</f>
        <v/>
      </c>
      <c r="B1437" t="inlineStr">
        <is>
          <t>3:26</t>
        </is>
      </c>
      <c r="C1437" t="inlineStr">
        <is>
          <t>externally fixating on others to fill</t>
        </is>
      </c>
      <c r="D1437">
        <f>HYPERLINK("https://www.youtube.com/watch?v=pYnBECqI__w&amp;t=206s", "Go to time")</f>
        <v/>
      </c>
    </row>
    <row r="1438">
      <c r="A1438">
        <f>HYPERLINK("https://www.youtube.com/watch?v=pYnBECqI__w", "Video")</f>
        <v/>
      </c>
      <c r="B1438" t="inlineStr">
        <is>
          <t>4:04</t>
        </is>
      </c>
      <c r="C1438" t="inlineStr">
        <is>
          <t>fulfillment let go of</t>
        </is>
      </c>
      <c r="D1438">
        <f>HYPERLINK("https://www.youtube.com/watch?v=pYnBECqI__w&amp;t=244s", "Go to time")</f>
        <v/>
      </c>
    </row>
    <row r="1439">
      <c r="A1439">
        <f>HYPERLINK("https://www.youtube.com/watch?v=nSVR5AoWUcU", "Video")</f>
        <v/>
      </c>
      <c r="B1439" t="inlineStr">
        <is>
          <t>4:25</t>
        </is>
      </c>
      <c r="C1439" t="inlineStr">
        <is>
          <t>We feel helpless and unfulfilled</t>
        </is>
      </c>
      <c r="D1439">
        <f>HYPERLINK("https://www.youtube.com/watch?v=nSVR5AoWUcU&amp;t=265s", "Go to time")</f>
        <v/>
      </c>
    </row>
    <row r="1440">
      <c r="A1440">
        <f>HYPERLINK("https://www.youtube.com/watch?v=n7MuE03dP-E", "Video")</f>
        <v/>
      </c>
      <c r="B1440" t="inlineStr">
        <is>
          <t>4:11</t>
        </is>
      </c>
      <c r="C1440" t="inlineStr">
        <is>
          <t>An attitude of gratitude in
a world filled with hustle</t>
        </is>
      </c>
      <c r="D1440">
        <f>HYPERLINK("https://www.youtube.com/watch?v=n7MuE03dP-E&amp;t=251s", "Go to time")</f>
        <v/>
      </c>
    </row>
    <row r="1441">
      <c r="A1441">
        <f>HYPERLINK("https://www.youtube.com/watch?v=n7MuE03dP-E", "Video")</f>
        <v/>
      </c>
      <c r="B1441" t="inlineStr">
        <is>
          <t>5:30</t>
        </is>
      </c>
      <c r="C1441" t="inlineStr">
        <is>
          <t>for a more fulfilling
and invigorating life.</t>
        </is>
      </c>
      <c r="D1441">
        <f>HYPERLINK("https://www.youtube.com/watch?v=n7MuE03dP-E&amp;t=330s", "Go to time")</f>
        <v/>
      </c>
    </row>
    <row r="1442">
      <c r="A1442">
        <f>HYPERLINK("https://www.youtube.com/watch?v=j9Bpg1cCmU4", "Video")</f>
        <v/>
      </c>
      <c r="B1442" t="inlineStr">
        <is>
          <t>1:19</t>
        </is>
      </c>
      <c r="C1442" t="inlineStr">
        <is>
          <t>imputer filled with equality especially</t>
        </is>
      </c>
      <c r="D1442">
        <f>HYPERLINK("https://www.youtube.com/watch?v=j9Bpg1cCmU4&amp;t=79s", "Go to time")</f>
        <v/>
      </c>
    </row>
    <row r="1443">
      <c r="A1443">
        <f>HYPERLINK("https://www.youtube.com/watch?v=j9Bpg1cCmU4", "Video")</f>
        <v/>
      </c>
      <c r="B1443" t="inlineStr">
        <is>
          <t>5:26</t>
        </is>
      </c>
      <c r="C1443" t="inlineStr">
        <is>
          <t>and fill me with</t>
        </is>
      </c>
      <c r="D1443">
        <f>HYPERLINK("https://www.youtube.com/watch?v=j9Bpg1cCmU4&amp;t=326s", "Go to time")</f>
        <v/>
      </c>
    </row>
    <row r="1444">
      <c r="A1444">
        <f>HYPERLINK("https://www.youtube.com/watch?v=VW22HdkfAj4", "Video")</f>
        <v/>
      </c>
      <c r="B1444" t="inlineStr">
        <is>
          <t>0:05</t>
        </is>
      </c>
      <c r="C1444" t="inlineStr">
        <is>
          <t>it's a new job a fulfilling relationship</t>
        </is>
      </c>
      <c r="D1444">
        <f>HYPERLINK("https://www.youtube.com/watch?v=VW22HdkfAj4&amp;t=5s", "Go to time")</f>
        <v/>
      </c>
    </row>
    <row r="1445">
      <c r="A1445">
        <f>HYPERLINK("https://www.youtube.com/watch?v=AppeOVZwAjU", "Video")</f>
        <v/>
      </c>
      <c r="B1445" t="inlineStr">
        <is>
          <t>5:34</t>
        </is>
      </c>
      <c r="C1445" t="inlineStr">
        <is>
          <t>who we are and often we can't fill this</t>
        </is>
      </c>
      <c r="D1445">
        <f>HYPERLINK("https://www.youtube.com/watch?v=AppeOVZwAjU&amp;t=334s", "Go to time")</f>
        <v/>
      </c>
    </row>
    <row r="1446">
      <c r="A1446">
        <f>HYPERLINK("https://www.youtube.com/watch?v=gh04szUW4Bs", "Video")</f>
        <v/>
      </c>
      <c r="B1446" t="inlineStr">
        <is>
          <t>1:09</t>
        </is>
      </c>
      <c r="C1446" t="inlineStr">
        <is>
          <t>There are countless books
filled with ideas on how</t>
        </is>
      </c>
      <c r="D1446">
        <f>HYPERLINK("https://www.youtube.com/watch?v=gh04szUW4Bs&amp;t=69s", "Go to time")</f>
        <v/>
      </c>
    </row>
    <row r="1447">
      <c r="A1447">
        <f>HYPERLINK("https://www.youtube.com/watch?v=2kDPKRdNycM", "Video")</f>
        <v/>
      </c>
      <c r="B1447" t="inlineStr">
        <is>
          <t>0:03</t>
        </is>
      </c>
      <c r="C1447" t="inlineStr">
        <is>
          <t>one of the most fulfilling
experiences to have,</t>
        </is>
      </c>
      <c r="D1447">
        <f>HYPERLINK("https://www.youtube.com/watch?v=2kDPKRdNycM&amp;t=3s", "Go to time")</f>
        <v/>
      </c>
    </row>
    <row r="1448">
      <c r="A1448">
        <f>HYPERLINK("https://www.youtube.com/watch?v=2kDPKRdNycM", "Video")</f>
        <v/>
      </c>
      <c r="B1448" t="inlineStr">
        <is>
          <t>4:23</t>
        </is>
      </c>
      <c r="C1448" t="inlineStr">
        <is>
          <t>that being in a happy and
fulfilling relationship</t>
        </is>
      </c>
      <c r="D1448">
        <f>HYPERLINK("https://www.youtube.com/watch?v=2kDPKRdNycM&amp;t=263s", "Go to time")</f>
        <v/>
      </c>
    </row>
    <row r="1449">
      <c r="A1449">
        <f>HYPERLINK("https://www.youtube.com/watch?v=0DrFPGQ_f20", "Video")</f>
        <v/>
      </c>
      <c r="B1449" t="inlineStr">
        <is>
          <t>0:18</t>
        </is>
      </c>
      <c r="C1449" t="inlineStr">
        <is>
          <t>felt Restless lonely or unfulfilled</t>
        </is>
      </c>
      <c r="D1449">
        <f>HYPERLINK("https://www.youtube.com/watch?v=0DrFPGQ_f20&amp;t=18s", "Go to time")</f>
        <v/>
      </c>
    </row>
    <row r="1450">
      <c r="A1450">
        <f>HYPERLINK("https://www.youtube.com/watch?v=0DrFPGQ_f20", "Video")</f>
        <v/>
      </c>
      <c r="B1450" t="inlineStr">
        <is>
          <t>2:46</t>
        </is>
      </c>
      <c r="C1450" t="inlineStr">
        <is>
          <t>for more fulfilling things in your life</t>
        </is>
      </c>
      <c r="D1450">
        <f>HYPERLINK("https://www.youtube.com/watch?v=0DrFPGQ_f20&amp;t=166s", "Go to time")</f>
        <v/>
      </c>
    </row>
    <row r="1451">
      <c r="A1451">
        <f>HYPERLINK("https://www.youtube.com/watch?v=0DrFPGQ_f20", "Video")</f>
        <v/>
      </c>
      <c r="B1451" t="inlineStr">
        <is>
          <t>4:04</t>
        </is>
      </c>
      <c r="C1451" t="inlineStr">
        <is>
          <t>to fill your emotional void is by</t>
        </is>
      </c>
      <c r="D1451">
        <f>HYPERLINK("https://www.youtube.com/watch?v=0DrFPGQ_f20&amp;t=244s", "Go to time")</f>
        <v/>
      </c>
    </row>
    <row r="1452">
      <c r="A1452">
        <f>HYPERLINK("https://www.youtube.com/watch?v=0DrFPGQ_f20", "Video")</f>
        <v/>
      </c>
      <c r="B1452" t="inlineStr">
        <is>
          <t>4:06</t>
        </is>
      </c>
      <c r="C1452" t="inlineStr">
        <is>
          <t>filling someone else's cup practice</t>
        </is>
      </c>
      <c r="D1452">
        <f>HYPERLINK("https://www.youtube.com/watch?v=0DrFPGQ_f20&amp;t=246s", "Go to time")</f>
        <v/>
      </c>
    </row>
    <row r="1453">
      <c r="A1453">
        <f>HYPERLINK("https://www.youtube.com/watch?v=LNQrW1wHgII", "Video")</f>
        <v/>
      </c>
      <c r="B1453" t="inlineStr">
        <is>
          <t>2:32</t>
        </is>
      </c>
      <c r="C1453" t="inlineStr">
        <is>
          <t>excitement you're filled with Dread and</t>
        </is>
      </c>
      <c r="D1453">
        <f>HYPERLINK("https://www.youtube.com/watch?v=LNQrW1wHgII&amp;t=152s", "Go to time")</f>
        <v/>
      </c>
    </row>
    <row r="1454">
      <c r="A1454">
        <f>HYPERLINK("https://www.youtube.com/watch?v=W6QnPOcVnWU", "Video")</f>
        <v/>
      </c>
      <c r="B1454" t="inlineStr">
        <is>
          <t>1:54</t>
        </is>
      </c>
      <c r="C1454" t="inlineStr">
        <is>
          <t>are crucial for a happy and fulfilling</t>
        </is>
      </c>
      <c r="D1454">
        <f>HYPERLINK("https://www.youtube.com/watch?v=W6QnPOcVnWU&amp;t=114s", "Go to time")</f>
        <v/>
      </c>
    </row>
    <row r="1455">
      <c r="A1455">
        <f>HYPERLINK("https://www.youtube.com/watch?v=W6QnPOcVnWU", "Video")</f>
        <v/>
      </c>
      <c r="B1455" t="inlineStr">
        <is>
          <t>2:59</t>
        </is>
      </c>
      <c r="C1455" t="inlineStr">
        <is>
          <t>remember that a fulfilling and</t>
        </is>
      </c>
      <c r="D1455">
        <f>HYPERLINK("https://www.youtube.com/watch?v=W6QnPOcVnWU&amp;t=179s", "Go to time")</f>
        <v/>
      </c>
    </row>
    <row r="1456">
      <c r="A1456">
        <f>HYPERLINK("https://www.youtube.com/watch?v=W6QnPOcVnWU", "Video")</f>
        <v/>
      </c>
      <c r="B1456" t="inlineStr">
        <is>
          <t>3:23</t>
        </is>
      </c>
      <c r="C1456" t="inlineStr">
        <is>
          <t>a meaningful relationship that fulfills</t>
        </is>
      </c>
      <c r="D1456">
        <f>HYPERLINK("https://www.youtube.com/watch?v=W6QnPOcVnWU&amp;t=203s", "Go to time")</f>
        <v/>
      </c>
    </row>
    <row r="1457">
      <c r="A1457">
        <f>HYPERLINK("https://www.youtube.com/watch?v=OjcAzxtyRbw", "Video")</f>
        <v/>
      </c>
      <c r="B1457" t="inlineStr">
        <is>
          <t>3:37</t>
        </is>
      </c>
      <c r="C1457" t="inlineStr">
        <is>
          <t>crowded gym fills you with Dread try</t>
        </is>
      </c>
      <c r="D1457">
        <f>HYPERLINK("https://www.youtube.com/watch?v=OjcAzxtyRbw&amp;t=217s", "Go to time")</f>
        <v/>
      </c>
    </row>
    <row r="1458">
      <c r="A1458">
        <f>HYPERLINK("https://www.youtube.com/watch?v=TEIab_K35ao", "Video")</f>
        <v/>
      </c>
      <c r="B1458" t="inlineStr">
        <is>
          <t>5:01</t>
        </is>
      </c>
      <c r="C1458" t="inlineStr">
        <is>
          <t>satisfied unless they fulfill other</t>
        </is>
      </c>
      <c r="D1458">
        <f>HYPERLINK("https://www.youtube.com/watch?v=TEIab_K35ao&amp;t=301s", "Go to time")</f>
        <v/>
      </c>
    </row>
    <row r="1459">
      <c r="A1459">
        <f>HYPERLINK("https://www.youtube.com/watch?v=TEIab_K35ao", "Video")</f>
        <v/>
      </c>
      <c r="B1459" t="inlineStr">
        <is>
          <t>5:17</t>
        </is>
      </c>
      <c r="C1459" t="inlineStr">
        <is>
          <t>you'll realize if you fulfill this wish</t>
        </is>
      </c>
      <c r="D1459">
        <f>HYPERLINK("https://www.youtube.com/watch?v=TEIab_K35ao&amp;t=317s", "Go to time")</f>
        <v/>
      </c>
    </row>
    <row r="1460">
      <c r="A1460">
        <f>HYPERLINK("https://www.youtube.com/watch?v=TEIab_K35ao", "Video")</f>
        <v/>
      </c>
      <c r="B1460" t="inlineStr">
        <is>
          <t>5:36</t>
        </is>
      </c>
      <c r="C1460" t="inlineStr">
        <is>
          <t>second chance to fulfill their own</t>
        </is>
      </c>
      <c r="D1460">
        <f>HYPERLINK("https://www.youtube.com/watch?v=TEIab_K35ao&amp;t=336s", "Go to time")</f>
        <v/>
      </c>
    </row>
    <row r="1461">
      <c r="A1461">
        <f>HYPERLINK("https://www.youtube.com/watch?v=TEIab_K35ao", "Video")</f>
        <v/>
      </c>
      <c r="B1461" t="inlineStr">
        <is>
          <t>5:44</t>
        </is>
      </c>
      <c r="C1461" t="inlineStr">
        <is>
          <t>their unfulfilled Ambitions onto their</t>
        </is>
      </c>
      <c r="D1461">
        <f>HYPERLINK("https://www.youtube.com/watch?v=TEIab_K35ao&amp;t=344s", "Go to time")</f>
        <v/>
      </c>
    </row>
    <row r="1462">
      <c r="A1462">
        <f>HYPERLINK("https://www.youtube.com/watch?v=TEIab_K35ao", "Video")</f>
        <v/>
      </c>
      <c r="B1462" t="inlineStr">
        <is>
          <t>6:00</t>
        </is>
      </c>
      <c r="C1462" t="inlineStr">
        <is>
          <t>fulfill other people's dreams when you</t>
        </is>
      </c>
      <c r="D1462">
        <f>HYPERLINK("https://www.youtube.com/watch?v=TEIab_K35ao&amp;t=360s", "Go to time")</f>
        <v/>
      </c>
    </row>
    <row r="1463">
      <c r="A1463">
        <f>HYPERLINK("https://www.youtube.com/watch?v=RpcjziNlC7A", "Video")</f>
        <v/>
      </c>
      <c r="B1463" t="inlineStr">
        <is>
          <t>5:07</t>
        </is>
      </c>
      <c r="C1463" t="inlineStr">
        <is>
          <t>sense of fulfillment you also enjoy</t>
        </is>
      </c>
      <c r="D1463">
        <f>HYPERLINK("https://www.youtube.com/watch?v=RpcjziNlC7A&amp;t=307s", "Go to time")</f>
        <v/>
      </c>
    </row>
    <row r="1464">
      <c r="A1464">
        <f>HYPERLINK("https://www.youtube.com/watch?v=NuFZFL6V2Js", "Video")</f>
        <v/>
      </c>
      <c r="B1464" t="inlineStr">
        <is>
          <t>6:32</t>
        </is>
      </c>
      <c r="C1464" t="inlineStr">
        <is>
          <t>and I'm determined to
find a fulfilling career.</t>
        </is>
      </c>
      <c r="D1464">
        <f>HYPERLINK("https://www.youtube.com/watch?v=NuFZFL6V2Js&amp;t=392s", "Go to time")</f>
        <v/>
      </c>
    </row>
    <row r="1465">
      <c r="A1465">
        <f>HYPERLINK("https://www.youtube.com/watch?v=AG39mtnvcVY", "Video")</f>
        <v/>
      </c>
      <c r="B1465" t="inlineStr">
        <is>
          <t>0:43</t>
        </is>
      </c>
      <c r="C1465" t="inlineStr">
        <is>
          <t>yet somehow end up feeling
unfulfilled yourself this is the</t>
        </is>
      </c>
      <c r="D1465">
        <f>HYPERLINK("https://www.youtube.com/watch?v=AG39mtnvcVY&amp;t=43s", "Go to time")</f>
        <v/>
      </c>
    </row>
    <row r="1466">
      <c r="A1466">
        <f>HYPERLINK("https://www.youtube.com/watch?v=AG39mtnvcVY", "Video")</f>
        <v/>
      </c>
      <c r="B1466" t="inlineStr">
        <is>
          <t>1:02</t>
        </is>
      </c>
      <c r="C1466" t="inlineStr">
        <is>
          <t>and care you extend to others
this will help fill some</t>
        </is>
      </c>
      <c r="D1466">
        <f>HYPERLINK("https://www.youtube.com/watch?v=AG39mtnvcVY&amp;t=62s", "Go to time")</f>
        <v/>
      </c>
    </row>
    <row r="1467">
      <c r="A1467">
        <f>HYPERLINK("https://www.youtube.com/watch?v=AG39mtnvcVY", "Video")</f>
        <v/>
      </c>
      <c r="B1467" t="inlineStr">
        <is>
          <t>2:51</t>
        </is>
      </c>
      <c r="C1467" t="inlineStr">
        <is>
          <t>or consider your needs
seek fulfillment outside</t>
        </is>
      </c>
      <c r="D1467">
        <f>HYPERLINK("https://www.youtube.com/watch?v=AG39mtnvcVY&amp;t=171s", "Go to time")</f>
        <v/>
      </c>
    </row>
    <row r="1468">
      <c r="A1468">
        <f>HYPERLINK("https://www.youtube.com/watch?v=AG39mtnvcVY", "Video")</f>
        <v/>
      </c>
      <c r="B1468" t="inlineStr">
        <is>
          <t>3:42</t>
        </is>
      </c>
      <c r="C1468" t="inlineStr">
        <is>
          <t>of nice guy syndrome you can
cultivate more fulfilling</t>
        </is>
      </c>
      <c r="D1468">
        <f>HYPERLINK("https://www.youtube.com/watch?v=AG39mtnvcVY&amp;t=222s", "Go to time")</f>
        <v/>
      </c>
    </row>
    <row r="1469">
      <c r="A1469">
        <f>HYPERLINK("https://www.youtube.com/watch?v=9zgfBjcxvik", "Video")</f>
        <v/>
      </c>
      <c r="B1469" t="inlineStr">
        <is>
          <t>6:57</t>
        </is>
      </c>
      <c r="C1469" t="inlineStr">
        <is>
          <t>around this heavy backpack filled</t>
        </is>
      </c>
      <c r="D1469">
        <f>HYPERLINK("https://www.youtube.com/watch?v=9zgfBjcxvik&amp;t=417s", "Go to time")</f>
        <v/>
      </c>
    </row>
    <row r="1470">
      <c r="A1470">
        <f>HYPERLINK("https://www.youtube.com/watch?v=z-bWCklLVXk", "Video")</f>
        <v/>
      </c>
      <c r="B1470" t="inlineStr">
        <is>
          <t>0:19</t>
        </is>
      </c>
      <c r="C1470" t="inlineStr">
        <is>
          <t>fulfilling work activities or Hobbies</t>
        </is>
      </c>
      <c r="D1470">
        <f>HYPERLINK("https://www.youtube.com/watch?v=z-bWCklLVXk&amp;t=19s", "Go to time")</f>
        <v/>
      </c>
    </row>
    <row r="1471">
      <c r="A1471">
        <f>HYPERLINK("https://www.youtube.com/watch?v=mEeYgTpHG8E", "Video")</f>
        <v/>
      </c>
      <c r="B1471" t="inlineStr">
        <is>
          <t>0:18</t>
        </is>
      </c>
      <c r="C1471" t="inlineStr">
        <is>
          <t>an unfulfilled psychological or</t>
        </is>
      </c>
      <c r="D1471">
        <f>HYPERLINK("https://www.youtube.com/watch?v=mEeYgTpHG8E&amp;t=18s", "Go to time")</f>
        <v/>
      </c>
    </row>
    <row r="1472">
      <c r="A1472">
        <f>HYPERLINK("https://www.youtube.com/watch?v=mEeYgTpHG8E", "Video")</f>
        <v/>
      </c>
      <c r="B1472" t="inlineStr">
        <is>
          <t>2:28</t>
        </is>
      </c>
      <c r="C1472" t="inlineStr">
        <is>
          <t>can allow people to explore unfulfilled</t>
        </is>
      </c>
      <c r="D1472">
        <f>HYPERLINK("https://www.youtube.com/watch?v=mEeYgTpHG8E&amp;t=148s", "Go to time")</f>
        <v/>
      </c>
    </row>
    <row r="1473">
      <c r="A1473">
        <f>HYPERLINK("https://www.youtube.com/watch?v=mEeYgTpHG8E", "Video")</f>
        <v/>
      </c>
      <c r="B1473" t="inlineStr">
        <is>
          <t>3:36</t>
        </is>
      </c>
      <c r="C1473" t="inlineStr">
        <is>
          <t>can happen after all sexual fulfillment</t>
        </is>
      </c>
      <c r="D1473">
        <f>HYPERLINK("https://www.youtube.com/watch?v=mEeYgTpHG8E&amp;t=216s", "Go to time")</f>
        <v/>
      </c>
    </row>
    <row r="1474">
      <c r="A1474">
        <f>HYPERLINK("https://www.youtube.com/watch?v=LuXyo-LjZWw", "Video")</f>
        <v/>
      </c>
      <c r="B1474" t="inlineStr">
        <is>
          <t>0:43</t>
        </is>
      </c>
      <c r="C1474" t="inlineStr">
        <is>
          <t>empty and unfulfilled longing for the</t>
        </is>
      </c>
      <c r="D1474">
        <f>HYPERLINK("https://www.youtube.com/watch?v=LuXyo-LjZWw&amp;t=43s", "Go to time")</f>
        <v/>
      </c>
    </row>
    <row r="1475">
      <c r="A1475">
        <f>HYPERLINK("https://www.youtube.com/watch?v=LuXyo-LjZWw", "Video")</f>
        <v/>
      </c>
      <c r="B1475" t="inlineStr">
        <is>
          <t>0:50</t>
        </is>
      </c>
      <c r="C1475" t="inlineStr">
        <is>
          <t>someone who can fulfill both your</t>
        </is>
      </c>
      <c r="D1475">
        <f>HYPERLINK("https://www.youtube.com/watch?v=LuXyo-LjZWw&amp;t=50s", "Go to time")</f>
        <v/>
      </c>
    </row>
    <row r="1476">
      <c r="A1476">
        <f>HYPERLINK("https://www.youtube.com/watch?v=LuXyo-LjZWw", "Video")</f>
        <v/>
      </c>
      <c r="B1476" t="inlineStr">
        <is>
          <t>3:24</t>
        </is>
      </c>
      <c r="C1476" t="inlineStr">
        <is>
          <t>fulfilling Partnership if you find this</t>
        </is>
      </c>
      <c r="D1476">
        <f>HYPERLINK("https://www.youtube.com/watch?v=LuXyo-LjZWw&amp;t=204s", "Go to time")</f>
        <v/>
      </c>
    </row>
    <row r="1477">
      <c r="A1477">
        <f>HYPERLINK("https://www.youtube.com/watch?v=1ySHO4HHokU", "Video")</f>
        <v/>
      </c>
      <c r="B1477" t="inlineStr">
        <is>
          <t>2:08</t>
        </is>
      </c>
      <c r="C1477" t="inlineStr">
        <is>
          <t>fulfilling life how about you when do</t>
        </is>
      </c>
      <c r="D1477">
        <f>HYPERLINK("https://www.youtube.com/watch?v=1ySHO4HHokU&amp;t=128s", "Go to time")</f>
        <v/>
      </c>
    </row>
    <row r="1478">
      <c r="A1478">
        <f>HYPERLINK("https://www.youtube.com/watch?v=1ySHO4HHokU", "Video")</f>
        <v/>
      </c>
      <c r="B1478" t="inlineStr">
        <is>
          <t>2:50</t>
        </is>
      </c>
      <c r="C1478" t="inlineStr">
        <is>
          <t>satisfaction and fulfillment so what is</t>
        </is>
      </c>
      <c r="D1478">
        <f>HYPERLINK("https://www.youtube.com/watch?v=1ySHO4HHokU&amp;t=170s", "Go to time")</f>
        <v/>
      </c>
    </row>
    <row r="1479">
      <c r="A1479">
        <f>HYPERLINK("https://www.youtube.com/watch?v=sthDvhAwLR4", "Video")</f>
        <v/>
      </c>
      <c r="B1479" t="inlineStr">
        <is>
          <t>2:13</t>
        </is>
      </c>
      <c r="C1479" t="inlineStr">
        <is>
          <t>need to fill every moment with small Doc</t>
        </is>
      </c>
      <c r="D1479">
        <f>HYPERLINK("https://www.youtube.com/watch?v=sthDvhAwLR4&amp;t=133s", "Go to time")</f>
        <v/>
      </c>
    </row>
    <row r="1480">
      <c r="A1480">
        <f>HYPERLINK("https://www.youtube.com/watch?v=FRMivKX6NOw", "Video")</f>
        <v/>
      </c>
      <c r="B1480" t="inlineStr">
        <is>
          <t>6:20</t>
        </is>
      </c>
      <c r="C1480" t="inlineStr">
        <is>
          <t>checklist that you can fill in as you go</t>
        </is>
      </c>
      <c r="D1480">
        <f>HYPERLINK("https://www.youtube.com/watch?v=FRMivKX6NOw&amp;t=380s", "Go to time")</f>
        <v/>
      </c>
    </row>
    <row r="1481">
      <c r="A1481">
        <f>HYPERLINK("https://www.youtube.com/watch?v=fCExPmspLn0", "Video")</f>
        <v/>
      </c>
      <c r="B1481" t="inlineStr">
        <is>
          <t>4:28</t>
        </is>
      </c>
      <c r="C1481" t="inlineStr">
        <is>
          <t>fulfilling for both people than a longer</t>
        </is>
      </c>
      <c r="D1481">
        <f>HYPERLINK("https://www.youtube.com/watch?v=fCExPmspLn0&amp;t=268s", "Go to time")</f>
        <v/>
      </c>
    </row>
    <row r="1482">
      <c r="A1482">
        <f>HYPERLINK("https://www.youtube.com/watch?v=fCExPmspLn0", "Video")</f>
        <v/>
      </c>
      <c r="B1482" t="inlineStr">
        <is>
          <t>6:29</t>
        </is>
      </c>
      <c r="C1482" t="inlineStr">
        <is>
          <t>more fulfilled lives</t>
        </is>
      </c>
      <c r="D1482">
        <f>HYPERLINK("https://www.youtube.com/watch?v=fCExPmspLn0&amp;t=389s", "Go to time")</f>
        <v/>
      </c>
    </row>
    <row r="1483">
      <c r="A1483">
        <f>HYPERLINK("https://www.youtube.com/watch?v=GSUz4mK2Dqc", "Video")</f>
        <v/>
      </c>
      <c r="B1483" t="inlineStr">
        <is>
          <t>5:51</t>
        </is>
      </c>
      <c r="C1483" t="inlineStr">
        <is>
          <t>inauthentic and unfulfilling for us</t>
        </is>
      </c>
      <c r="D1483">
        <f>HYPERLINK("https://www.youtube.com/watch?v=GSUz4mK2Dqc&amp;t=351s", "Go to time")</f>
        <v/>
      </c>
    </row>
    <row r="1484">
      <c r="A1484">
        <f>HYPERLINK("https://www.youtube.com/watch?v=gKHnpiTWx78", "Video")</f>
        <v/>
      </c>
      <c r="B1484" t="inlineStr">
        <is>
          <t>2:45</t>
        </is>
      </c>
      <c r="C1484" t="inlineStr">
        <is>
          <t>fulfill being someone others can count</t>
        </is>
      </c>
      <c r="D1484">
        <f>HYPERLINK("https://www.youtube.com/watch?v=gKHnpiTWx78&amp;t=165s", "Go to time")</f>
        <v/>
      </c>
    </row>
    <row r="1485">
      <c r="A1485">
        <f>HYPERLINK("https://www.youtube.com/watch?v=gKHnpiTWx78", "Video")</f>
        <v/>
      </c>
      <c r="B1485" t="inlineStr">
        <is>
          <t>9:06</t>
        </is>
      </c>
      <c r="C1485" t="inlineStr">
        <is>
          <t>fulfill a promise address it promptly</t>
        </is>
      </c>
      <c r="D1485">
        <f>HYPERLINK("https://www.youtube.com/watch?v=gKHnpiTWx78&amp;t=546s", "Go to time")</f>
        <v/>
      </c>
    </row>
    <row r="1486">
      <c r="A1486">
        <f>HYPERLINK("https://www.youtube.com/watch?v=4keQmOhOvNo", "Video")</f>
        <v/>
      </c>
      <c r="B1486" t="inlineStr">
        <is>
          <t>4:09</t>
        </is>
      </c>
      <c r="C1486" t="inlineStr">
        <is>
          <t>relationships it's a self-fulfilling</t>
        </is>
      </c>
      <c r="D1486">
        <f>HYPERLINK("https://www.youtube.com/watch?v=4keQmOhOvNo&amp;t=249s", "Go to time")</f>
        <v/>
      </c>
    </row>
    <row r="1487">
      <c r="A1487">
        <f>HYPERLINK("https://www.youtube.com/watch?v=4keQmOhOvNo", "Video")</f>
        <v/>
      </c>
      <c r="B1487" t="inlineStr">
        <is>
          <t>4:32</t>
        </is>
      </c>
      <c r="C1487" t="inlineStr">
        <is>
          <t>more fulfilling when there are fewer</t>
        </is>
      </c>
      <c r="D1487">
        <f>HYPERLINK("https://www.youtube.com/watch?v=4keQmOhOvNo&amp;t=272s", "Go to time")</f>
        <v/>
      </c>
    </row>
    <row r="1488">
      <c r="A1488">
        <f>HYPERLINK("https://www.youtube.com/watch?v=4keQmOhOvNo", "Video")</f>
        <v/>
      </c>
      <c r="B1488" t="inlineStr">
        <is>
          <t>6:24</t>
        </is>
      </c>
      <c r="C1488" t="inlineStr">
        <is>
          <t>pursuit of a more fulfilling</t>
        </is>
      </c>
      <c r="D1488">
        <f>HYPERLINK("https://www.youtube.com/watch?v=4keQmOhOvNo&amp;t=384s", "Go to time")</f>
        <v/>
      </c>
    </row>
    <row r="1489">
      <c r="A1489">
        <f>HYPERLINK("https://www.youtube.com/watch?v=MLX2PfA1vVU", "Video")</f>
        <v/>
      </c>
      <c r="B1489" t="inlineStr">
        <is>
          <t>1:16</t>
        </is>
      </c>
      <c r="C1489" t="inlineStr">
        <is>
          <t>filling in the spaces under those</t>
        </is>
      </c>
      <c r="D1489">
        <f>HYPERLINK("https://www.youtube.com/watch?v=MLX2PfA1vVU&amp;t=76s", "Go to time")</f>
        <v/>
      </c>
    </row>
    <row r="1490">
      <c r="A1490">
        <f>HYPERLINK("https://www.youtube.com/watch?v=Ntvx5o0bO7w", "Video")</f>
        <v/>
      </c>
      <c r="B1490" t="inlineStr">
        <is>
          <t>0:22</t>
        </is>
      </c>
      <c r="C1490" t="inlineStr">
        <is>
          <t>fantasies to meet unfulfilled sexual</t>
        </is>
      </c>
      <c r="D1490">
        <f>HYPERLINK("https://www.youtube.com/watch?v=Ntvx5o0bO7w&amp;t=22s", "Go to time")</f>
        <v/>
      </c>
    </row>
    <row r="1491">
      <c r="A1491">
        <f>HYPERLINK("https://www.youtube.com/watch?v=Ntvx5o0bO7w", "Video")</f>
        <v/>
      </c>
      <c r="B1491" t="inlineStr">
        <is>
          <t>0:27</t>
        </is>
      </c>
      <c r="C1491" t="inlineStr">
        <is>
          <t>Express or fulfill a socially taboo sex</t>
        </is>
      </c>
      <c r="D1491">
        <f>HYPERLINK("https://www.youtube.com/watch?v=Ntvx5o0bO7w&amp;t=27s", "Go to time")</f>
        <v/>
      </c>
    </row>
    <row r="1492">
      <c r="A1492">
        <f>HYPERLINK("https://www.youtube.com/watch?v=nTtaKPZX098", "Video")</f>
        <v/>
      </c>
      <c r="B1492" t="inlineStr">
        <is>
          <t>1:17</t>
        </is>
      </c>
      <c r="C1492" t="inlineStr">
        <is>
          <t>unfulfilled sexual needs Escape reality</t>
        </is>
      </c>
      <c r="D1492">
        <f>HYPERLINK("https://www.youtube.com/watch?v=nTtaKPZX098&amp;t=77s", "Go to time")</f>
        <v/>
      </c>
    </row>
    <row r="1493">
      <c r="A1493">
        <f>HYPERLINK("https://www.youtube.com/watch?v=nTtaKPZX098", "Video")</f>
        <v/>
      </c>
      <c r="B1493" t="inlineStr">
        <is>
          <t>1:20</t>
        </is>
      </c>
      <c r="C1493" t="inlineStr">
        <is>
          <t>for a while or to express or fulfill his</t>
        </is>
      </c>
      <c r="D1493">
        <f>HYPERLINK("https://www.youtube.com/watch?v=nTtaKPZX098&amp;t=80s", "Go to time")</f>
        <v/>
      </c>
    </row>
    <row r="1494">
      <c r="A1494">
        <f>HYPERLINK("https://www.youtube.com/watch?v=nTtaKPZX098", "Video")</f>
        <v/>
      </c>
      <c r="B1494" t="inlineStr">
        <is>
          <t>3:04</t>
        </is>
      </c>
      <c r="C1494" t="inlineStr">
        <is>
          <t>fulfilling relationship with a cisgender</t>
        </is>
      </c>
      <c r="D1494">
        <f>HYPERLINK("https://www.youtube.com/watch?v=nTtaKPZX098&amp;t=184s", "Go to time")</f>
        <v/>
      </c>
    </row>
    <row r="1495">
      <c r="A1495">
        <f>HYPERLINK("https://www.youtube.com/watch?v=sUBYnvCbQoA", "Video")</f>
        <v/>
      </c>
      <c r="B1495" t="inlineStr">
        <is>
          <t>5:14</t>
        </is>
      </c>
      <c r="C1495" t="inlineStr">
        <is>
          <t>research they were asked to fill out</t>
        </is>
      </c>
      <c r="D1495">
        <f>HYPERLINK("https://www.youtube.com/watch?v=sUBYnvCbQoA&amp;t=314s", "Go to time")</f>
        <v/>
      </c>
    </row>
    <row r="1496">
      <c r="A1496">
        <f>HYPERLINK("https://www.youtube.com/watch?v=1GSz3OkKZ1M", "Video")</f>
        <v/>
      </c>
      <c r="B1496" t="inlineStr">
        <is>
          <t>2:57</t>
        </is>
      </c>
      <c r="C1496" t="inlineStr">
        <is>
          <t>sometimes they might feel unfulfilled</t>
        </is>
      </c>
      <c r="D1496">
        <f>HYPERLINK("https://www.youtube.com/watch?v=1GSz3OkKZ1M&amp;t=177s", "Go to time")</f>
        <v/>
      </c>
    </row>
    <row r="1497">
      <c r="A1497">
        <f>HYPERLINK("https://www.youtube.com/watch?v=1GSz3OkKZ1M", "Video")</f>
        <v/>
      </c>
      <c r="B1497" t="inlineStr">
        <is>
          <t>5:36</t>
        </is>
      </c>
      <c r="C1497" t="inlineStr">
        <is>
          <t>fulfilling relationship</t>
        </is>
      </c>
      <c r="D1497">
        <f>HYPERLINK("https://www.youtube.com/watch?v=1GSz3OkKZ1M&amp;t=336s", "Go to time")</f>
        <v/>
      </c>
    </row>
    <row r="1498">
      <c r="A1498">
        <f>HYPERLINK("https://www.youtube.com/watch?v=1KKoTccxniE", "Video")</f>
        <v/>
      </c>
      <c r="B1498" t="inlineStr">
        <is>
          <t>3:54</t>
        </is>
      </c>
      <c r="C1498" t="inlineStr">
        <is>
          <t>or unfulfilling relationships similar to</t>
        </is>
      </c>
      <c r="D1498">
        <f>HYPERLINK("https://www.youtube.com/watch?v=1KKoTccxniE&amp;t=234s", "Go to time")</f>
        <v/>
      </c>
    </row>
    <row r="1499">
      <c r="A1499">
        <f>HYPERLINK("https://www.youtube.com/watch?v=1KKoTccxniE", "Video")</f>
        <v/>
      </c>
      <c r="B1499" t="inlineStr">
        <is>
          <t>4:02</t>
        </is>
      </c>
      <c r="C1499" t="inlineStr">
        <is>
          <t>unfulfilling poor quality relationships</t>
        </is>
      </c>
      <c r="D1499">
        <f>HYPERLINK("https://www.youtube.com/watch?v=1KKoTccxniE&amp;t=242s", "Go to time")</f>
        <v/>
      </c>
    </row>
    <row r="1500">
      <c r="A1500">
        <f>HYPERLINK("https://www.youtube.com/watch?v=m9JFeA3_Psg", "Video")</f>
        <v/>
      </c>
      <c r="B1500" t="inlineStr">
        <is>
          <t>4:48</t>
        </is>
      </c>
      <c r="C1500" t="inlineStr">
        <is>
          <t>releasing our first book filled with fun</t>
        </is>
      </c>
      <c r="D1500">
        <f>HYPERLINK("https://www.youtube.com/watch?v=m9JFeA3_Psg&amp;t=288s", "Go to time")</f>
        <v/>
      </c>
    </row>
    <row r="1501">
      <c r="A1501">
        <f>HYPERLINK("https://www.youtube.com/watch?v=BAhy4BYzYdM", "Video")</f>
        <v/>
      </c>
      <c r="B1501" t="inlineStr">
        <is>
          <t>3:01</t>
        </is>
      </c>
      <c r="C1501" t="inlineStr">
        <is>
          <t>partner to feel needed by fulfilling</t>
        </is>
      </c>
      <c r="D1501">
        <f>HYPERLINK("https://www.youtube.com/watch?v=BAhy4BYzYdM&amp;t=181s", "Go to time")</f>
        <v/>
      </c>
    </row>
    <row r="1502">
      <c r="A1502">
        <f>HYPERLINK("https://www.youtube.com/watch?v=BAhy4BYzYdM", "Video")</f>
        <v/>
      </c>
      <c r="B1502" t="inlineStr">
        <is>
          <t>4:26</t>
        </is>
      </c>
      <c r="C1502" t="inlineStr">
        <is>
          <t>loving relationship shouldn't be filled</t>
        </is>
      </c>
      <c r="D1502">
        <f>HYPERLINK("https://www.youtube.com/watch?v=BAhy4BYzYdM&amp;t=266s", "Go to time")</f>
        <v/>
      </c>
    </row>
    <row r="1503">
      <c r="A1503">
        <f>HYPERLINK("https://www.youtube.com/watch?v=9MAONow5CGI", "Video")</f>
        <v/>
      </c>
      <c r="B1503" t="inlineStr">
        <is>
          <t>5:57</t>
        </is>
      </c>
      <c r="C1503" t="inlineStr">
        <is>
          <t>fulfilled by creating work that Express</t>
        </is>
      </c>
      <c r="D1503">
        <f>HYPERLINK("https://www.youtube.com/watch?v=9MAONow5CGI&amp;t=357s", "Go to time")</f>
        <v/>
      </c>
    </row>
    <row r="1504">
      <c r="A1504">
        <f>HYPERLINK("https://www.youtube.com/watch?v=9MAONow5CGI", "Video")</f>
        <v/>
      </c>
      <c r="B1504" t="inlineStr">
        <is>
          <t>6:12</t>
        </is>
      </c>
      <c r="C1504" t="inlineStr">
        <is>
          <t>happiness it's a kind of fulfillment</t>
        </is>
      </c>
      <c r="D1504">
        <f>HYPERLINK("https://www.youtube.com/watch?v=9MAONow5CGI&amp;t=372s", "Go to time")</f>
        <v/>
      </c>
    </row>
    <row r="1505">
      <c r="A1505">
        <f>HYPERLINK("https://www.youtube.com/watch?v=9MAONow5CGI", "Video")</f>
        <v/>
      </c>
      <c r="B1505" t="inlineStr">
        <is>
          <t>6:39</t>
        </is>
      </c>
      <c r="C1505" t="inlineStr">
        <is>
          <t>of peace and fulfillment this is the</t>
        </is>
      </c>
      <c r="D1505">
        <f>HYPERLINK("https://www.youtube.com/watch?v=9MAONow5CGI&amp;t=399s", "Go to time")</f>
        <v/>
      </c>
    </row>
    <row r="1506">
      <c r="A1506">
        <f>HYPERLINK("https://www.youtube.com/watch?v=Gn4AxslXe6Q", "Video")</f>
        <v/>
      </c>
      <c r="B1506" t="inlineStr">
        <is>
          <t>1:35</t>
        </is>
      </c>
      <c r="C1506" t="inlineStr">
        <is>
          <t>from fulfilling your full potential and</t>
        </is>
      </c>
      <c r="D1506">
        <f>HYPERLINK("https://www.youtube.com/watch?v=Gn4AxslXe6Q&amp;t=95s", "Go to time")</f>
        <v/>
      </c>
    </row>
    <row r="1507">
      <c r="A1507">
        <f>HYPERLINK("https://www.youtube.com/watch?v=JjlSzhaEChk", "Video")</f>
        <v/>
      </c>
      <c r="B1507" t="inlineStr">
        <is>
          <t>6:38</t>
        </is>
      </c>
      <c r="C1507" t="inlineStr">
        <is>
          <t>more intentional and fulfilling life so</t>
        </is>
      </c>
      <c r="D1507">
        <f>HYPERLINK("https://www.youtube.com/watch?v=JjlSzhaEChk&amp;t=398s", "Go to time")</f>
        <v/>
      </c>
    </row>
    <row r="1508">
      <c r="A1508">
        <f>HYPERLINK("https://www.youtube.com/watch?v=TVw_bvyraeI", "Video")</f>
        <v/>
      </c>
      <c r="B1508" t="inlineStr">
        <is>
          <t>2:16</t>
        </is>
      </c>
      <c r="C1508" t="inlineStr">
        <is>
          <t>were asked to fill out questions on</t>
        </is>
      </c>
      <c r="D1508">
        <f>HYPERLINK("https://www.youtube.com/watch?v=TVw_bvyraeI&amp;t=136s", "Go to time")</f>
        <v/>
      </c>
    </row>
    <row r="1509">
      <c r="A1509">
        <f>HYPERLINK("https://www.youtube.com/watch?v=TVw_bvyraeI", "Video")</f>
        <v/>
      </c>
      <c r="B1509" t="inlineStr">
        <is>
          <t>2:54</t>
        </is>
      </c>
      <c r="C1509" t="inlineStr">
        <is>
          <t>fulfillment if you are single you are</t>
        </is>
      </c>
      <c r="D1509">
        <f>HYPERLINK("https://www.youtube.com/watch?v=TVw_bvyraeI&amp;t=174s", "Go to time")</f>
        <v/>
      </c>
    </row>
    <row r="1510">
      <c r="A1510">
        <f>HYPERLINK("https://www.youtube.com/watch?v=TVw_bvyraeI", "Video")</f>
        <v/>
      </c>
      <c r="B1510" t="inlineStr">
        <is>
          <t>3:27</t>
        </is>
      </c>
      <c r="C1510" t="inlineStr">
        <is>
          <t>things such as fulfillment in their work</t>
        </is>
      </c>
      <c r="D1510">
        <f>HYPERLINK("https://www.youtube.com/watch?v=TVw_bvyraeI&amp;t=207s", "Go to time")</f>
        <v/>
      </c>
    </row>
    <row r="1511">
      <c r="A1511">
        <f>HYPERLINK("https://www.youtube.com/watch?v=NpQeYqRmVTk", "Video")</f>
        <v/>
      </c>
      <c r="B1511" t="inlineStr">
        <is>
          <t>5:40</t>
        </is>
      </c>
      <c r="C1511" t="inlineStr">
        <is>
          <t>emotions you can create a life filled</t>
        </is>
      </c>
      <c r="D1511">
        <f>HYPERLINK("https://www.youtube.com/watch?v=NpQeYqRmVTk&amp;t=340s", "Go to time")</f>
        <v/>
      </c>
    </row>
    <row r="1512">
      <c r="A1512">
        <f>HYPERLINK("https://www.youtube.com/watch?v=0UMg0S_jusk", "Video")</f>
        <v/>
      </c>
      <c r="B1512" t="inlineStr">
        <is>
          <t>1:40</t>
        </is>
      </c>
      <c r="C1512" t="inlineStr">
        <is>
          <t>fulfillment do you care about each</t>
        </is>
      </c>
      <c r="D1512">
        <f>HYPERLINK("https://www.youtube.com/watch?v=0UMg0S_jusk&amp;t=100s", "Go to time")</f>
        <v/>
      </c>
    </row>
    <row r="1513">
      <c r="A1513">
        <f>HYPERLINK("https://www.youtube.com/watch?v=0UMg0S_jusk", "Video")</f>
        <v/>
      </c>
      <c r="B1513" t="inlineStr">
        <is>
          <t>1:44</t>
        </is>
      </c>
      <c r="C1513" t="inlineStr">
        <is>
          <t>fulfill them do you feel their emotions</t>
        </is>
      </c>
      <c r="D1513">
        <f>HYPERLINK("https://www.youtube.com/watch?v=0UMg0S_jusk&amp;t=104s", "Go to time")</f>
        <v/>
      </c>
    </row>
    <row r="1514">
      <c r="A1514">
        <f>HYPERLINK("https://www.youtube.com/watch?v=0UMg0S_jusk", "Video")</f>
        <v/>
      </c>
      <c r="B1514" t="inlineStr">
        <is>
          <t>1:55</t>
        </is>
      </c>
      <c r="C1514" t="inlineStr">
        <is>
          <t>wanting to fulfill their emotional needs</t>
        </is>
      </c>
      <c r="D1514">
        <f>HYPERLINK("https://www.youtube.com/watch?v=0UMg0S_jusk&amp;t=115s", "Go to time")</f>
        <v/>
      </c>
    </row>
    <row r="1515">
      <c r="A1515">
        <f>HYPERLINK("https://www.youtube.com/watch?v=0UMg0S_jusk", "Video")</f>
        <v/>
      </c>
      <c r="B1515" t="inlineStr">
        <is>
          <t>1:59</t>
        </is>
      </c>
      <c r="C1515" t="inlineStr">
        <is>
          <t>unhappy or unfulfilled we feel it just</t>
        </is>
      </c>
      <c r="D1515">
        <f>HYPERLINK("https://www.youtube.com/watch?v=0UMg0S_jusk&amp;t=119s", "Go to time")</f>
        <v/>
      </c>
    </row>
    <row r="1516">
      <c r="A1516">
        <f>HYPERLINK("https://www.youtube.com/watch?v=3XXcOY7keuc", "Video")</f>
        <v/>
      </c>
      <c r="B1516" t="inlineStr">
        <is>
          <t>3:23</t>
        </is>
      </c>
      <c r="C1516" t="inlineStr">
        <is>
          <t>and activities that bring
them true fulfillment.</t>
        </is>
      </c>
      <c r="D1516">
        <f>HYPERLINK("https://www.youtube.com/watch?v=3XXcOY7keuc&amp;t=203s", "Go to time")</f>
        <v/>
      </c>
    </row>
    <row r="1517">
      <c r="A1517">
        <f>HYPERLINK("https://www.youtube.com/watch?v=JldWNQPSIx8", "Video")</f>
        <v/>
      </c>
      <c r="B1517" t="inlineStr">
        <is>
          <t>0:08</t>
        </is>
      </c>
      <c r="C1517" t="inlineStr">
        <is>
          <t>with you're filled with excitement and</t>
        </is>
      </c>
      <c r="D1517">
        <f>HYPERLINK("https://www.youtube.com/watch?v=JldWNQPSIx8&amp;t=8s", "Go to time")</f>
        <v/>
      </c>
    </row>
    <row r="1518">
      <c r="A1518">
        <f>HYPERLINK("https://www.youtube.com/watch?v=JldWNQPSIx8", "Video")</f>
        <v/>
      </c>
      <c r="B1518" t="inlineStr">
        <is>
          <t>1:51</t>
        </is>
      </c>
      <c r="C1518" t="inlineStr">
        <is>
          <t>lasting and fulfilling relationships he</t>
        </is>
      </c>
      <c r="D1518">
        <f>HYPERLINK("https://www.youtube.com/watch?v=JldWNQPSIx8&amp;t=111s", "Go to time")</f>
        <v/>
      </c>
    </row>
    <row r="1519">
      <c r="A1519">
        <f>HYPERLINK("https://www.youtube.com/watch?v=JldWNQPSIx8", "Video")</f>
        <v/>
      </c>
      <c r="B1519" t="inlineStr">
        <is>
          <t>3:17</t>
        </is>
      </c>
      <c r="C1519" t="inlineStr">
        <is>
          <t>fulfilling relationship when you're in</t>
        </is>
      </c>
      <c r="D1519">
        <f>HYPERLINK("https://www.youtube.com/watch?v=JldWNQPSIx8&amp;t=197s", "Go to time")</f>
        <v/>
      </c>
    </row>
    <row r="1520">
      <c r="A1520">
        <f>HYPERLINK("https://www.youtube.com/watch?v=JEzl3Nhg3Tk", "Video")</f>
        <v/>
      </c>
      <c r="B1520" t="inlineStr">
        <is>
          <t>3:12</t>
        </is>
      </c>
      <c r="C1520" t="inlineStr">
        <is>
          <t>fulfilling your needs but she warns that</t>
        </is>
      </c>
      <c r="D1520">
        <f>HYPERLINK("https://www.youtube.com/watch?v=JEzl3Nhg3Tk&amp;t=192s", "Go to time")</f>
        <v/>
      </c>
    </row>
    <row r="1521">
      <c r="A1521">
        <f>HYPERLINK("https://www.youtube.com/watch?v=JEzl3Nhg3Tk", "Video")</f>
        <v/>
      </c>
      <c r="B1521" t="inlineStr">
        <is>
          <t>4:39</t>
        </is>
      </c>
      <c r="C1521" t="inlineStr">
        <is>
          <t>shouldn't be filled with ill treatment</t>
        </is>
      </c>
      <c r="D1521">
        <f>HYPERLINK("https://www.youtube.com/watch?v=JEzl3Nhg3Tk&amp;t=279s", "Go to time")</f>
        <v/>
      </c>
    </row>
    <row r="1522">
      <c r="A1522">
        <f>HYPERLINK("https://www.youtube.com/watch?v=xKBAZkhI800", "Video")</f>
        <v/>
      </c>
      <c r="B1522" t="inlineStr">
        <is>
          <t>1:37</t>
        </is>
      </c>
      <c r="C1522" t="inlineStr">
        <is>
          <t>fulfilled than you were</t>
        </is>
      </c>
      <c r="D1522">
        <f>HYPERLINK("https://www.youtube.com/watch?v=xKBAZkhI800&amp;t=97s", "Go to time")</f>
        <v/>
      </c>
    </row>
    <row r="1523">
      <c r="A1523">
        <f>HYPERLINK("https://www.youtube.com/watch?v=Ow6wgnsIY7g", "Video")</f>
        <v/>
      </c>
      <c r="B1523" t="inlineStr">
        <is>
          <t>1:19</t>
        </is>
      </c>
      <c r="C1523" t="inlineStr">
        <is>
          <t>this is called a self-fulfilling</t>
        </is>
      </c>
      <c r="D1523">
        <f>HYPERLINK("https://www.youtube.com/watch?v=Ow6wgnsIY7g&amp;t=79s", "Go to time")</f>
        <v/>
      </c>
    </row>
    <row r="1524">
      <c r="A1524">
        <f>HYPERLINK("https://www.youtube.com/watch?v=Ow6wgnsIY7g", "Video")</f>
        <v/>
      </c>
      <c r="B1524" t="inlineStr">
        <is>
          <t>1:29</t>
        </is>
      </c>
      <c r="C1524" t="inlineStr">
        <is>
          <t>that leads to its own fulfillment by</t>
        </is>
      </c>
      <c r="D1524">
        <f>HYPERLINK("https://www.youtube.com/watch?v=Ow6wgnsIY7g&amp;t=89s", "Go to time")</f>
        <v/>
      </c>
    </row>
    <row r="1525">
      <c r="A1525">
        <f>HYPERLINK("https://www.youtube.com/watch?v=jEySVCbxT8Q", "Video")</f>
        <v/>
      </c>
      <c r="B1525" t="inlineStr">
        <is>
          <t>1:13</t>
        </is>
      </c>
      <c r="C1525" t="inlineStr">
        <is>
          <t>and filling in all the gaps.</t>
        </is>
      </c>
      <c r="D1525">
        <f>HYPERLINK("https://www.youtube.com/watch?v=jEySVCbxT8Q&amp;t=73s", "Go to time")</f>
        <v/>
      </c>
    </row>
    <row r="1526">
      <c r="A1526">
        <f>HYPERLINK("https://www.youtube.com/watch?v=MkdqnWddXzU", "Video")</f>
        <v/>
      </c>
      <c r="B1526" t="inlineStr">
        <is>
          <t>6:14</t>
        </is>
      </c>
      <c r="C1526" t="inlineStr">
        <is>
          <t>self-destruction so fill yours up first</t>
        </is>
      </c>
      <c r="D1526">
        <f>HYPERLINK("https://www.youtube.com/watch?v=MkdqnWddXzU&amp;t=374s", "Go to time")</f>
        <v/>
      </c>
    </row>
    <row r="1527">
      <c r="A1527">
        <f>HYPERLINK("https://www.youtube.com/watch?v=Hh1xCFS0GHg", "Video")</f>
        <v/>
      </c>
      <c r="B1527" t="inlineStr">
        <is>
          <t>2:54</t>
        </is>
      </c>
      <c r="C1527" t="inlineStr">
        <is>
          <t>will drift around to fulfill their needs.</t>
        </is>
      </c>
      <c r="D1527">
        <f>HYPERLINK("https://www.youtube.com/watch?v=Hh1xCFS0GHg&amp;t=174s", "Go to time")</f>
        <v/>
      </c>
    </row>
    <row r="1528">
      <c r="A1528">
        <f>HYPERLINK("https://www.youtube.com/watch?v=soWIfn9eDCE", "Video")</f>
        <v/>
      </c>
      <c r="B1528" t="inlineStr">
        <is>
          <t>6:36</t>
        </is>
      </c>
      <c r="C1528" t="inlineStr">
        <is>
          <t>fulfill all of your criteria for what a</t>
        </is>
      </c>
      <c r="D1528">
        <f>HYPERLINK("https://www.youtube.com/watch?v=soWIfn9eDCE&amp;t=396s", "Go to time")</f>
        <v/>
      </c>
    </row>
    <row r="1529">
      <c r="A1529">
        <f>HYPERLINK("https://www.youtube.com/watch?v=L-JUR7nqYTU", "Video")</f>
        <v/>
      </c>
      <c r="B1529" t="inlineStr">
        <is>
          <t>1:57</t>
        </is>
      </c>
      <c r="C1529" t="inlineStr">
        <is>
          <t>fills us with apprehension or dread</t>
        </is>
      </c>
      <c r="D1529">
        <f>HYPERLINK("https://www.youtube.com/watch?v=L-JUR7nqYTU&amp;t=117s", "Go to time")</f>
        <v/>
      </c>
    </row>
    <row r="1530">
      <c r="A1530">
        <f>HYPERLINK("https://www.youtube.com/watch?v=Swp5K_BU8m4", "Video")</f>
        <v/>
      </c>
      <c r="B1530" t="inlineStr">
        <is>
          <t>3:21</t>
        </is>
      </c>
      <c r="C1530" t="inlineStr">
        <is>
          <t>the honeymoon phases filled with puppy</t>
        </is>
      </c>
      <c r="D1530">
        <f>HYPERLINK("https://www.youtube.com/watch?v=Swp5K_BU8m4&amp;t=201s", "Go to time")</f>
        <v/>
      </c>
    </row>
    <row r="1531">
      <c r="A1531">
        <f>HYPERLINK("https://www.youtube.com/watch?v=WI-j39vOqmk", "Video")</f>
        <v/>
      </c>
      <c r="B1531" t="inlineStr">
        <is>
          <t>3:18</t>
        </is>
      </c>
      <c r="C1531" t="inlineStr">
        <is>
          <t>fulfilling life intention setting</t>
        </is>
      </c>
      <c r="D1531">
        <f>HYPERLINK("https://www.youtube.com/watch?v=WI-j39vOqmk&amp;t=198s", "Go to time")</f>
        <v/>
      </c>
    </row>
    <row r="1532">
      <c r="A1532">
        <f>HYPERLINK("https://www.youtube.com/watch?v=WI-j39vOqmk", "Video")</f>
        <v/>
      </c>
      <c r="B1532" t="inlineStr">
        <is>
          <t>4:02</t>
        </is>
      </c>
      <c r="C1532" t="inlineStr">
        <is>
          <t>also feel more confident and fulfilled</t>
        </is>
      </c>
      <c r="D1532">
        <f>HYPERLINK("https://www.youtube.com/watch?v=WI-j39vOqmk&amp;t=242s", "Go to time")</f>
        <v/>
      </c>
    </row>
    <row r="1533">
      <c r="A1533">
        <f>HYPERLINK("https://www.youtube.com/watch?v=KjZTOyXiVL0", "Video")</f>
        <v/>
      </c>
      <c r="B1533" t="inlineStr">
        <is>
          <t>0:02</t>
        </is>
      </c>
      <c r="C1533" t="inlineStr">
        <is>
          <t>the world is now filled with INFJs by</t>
        </is>
      </c>
      <c r="D1533">
        <f>HYPERLINK("https://www.youtube.com/watch?v=KjZTOyXiVL0&amp;t=2s", "Go to time")</f>
        <v/>
      </c>
    </row>
    <row r="1534">
      <c r="A1534">
        <f>HYPERLINK("https://www.youtube.com/watch?v=KjZTOyXiVL0", "Video")</f>
        <v/>
      </c>
      <c r="B1534" t="inlineStr">
        <is>
          <t>3:37</t>
        </is>
      </c>
      <c r="C1534" t="inlineStr">
        <is>
          <t>warmth of fires smoke fills the air and</t>
        </is>
      </c>
      <c r="D1534">
        <f>HYPERLINK("https://www.youtube.com/watch?v=KjZTOyXiVL0&amp;t=217s", "Go to time")</f>
        <v/>
      </c>
    </row>
    <row r="1535">
      <c r="A1535">
        <f>HYPERLINK("https://www.youtube.com/watch?v=ILE69JPtPxQ", "Video")</f>
        <v/>
      </c>
      <c r="B1535" t="inlineStr">
        <is>
          <t>4:46</t>
        </is>
      </c>
      <c r="C1535" t="inlineStr">
        <is>
          <t>One filled with bitterness and resentment,</t>
        </is>
      </c>
      <c r="D1535">
        <f>HYPERLINK("https://www.youtube.com/watch?v=ILE69JPtPxQ&amp;t=286s", "Go to time")</f>
        <v/>
      </c>
    </row>
    <row r="1536">
      <c r="A1536">
        <f>HYPERLINK("https://www.youtube.com/watch?v=ILE69JPtPxQ", "Video")</f>
        <v/>
      </c>
      <c r="B1536" t="inlineStr">
        <is>
          <t>4:49</t>
        </is>
      </c>
      <c r="C1536" t="inlineStr">
        <is>
          <t>or one filled with love and resilience.</t>
        </is>
      </c>
      <c r="D1536">
        <f>HYPERLINK("https://www.youtube.com/watch?v=ILE69JPtPxQ&amp;t=289s", "Go to time")</f>
        <v/>
      </c>
    </row>
    <row r="1537">
      <c r="A1537">
        <f>HYPERLINK("https://www.youtube.com/watch?v=_MPWmH922Kk", "Video")</f>
        <v/>
      </c>
      <c r="B1537" t="inlineStr">
        <is>
          <t>1:01</t>
        </is>
      </c>
      <c r="C1537" t="inlineStr">
        <is>
          <t>they were asked to fill out questions on</t>
        </is>
      </c>
      <c r="D1537">
        <f>HYPERLINK("https://www.youtube.com/watch?v=_MPWmH922Kk&amp;t=61s", "Go to time")</f>
        <v/>
      </c>
    </row>
    <row r="1538">
      <c r="A1538">
        <f>HYPERLINK("https://www.youtube.com/watch?v=4OykQm_PMT8", "Video")</f>
        <v/>
      </c>
      <c r="B1538" t="inlineStr">
        <is>
          <t>5:52</t>
        </is>
      </c>
      <c r="C1538" t="inlineStr">
        <is>
          <t>we're releasing our first book filled</t>
        </is>
      </c>
      <c r="D1538">
        <f>HYPERLINK("https://www.youtube.com/watch?v=4OykQm_PMT8&amp;t=352s", "Go to time")</f>
        <v/>
      </c>
    </row>
    <row r="1539">
      <c r="A1539">
        <f>HYPERLINK("https://www.youtube.com/watch?v=tDBBDpZVX6Y", "Video")</f>
        <v/>
      </c>
      <c r="B1539" t="inlineStr">
        <is>
          <t>2:44</t>
        </is>
      </c>
      <c r="C1539" t="inlineStr">
        <is>
          <t>and our confidence unfulfilled lust</t>
        </is>
      </c>
      <c r="D1539">
        <f>HYPERLINK("https://www.youtube.com/watch?v=tDBBDpZVX6Y&amp;t=164s", "Go to time")</f>
        <v/>
      </c>
    </row>
    <row r="1540">
      <c r="A1540">
        <f>HYPERLINK("https://www.youtube.com/watch?v=tDBBDpZVX6Y", "Video")</f>
        <v/>
      </c>
      <c r="B1540" t="inlineStr">
        <is>
          <t>4:07</t>
        </is>
      </c>
      <c r="C1540" t="inlineStr">
        <is>
          <t>in a more sexual way filling
your mind with sexual thoughts</t>
        </is>
      </c>
      <c r="D1540">
        <f>HYPERLINK("https://www.youtube.com/watch?v=tDBBDpZVX6Y&amp;t=247s", "Go to time")</f>
        <v/>
      </c>
    </row>
    <row r="1541">
      <c r="A1541">
        <f>HYPERLINK("https://www.youtube.com/watch?v=51-dE2wghPU", "Video")</f>
        <v/>
      </c>
      <c r="B1541" t="inlineStr">
        <is>
          <t>2:11</t>
        </is>
      </c>
      <c r="C1541" t="inlineStr">
        <is>
          <t>Persona to fulfill the desire for social</t>
        </is>
      </c>
      <c r="D1541">
        <f>HYPERLINK("https://www.youtube.com/watch?v=51-dE2wghPU&amp;t=131s", "Go to time")</f>
        <v/>
      </c>
    </row>
    <row r="1542">
      <c r="A1542">
        <f>HYPERLINK("https://www.youtube.com/watch?v=nAWpS34Cj7w", "Video")</f>
        <v/>
      </c>
      <c r="B1542" t="inlineStr">
        <is>
          <t>1:44</t>
        </is>
      </c>
      <c r="C1542" t="inlineStr">
        <is>
          <t>in unfulfilling or unhealthy</t>
        </is>
      </c>
      <c r="D1542">
        <f>HYPERLINK("https://www.youtube.com/watch?v=nAWpS34Cj7w&amp;t=104s", "Go to time")</f>
        <v/>
      </c>
    </row>
    <row r="1543">
      <c r="A1543">
        <f>HYPERLINK("https://www.youtube.com/watch?v=w_eG8ulIYug", "Video")</f>
        <v/>
      </c>
      <c r="B1543" t="inlineStr">
        <is>
          <t>6:30</t>
        </is>
      </c>
      <c r="C1543" t="inlineStr">
        <is>
          <t>connection and fulfillment the sooner</t>
        </is>
      </c>
      <c r="D1543">
        <f>HYPERLINK("https://www.youtube.com/watch?v=w_eG8ulIYug&amp;t=390s", "Go to time")</f>
        <v/>
      </c>
    </row>
    <row r="1544">
      <c r="A1544">
        <f>HYPERLINK("https://www.youtube.com/watch?v=xO8n_cPCliE", "Video")</f>
        <v/>
      </c>
      <c r="B1544" t="inlineStr">
        <is>
          <t>5:30</t>
        </is>
      </c>
      <c r="C1544" t="inlineStr">
        <is>
          <t>fulfilled and connected in your romantic</t>
        </is>
      </c>
      <c r="D1544">
        <f>HYPERLINK("https://www.youtube.com/watch?v=xO8n_cPCliE&amp;t=330s", "Go to time")</f>
        <v/>
      </c>
    </row>
    <row r="1545">
      <c r="A1545">
        <f>HYPERLINK("https://www.youtube.com/watch?v=gb4cmFJ2_ZA", "Video")</f>
        <v/>
      </c>
      <c r="B1545" t="inlineStr">
        <is>
          <t>4:11</t>
        </is>
      </c>
      <c r="C1545" t="inlineStr">
        <is>
          <t>fill the space with words this quiet</t>
        </is>
      </c>
      <c r="D1545">
        <f>HYPERLINK("https://www.youtube.com/watch?v=gb4cmFJ2_ZA&amp;t=251s", "Go to time")</f>
        <v/>
      </c>
    </row>
    <row r="1546">
      <c r="A1546">
        <f>HYPERLINK("https://www.youtube.com/watch?v=_rPNMu2B25o", "Video")</f>
        <v/>
      </c>
      <c r="B1546" t="inlineStr">
        <is>
          <t>0:20</t>
        </is>
      </c>
      <c r="C1546" t="inlineStr">
        <is>
          <t>fulfilling relationships with those</t>
        </is>
      </c>
      <c r="D1546">
        <f>HYPERLINK("https://www.youtube.com/watch?v=_rPNMu2B25o&amp;t=20s", "Go to time")</f>
        <v/>
      </c>
    </row>
    <row r="1547">
      <c r="A1547">
        <f>HYPERLINK("https://www.youtube.com/watch?v=h1wmL_VOH6Y", "Video")</f>
        <v/>
      </c>
      <c r="B1547" t="inlineStr">
        <is>
          <t>3:30</t>
        </is>
      </c>
      <c r="C1547" t="inlineStr">
        <is>
          <t>security we will always try to fill the</t>
        </is>
      </c>
      <c r="D1547">
        <f>HYPERLINK("https://www.youtube.com/watch?v=h1wmL_VOH6Y&amp;t=210s", "Go to time")</f>
        <v/>
      </c>
    </row>
    <row r="1548">
      <c r="A1548">
        <f>HYPERLINK("https://www.youtube.com/watch?v=ZtJ8DTATLfU", "Video")</f>
        <v/>
      </c>
      <c r="B1548" t="inlineStr">
        <is>
          <t>2:01</t>
        </is>
      </c>
      <c r="C1548" t="inlineStr">
        <is>
          <t>living a fulfilling life free from</t>
        </is>
      </c>
      <c r="D1548">
        <f>HYPERLINK("https://www.youtube.com/watch?v=ZtJ8DTATLfU&amp;t=121s", "Go to time")</f>
        <v/>
      </c>
    </row>
    <row r="1549">
      <c r="A1549">
        <f>HYPERLINK("https://www.youtube.com/watch?v=etLD4yLGGlA", "Video")</f>
        <v/>
      </c>
      <c r="B1549" t="inlineStr">
        <is>
          <t>6:01</t>
        </is>
      </c>
      <c r="C1549" t="inlineStr">
        <is>
          <t>Lasting fulfillment is created by the</t>
        </is>
      </c>
      <c r="D1549">
        <f>HYPERLINK("https://www.youtube.com/watch?v=etLD4yLGGlA&amp;t=361s", "Go to time")</f>
        <v/>
      </c>
    </row>
    <row r="1550">
      <c r="A1550">
        <f>HYPERLINK("https://www.youtube.com/watch?v=NGC3pXg2FHo", "Video")</f>
        <v/>
      </c>
      <c r="B1550" t="inlineStr">
        <is>
          <t>1:53</t>
        </is>
      </c>
      <c r="C1550" t="inlineStr">
        <is>
          <t>that your parents had fulfilled your needs</t>
        </is>
      </c>
      <c r="D1550">
        <f>HYPERLINK("https://www.youtube.com/watch?v=NGC3pXg2FHo&amp;t=113s", "Go to time")</f>
        <v/>
      </c>
    </row>
    <row r="1551">
      <c r="A1551">
        <f>HYPERLINK("https://www.youtube.com/watch?v=xS0dacxMOZY", "Video")</f>
        <v/>
      </c>
      <c r="B1551" t="inlineStr">
        <is>
          <t>5:17</t>
        </is>
      </c>
      <c r="C1551" t="inlineStr">
        <is>
          <t>At first glance, it seems to
fulfill all of the same things,</t>
        </is>
      </c>
      <c r="D1551">
        <f>HYPERLINK("https://www.youtube.com/watch?v=xS0dacxMOZY&amp;t=317s", "Go to time")</f>
        <v/>
      </c>
    </row>
    <row r="1552">
      <c r="A1552">
        <f>HYPERLINK("https://www.youtube.com/watch?v=xS0dacxMOZY", "Video")</f>
        <v/>
      </c>
      <c r="B1552" t="inlineStr">
        <is>
          <t>5:21</t>
        </is>
      </c>
      <c r="C1552" t="inlineStr">
        <is>
          <t>but on closer inspection,
it fulfills nothing.</t>
        </is>
      </c>
      <c r="D1552">
        <f>HYPERLINK("https://www.youtube.com/watch?v=xS0dacxMOZY&amp;t=321s", "Go to time")</f>
        <v/>
      </c>
    </row>
    <row r="1553">
      <c r="A1553">
        <f>HYPERLINK("https://www.youtube.com/watch?v=xS0dacxMOZY", "Video")</f>
        <v/>
      </c>
      <c r="B1553" t="inlineStr">
        <is>
          <t>5:41</t>
        </is>
      </c>
      <c r="C1553" t="inlineStr">
        <is>
          <t>to become fulfilled.</t>
        </is>
      </c>
      <c r="D1553">
        <f>HYPERLINK("https://www.youtube.com/watch?v=xS0dacxMOZY&amp;t=341s", "Go to time")</f>
        <v/>
      </c>
    </row>
    <row r="1554">
      <c r="A1554">
        <f>HYPERLINK("https://www.youtube.com/watch?v=xQoQdBIVTZ4", "Video")</f>
        <v/>
      </c>
      <c r="B1554" t="inlineStr">
        <is>
          <t>2:23</t>
        </is>
      </c>
      <c r="C1554" t="inlineStr">
        <is>
          <t>that nothing can can fill.</t>
        </is>
      </c>
      <c r="D1554">
        <f>HYPERLINK("https://www.youtube.com/watch?v=xQoQdBIVTZ4&amp;t=143s", "Go to time")</f>
        <v/>
      </c>
    </row>
    <row r="1555">
      <c r="A1555">
        <f>HYPERLINK("https://www.youtube.com/watch?v=xQoQdBIVTZ4", "Video")</f>
        <v/>
      </c>
      <c r="B1555" t="inlineStr">
        <is>
          <t>2:38</t>
        </is>
      </c>
      <c r="C1555" t="inlineStr">
        <is>
          <t>or a sense of unfulfillment.</t>
        </is>
      </c>
      <c r="D1555">
        <f>HYPERLINK("https://www.youtube.com/watch?v=xQoQdBIVTZ4&amp;t=158s", "Go to time")</f>
        <v/>
      </c>
    </row>
    <row r="1556">
      <c r="A1556">
        <f>HYPERLINK("https://www.youtube.com/watch?v=lL_qVu4Run8", "Video")</f>
        <v/>
      </c>
      <c r="B1556" t="inlineStr">
        <is>
          <t>1:47</t>
        </is>
      </c>
      <c r="C1556" t="inlineStr">
        <is>
          <t>consistently fulfilling do you both</t>
        </is>
      </c>
      <c r="D1556">
        <f>HYPERLINK("https://www.youtube.com/watch?v=lL_qVu4Run8&amp;t=107s", "Go to time")</f>
        <v/>
      </c>
    </row>
    <row r="1557">
      <c r="A1557">
        <f>HYPERLINK("https://www.youtube.com/watch?v=JXcjLYRbdws", "Video")</f>
        <v/>
      </c>
      <c r="B1557" t="inlineStr">
        <is>
          <t>1:14</t>
        </is>
      </c>
      <c r="C1557" t="inlineStr">
        <is>
          <t>person fulfills your needs and the</t>
        </is>
      </c>
      <c r="D1557">
        <f>HYPERLINK("https://www.youtube.com/watch?v=JXcjLYRbdws&amp;t=74s", "Go to time")</f>
        <v/>
      </c>
    </row>
    <row r="1558">
      <c r="A1558">
        <f>HYPERLINK("https://www.youtube.com/watch?v=cNimH0ex0WA", "Video")</f>
        <v/>
      </c>
      <c r="B1558" t="inlineStr">
        <is>
          <t>0:58</t>
        </is>
      </c>
      <c r="C1558" t="inlineStr">
        <is>
          <t>unfulfilled it morphs into trauma</t>
        </is>
      </c>
      <c r="D1558">
        <f>HYPERLINK("https://www.youtube.com/watch?v=cNimH0ex0WA&amp;t=58s", "Go to time")</f>
        <v/>
      </c>
    </row>
    <row r="1559">
      <c r="A1559">
        <f>HYPERLINK("https://www.youtube.com/watch?v=xp_o4iCh6yY", "Video")</f>
        <v/>
      </c>
      <c r="B1559" t="inlineStr">
        <is>
          <t>6:49</t>
        </is>
      </c>
      <c r="C1559" t="inlineStr">
        <is>
          <t>yourself of some wonderful fulfilling</t>
        </is>
      </c>
      <c r="D1559">
        <f>HYPERLINK("https://www.youtube.com/watch?v=xp_o4iCh6yY&amp;t=409s", "Go to time")</f>
        <v/>
      </c>
    </row>
    <row r="1560">
      <c r="A1560">
        <f>HYPERLINK("https://www.youtube.com/watch?v=tRoFEkpSRG8", "Video")</f>
        <v/>
      </c>
      <c r="B1560" t="inlineStr">
        <is>
          <t>1:23</t>
        </is>
      </c>
      <c r="C1560" t="inlineStr">
        <is>
          <t>countless books filled with ideas on how</t>
        </is>
      </c>
      <c r="D1560">
        <f>HYPERLINK("https://www.youtube.com/watch?v=tRoFEkpSRG8&amp;t=83s", "Go to time")</f>
        <v/>
      </c>
    </row>
    <row r="1561">
      <c r="A1561">
        <f>HYPERLINK("https://www.youtube.com/watch?v=F9TaSF2-oP8", "Video")</f>
        <v/>
      </c>
      <c r="B1561" t="inlineStr">
        <is>
          <t>5:58</t>
        </is>
      </c>
      <c r="C1561" t="inlineStr">
        <is>
          <t>when fulfilling your emotional needs is</t>
        </is>
      </c>
      <c r="D1561">
        <f>HYPERLINK("https://www.youtube.com/watch?v=F9TaSF2-oP8&amp;t=358s", "Go to time")</f>
        <v/>
      </c>
    </row>
    <row r="1562">
      <c r="A1562">
        <f>HYPERLINK("https://www.youtube.com/watch?v=QKnRZy6MX8k", "Video")</f>
        <v/>
      </c>
      <c r="B1562" t="inlineStr">
        <is>
          <t>4:12</t>
        </is>
      </c>
      <c r="C1562" t="inlineStr">
        <is>
          <t>fulfilling creative intimacy creative</t>
        </is>
      </c>
      <c r="D1562">
        <f>HYPERLINK("https://www.youtube.com/watch?v=QKnRZy6MX8k&amp;t=252s", "Go to time")</f>
        <v/>
      </c>
    </row>
    <row r="1563">
      <c r="A1563">
        <f>HYPERLINK("https://www.youtube.com/watch?v=xC__WfUs1iU", "Video")</f>
        <v/>
      </c>
      <c r="B1563" t="inlineStr">
        <is>
          <t>1:27</t>
        </is>
      </c>
      <c r="C1563" t="inlineStr">
        <is>
          <t>subconscious attempt to fill the void of</t>
        </is>
      </c>
      <c r="D1563">
        <f>HYPERLINK("https://www.youtube.com/watch?v=xC__WfUs1iU&amp;t=87s", "Go to time")</f>
        <v/>
      </c>
    </row>
    <row r="1564">
      <c r="A1564">
        <f>HYPERLINK("https://www.youtube.com/watch?v=xC__WfUs1iU", "Video")</f>
        <v/>
      </c>
      <c r="B1564" t="inlineStr">
        <is>
          <t>1:37</t>
        </is>
      </c>
      <c r="C1564" t="inlineStr">
        <is>
          <t>closeness but true fulfillment comes</t>
        </is>
      </c>
      <c r="D1564">
        <f>HYPERLINK("https://www.youtube.com/watch?v=xC__WfUs1iU&amp;t=97s", "Go to time")</f>
        <v/>
      </c>
    </row>
    <row r="1565">
      <c r="A1565">
        <f>HYPERLINK("https://www.youtube.com/watch?v=xC__WfUs1iU", "Video")</f>
        <v/>
      </c>
      <c r="B1565" t="inlineStr">
        <is>
          <t>3:13</t>
        </is>
      </c>
      <c r="C1565" t="inlineStr">
        <is>
          <t>to constantly fill your life with</t>
        </is>
      </c>
      <c r="D1565">
        <f>HYPERLINK("https://www.youtube.com/watch?v=xC__WfUs1iU&amp;t=193s", "Go to time")</f>
        <v/>
      </c>
    </row>
    <row r="1566">
      <c r="A1566">
        <f>HYPERLINK("https://www.youtube.com/watch?v=3ptaeWtZSJs", "Video")</f>
        <v/>
      </c>
      <c r="B1566" t="inlineStr">
        <is>
          <t>1:38</t>
        </is>
      </c>
      <c r="C1566" t="inlineStr">
        <is>
          <t>silent treatments if you don't fulfill</t>
        </is>
      </c>
      <c r="D1566">
        <f>HYPERLINK("https://www.youtube.com/watch?v=3ptaeWtZSJs&amp;t=98s", "Go to time")</f>
        <v/>
      </c>
    </row>
    <row r="1567">
      <c r="A1567">
        <f>HYPERLINK("https://www.youtube.com/watch?v=tISTqmuIMO8", "Video")</f>
        <v/>
      </c>
      <c r="B1567" t="inlineStr">
        <is>
          <t>5:20</t>
        </is>
      </c>
      <c r="C1567" t="inlineStr">
        <is>
          <t>the world as a dark place filled with</t>
        </is>
      </c>
      <c r="D1567">
        <f>HYPERLINK("https://www.youtube.com/watch?v=tISTqmuIMO8&amp;t=320s", "Go to time")</f>
        <v/>
      </c>
    </row>
    <row r="1568">
      <c r="A1568">
        <f>HYPERLINK("https://www.youtube.com/watch?v=PaeS57ub704", "Video")</f>
        <v/>
      </c>
      <c r="B1568" t="inlineStr">
        <is>
          <t>1:11</t>
        </is>
      </c>
      <c r="C1568" t="inlineStr">
        <is>
          <t>allowing your partner to fill your needs</t>
        </is>
      </c>
      <c r="D1568">
        <f>HYPERLINK("https://www.youtube.com/watch?v=PaeS57ub704&amp;t=71s", "Go to time")</f>
        <v/>
      </c>
    </row>
    <row r="1569">
      <c r="A1569">
        <f>HYPERLINK("https://www.youtube.com/watch?v=PaeS57ub704", "Video")</f>
        <v/>
      </c>
      <c r="B1569" t="inlineStr">
        <is>
          <t>1:33</t>
        </is>
      </c>
      <c r="C1569" t="inlineStr">
        <is>
          <t>and unfulfilled let's delve deeper to</t>
        </is>
      </c>
      <c r="D1569">
        <f>HYPERLINK("https://www.youtube.com/watch?v=PaeS57ub704&amp;t=93s", "Go to time")</f>
        <v/>
      </c>
    </row>
    <row r="1570">
      <c r="A1570">
        <f>HYPERLINK("https://www.youtube.com/watch?v=PaeS57ub704", "Video")</f>
        <v/>
      </c>
      <c r="B1570" t="inlineStr">
        <is>
          <t>4:23</t>
        </is>
      </c>
      <c r="C1570" t="inlineStr">
        <is>
          <t>fulfilling connection with your partner</t>
        </is>
      </c>
      <c r="D1570">
        <f>HYPERLINK("https://www.youtube.com/watch?v=PaeS57ub704&amp;t=263s", "Go to time")</f>
        <v/>
      </c>
    </row>
    <row r="1571">
      <c r="A1571">
        <f>HYPERLINK("https://www.youtube.com/watch?v=PaeS57ub704", "Video")</f>
        <v/>
      </c>
      <c r="B1571" t="inlineStr">
        <is>
          <t>4:40</t>
        </is>
      </c>
      <c r="C1571" t="inlineStr">
        <is>
          <t>synonymous with being happy or fulfilled</t>
        </is>
      </c>
      <c r="D1571">
        <f>HYPERLINK("https://www.youtube.com/watch?v=PaeS57ub704&amp;t=280s", "Go to time")</f>
        <v/>
      </c>
    </row>
    <row r="1572">
      <c r="A1572">
        <f>HYPERLINK("https://www.youtube.com/watch?v=SvL_2Vf-fPs", "Video")</f>
        <v/>
      </c>
      <c r="B1572" t="inlineStr">
        <is>
          <t>5:22</t>
        </is>
      </c>
      <c r="C1572" t="inlineStr">
        <is>
          <t>forgetting to refill the coffee jar use</t>
        </is>
      </c>
      <c r="D1572">
        <f>HYPERLINK("https://www.youtube.com/watch?v=SvL_2Vf-fPs&amp;t=322s", "Go to time")</f>
        <v/>
      </c>
    </row>
    <row r="1573">
      <c r="A1573">
        <f>HYPERLINK("https://www.youtube.com/watch?v=84LHJ-TesEo", "Video")</f>
        <v/>
      </c>
      <c r="B1573" t="inlineStr">
        <is>
          <t>2:10</t>
        </is>
      </c>
      <c r="C1573" t="inlineStr">
        <is>
          <t>with them fills you with joy even if</t>
        </is>
      </c>
      <c r="D1573">
        <f>HYPERLINK("https://www.youtube.com/watch?v=84LHJ-TesEo&amp;t=130s", "Go to time")</f>
        <v/>
      </c>
    </row>
    <row r="1574">
      <c r="A1574">
        <f>HYPERLINK("https://www.youtube.com/watch?v=8bgPNfP4n1E", "Video")</f>
        <v/>
      </c>
      <c r="B1574" t="inlineStr">
        <is>
          <t>0:47</t>
        </is>
      </c>
      <c r="C1574" t="inlineStr">
        <is>
          <t>towards healthier more fulfilling</t>
        </is>
      </c>
      <c r="D1574">
        <f>HYPERLINK("https://www.youtube.com/watch?v=8bgPNfP4n1E&amp;t=47s", "Go to time")</f>
        <v/>
      </c>
    </row>
    <row r="1575">
      <c r="A1575">
        <f>HYPERLINK("https://www.youtube.com/watch?v=qwt3D4bEfVE", "Video")</f>
        <v/>
      </c>
      <c r="B1575" t="inlineStr">
        <is>
          <t>0:55</t>
        </is>
      </c>
      <c r="C1575" t="inlineStr">
        <is>
          <t>beliefs and found true fulfillment</t>
        </is>
      </c>
      <c r="D1575">
        <f>HYPERLINK("https://www.youtube.com/watch?v=qwt3D4bEfVE&amp;t=55s", "Go to time")</f>
        <v/>
      </c>
    </row>
    <row r="1576">
      <c r="A1576">
        <f>HYPERLINK("https://www.youtube.com/watch?v=qwt3D4bEfVE", "Video")</f>
        <v/>
      </c>
      <c r="B1576" t="inlineStr">
        <is>
          <t>2:47</t>
        </is>
      </c>
      <c r="C1576" t="inlineStr">
        <is>
          <t>and emotional fulfillment number five</t>
        </is>
      </c>
      <c r="D1576">
        <f>HYPERLINK("https://www.youtube.com/watch?v=qwt3D4bEfVE&amp;t=167s", "Go to time")</f>
        <v/>
      </c>
    </row>
    <row r="1577">
      <c r="A1577">
        <f>HYPERLINK("https://www.youtube.com/watch?v=qwt3D4bEfVE", "Video")</f>
        <v/>
      </c>
      <c r="B1577" t="inlineStr">
        <is>
          <t>4:10</t>
        </is>
      </c>
      <c r="C1577" t="inlineStr">
        <is>
          <t>fulfilling their Ambitions and pursuing</t>
        </is>
      </c>
      <c r="D1577">
        <f>HYPERLINK("https://www.youtube.com/watch?v=qwt3D4bEfVE&amp;t=250s", "Go to time")</f>
        <v/>
      </c>
    </row>
    <row r="1578">
      <c r="A1578">
        <f>HYPERLINK("https://www.youtube.com/watch?v=4txMHdZV808", "Video")</f>
        <v/>
      </c>
      <c r="B1578" t="inlineStr">
        <is>
          <t>4:16</t>
        </is>
      </c>
      <c r="C1578" t="inlineStr">
        <is>
          <t>and nurture healthier, more
fulfilling relationships.</t>
        </is>
      </c>
      <c r="D1578">
        <f>HYPERLINK("https://www.youtube.com/watch?v=4txMHdZV808&amp;t=256s", "Go to time")</f>
        <v/>
      </c>
    </row>
    <row r="1579">
      <c r="A1579">
        <f>HYPERLINK("https://www.youtube.com/watch?v=wNrh-GpaZyM", "Video")</f>
        <v/>
      </c>
      <c r="B1579" t="inlineStr">
        <is>
          <t>3:38</t>
        </is>
      </c>
      <c r="C1579" t="inlineStr">
        <is>
          <t>Joy and fulfillment in contrast people</t>
        </is>
      </c>
      <c r="D1579">
        <f>HYPERLINK("https://www.youtube.com/watch?v=wNrh-GpaZyM&amp;t=218s", "Go to time")</f>
        <v/>
      </c>
    </row>
    <row r="1580">
      <c r="A1580">
        <f>HYPERLINK("https://www.youtube.com/watch?v=8xdFQLo8tjc", "Video")</f>
        <v/>
      </c>
      <c r="B1580" t="inlineStr">
        <is>
          <t>0:30</t>
        </is>
      </c>
      <c r="C1580" t="inlineStr">
        <is>
          <t>labeled the good child can fulfill that</t>
        </is>
      </c>
      <c r="D1580">
        <f>HYPERLINK("https://www.youtube.com/watch?v=8xdFQLo8tjc&amp;t=30s", "Go to time")</f>
        <v/>
      </c>
    </row>
    <row r="1581">
      <c r="A1581">
        <f>HYPERLINK("https://www.youtube.com/watch?v=1U7VpucWznE", "Video")</f>
        <v/>
      </c>
      <c r="B1581" t="inlineStr">
        <is>
          <t>4:01</t>
        </is>
      </c>
      <c r="C1581" t="inlineStr">
        <is>
          <t>fulfilling intellectual lust nobody</t>
        </is>
      </c>
      <c r="D1581">
        <f>HYPERLINK("https://www.youtube.com/watch?v=1U7VpucWznE&amp;t=241s", "Go to time")</f>
        <v/>
      </c>
    </row>
    <row r="1582">
      <c r="A1582">
        <f>HYPERLINK("https://www.youtube.com/watch?v=1U7VpucWznE", "Video")</f>
        <v/>
      </c>
      <c r="B1582" t="inlineStr">
        <is>
          <t>5:03</t>
        </is>
      </c>
      <c r="C1582" t="inlineStr">
        <is>
          <t>people helping them find fulfillment and</t>
        </is>
      </c>
      <c r="D1582">
        <f>HYPERLINK("https://www.youtube.com/watch?v=1U7VpucWznE&amp;t=303s", "Go to time")</f>
        <v/>
      </c>
    </row>
    <row r="1583">
      <c r="A1583">
        <f>HYPERLINK("https://www.youtube.com/watch?v=1U7VpucWznE", "Video")</f>
        <v/>
      </c>
      <c r="B1583" t="inlineStr">
        <is>
          <t>6:16</t>
        </is>
      </c>
      <c r="C1583" t="inlineStr">
        <is>
          <t>for your sense of fulfillment and</t>
        </is>
      </c>
      <c r="D1583">
        <f>HYPERLINK("https://www.youtube.com/watch?v=1U7VpucWznE&amp;t=376s", "Go to time")</f>
        <v/>
      </c>
    </row>
    <row r="1584">
      <c r="A1584">
        <f>HYPERLINK("https://www.youtube.com/watch?v=IC8tCEkUTe8", "Video")</f>
        <v/>
      </c>
      <c r="B1584" t="inlineStr">
        <is>
          <t>2:43</t>
        </is>
      </c>
      <c r="C1584" t="inlineStr">
        <is>
          <t>fulfilling than social stimulation</t>
        </is>
      </c>
      <c r="D1584">
        <f>HYPERLINK("https://www.youtube.com/watch?v=IC8tCEkUTe8&amp;t=163s", "Go to time")</f>
        <v/>
      </c>
    </row>
    <row r="1585">
      <c r="A1585">
        <f>HYPERLINK("https://www.youtube.com/watch?v=LOZE1L8hl-k", "Video")</f>
        <v/>
      </c>
      <c r="B1585" t="inlineStr">
        <is>
          <t>2:13</t>
        </is>
      </c>
      <c r="C1585" t="inlineStr">
        <is>
          <t>healthy and fulfilling relationship</t>
        </is>
      </c>
      <c r="D1585">
        <f>HYPERLINK("https://www.youtube.com/watch?v=LOZE1L8hl-k&amp;t=133s", "Go to time")</f>
        <v/>
      </c>
    </row>
    <row r="1586">
      <c r="A1586">
        <f>HYPERLINK("https://www.youtube.com/watch?v=LOZE1L8hl-k", "Video")</f>
        <v/>
      </c>
      <c r="B1586" t="inlineStr">
        <is>
          <t>3:21</t>
        </is>
      </c>
      <c r="C1586" t="inlineStr">
        <is>
          <t>and more fulfilling relationships if you</t>
        </is>
      </c>
      <c r="D1586">
        <f>HYPERLINK("https://www.youtube.com/watch?v=LOZE1L8hl-k&amp;t=201s", "Go to time")</f>
        <v/>
      </c>
    </row>
    <row r="1587">
      <c r="A1587">
        <f>HYPERLINK("https://www.youtube.com/watch?v=LkcDzj-Hgy0", "Video")</f>
        <v/>
      </c>
      <c r="B1587" t="inlineStr">
        <is>
          <t>0:08</t>
        </is>
      </c>
      <c r="C1587" t="inlineStr">
        <is>
          <t>to 100 no one should lead a life filled</t>
        </is>
      </c>
      <c r="D1587">
        <f>HYPERLINK("https://www.youtube.com/watch?v=LkcDzj-Hgy0&amp;t=8s", "Go to time")</f>
        <v/>
      </c>
    </row>
    <row r="1588">
      <c r="A1588">
        <f>HYPERLINK("https://www.youtube.com/watch?v=F6GF8DIQP6s", "Video")</f>
        <v/>
      </c>
      <c r="B1588" t="inlineStr">
        <is>
          <t>3:58</t>
        </is>
      </c>
      <c r="C1588" t="inlineStr">
        <is>
          <t>we leave we'll fill our egos by harming</t>
        </is>
      </c>
      <c r="D1588">
        <f>HYPERLINK("https://www.youtube.com/watch?v=F6GF8DIQP6s&amp;t=238s", "Go to time")</f>
        <v/>
      </c>
    </row>
    <row r="1589">
      <c r="A1589">
        <f>HYPERLINK("https://www.youtube.com/watch?v=NKBkvInwJIw", "Video")</f>
        <v/>
      </c>
      <c r="B1589" t="inlineStr">
        <is>
          <t>2:22</t>
        </is>
      </c>
      <c r="C1589" t="inlineStr">
        <is>
          <t>programs by filling your mind with other</t>
        </is>
      </c>
      <c r="D1589">
        <f>HYPERLINK("https://www.youtube.com/watch?v=NKBkvInwJIw&amp;t=142s", "Go to time")</f>
        <v/>
      </c>
    </row>
    <row r="1590">
      <c r="A1590">
        <f>HYPERLINK("https://www.youtube.com/watch?v=hZ0Wos8zusU", "Video")</f>
        <v/>
      </c>
      <c r="B1590" t="inlineStr">
        <is>
          <t>4:53</t>
        </is>
      </c>
      <c r="C1590" t="inlineStr">
        <is>
          <t>we're releasing our first book filled</t>
        </is>
      </c>
      <c r="D1590">
        <f>HYPERLINK("https://www.youtube.com/watch?v=hZ0Wos8zusU&amp;t=293s", "Go to time")</f>
        <v/>
      </c>
    </row>
    <row r="1591">
      <c r="A1591">
        <f>HYPERLINK("https://www.youtube.com/watch?v=-6JJQSEBIn0", "Video")</f>
        <v/>
      </c>
      <c r="B1591" t="inlineStr">
        <is>
          <t>1:36</t>
        </is>
      </c>
      <c r="C1591" t="inlineStr">
        <is>
          <t>lot more fulfilling when you abstain</t>
        </is>
      </c>
      <c r="D1591">
        <f>HYPERLINK("https://www.youtube.com/watch?v=-6JJQSEBIn0&amp;t=96s", "Go to time")</f>
        <v/>
      </c>
    </row>
    <row r="1592">
      <c r="A1592">
        <f>HYPERLINK("https://www.youtube.com/watch?v=cCYkCxQzpr0", "Video")</f>
        <v/>
      </c>
      <c r="B1592" t="inlineStr">
        <is>
          <t>0:02</t>
        </is>
      </c>
      <c r="C1592" t="inlineStr">
        <is>
          <t>happy and fulfilling relationship</t>
        </is>
      </c>
      <c r="D1592">
        <f>HYPERLINK("https://www.youtube.com/watch?v=cCYkCxQzpr0&amp;t=2s", "Go to time")</f>
        <v/>
      </c>
    </row>
    <row r="1593">
      <c r="A1593">
        <f>HYPERLINK("https://www.youtube.com/watch?v=cCYkCxQzpr0", "Video")</f>
        <v/>
      </c>
      <c r="B1593" t="inlineStr">
        <is>
          <t>0:07</t>
        </is>
      </c>
      <c r="C1593" t="inlineStr">
        <is>
          <t>fulfilling romantic partnership there</t>
        </is>
      </c>
      <c r="D1593">
        <f>HYPERLINK("https://www.youtube.com/watch?v=cCYkCxQzpr0&amp;t=7s", "Go to time")</f>
        <v/>
      </c>
    </row>
    <row r="1594">
      <c r="A1594">
        <f>HYPERLINK("https://www.youtube.com/watch?v=cCYkCxQzpr0", "Video")</f>
        <v/>
      </c>
      <c r="B1594" t="inlineStr">
        <is>
          <t>1:58</t>
        </is>
      </c>
      <c r="C1594" t="inlineStr">
        <is>
          <t>more fulfilled and well-rounded person</t>
        </is>
      </c>
      <c r="D1594">
        <f>HYPERLINK("https://www.youtube.com/watch?v=cCYkCxQzpr0&amp;t=118s", "Go to time")</f>
        <v/>
      </c>
    </row>
    <row r="1595">
      <c r="A1595">
        <f>HYPERLINK("https://www.youtube.com/watch?v=cCYkCxQzpr0", "Video")</f>
        <v/>
      </c>
      <c r="B1595" t="inlineStr">
        <is>
          <t>2:21</t>
        </is>
      </c>
      <c r="C1595" t="inlineStr">
        <is>
          <t>feel more confident and fulfilled in</t>
        </is>
      </c>
      <c r="D1595">
        <f>HYPERLINK("https://www.youtube.com/watch?v=cCYkCxQzpr0&amp;t=141s", "Go to time")</f>
        <v/>
      </c>
    </row>
    <row r="1596">
      <c r="A1596">
        <f>HYPERLINK("https://www.youtube.com/watch?v=cCYkCxQzpr0", "Video")</f>
        <v/>
      </c>
      <c r="B1596" t="inlineStr">
        <is>
          <t>3:19</t>
        </is>
      </c>
      <c r="C1596" t="inlineStr">
        <is>
          <t>fulfilling relationship you desire</t>
        </is>
      </c>
      <c r="D1596">
        <f>HYPERLINK("https://www.youtube.com/watch?v=cCYkCxQzpr0&amp;t=199s", "Go to time")</f>
        <v/>
      </c>
    </row>
    <row r="1597">
      <c r="A1597">
        <f>HYPERLINK("https://www.youtube.com/watch?v=cCYkCxQzpr0", "Video")</f>
        <v/>
      </c>
      <c r="B1597" t="inlineStr">
        <is>
          <t>4:40</t>
        </is>
      </c>
      <c r="C1597" t="inlineStr">
        <is>
          <t>chances of finding a fulfilling and</t>
        </is>
      </c>
      <c r="D1597">
        <f>HYPERLINK("https://www.youtube.com/watch?v=cCYkCxQzpr0&amp;t=280s", "Go to time")</f>
        <v/>
      </c>
    </row>
    <row r="1598">
      <c r="A1598">
        <f>HYPERLINK("https://www.youtube.com/watch?v=YBx7ZT6FIrU", "Video")</f>
        <v/>
      </c>
      <c r="B1598" t="inlineStr">
        <is>
          <t>3:44</t>
        </is>
      </c>
      <c r="C1598" t="inlineStr">
        <is>
          <t>Is your head filled
with one single thought</t>
        </is>
      </c>
      <c r="D1598">
        <f>HYPERLINK("https://www.youtube.com/watch?v=YBx7ZT6FIrU&amp;t=224s", "Go to time")</f>
        <v/>
      </c>
    </row>
    <row r="1599">
      <c r="A1599">
        <f>HYPERLINK("https://www.youtube.com/watch?v=oYSw73PDih8", "Video")</f>
        <v/>
      </c>
      <c r="B1599" t="inlineStr">
        <is>
          <t>1:26</t>
        </is>
      </c>
      <c r="C1599" t="inlineStr">
        <is>
          <t>which leads to a self-fulfilling prophecy</t>
        </is>
      </c>
      <c r="D1599">
        <f>HYPERLINK("https://www.youtube.com/watch?v=oYSw73PDih8&amp;t=86s", "Go to time")</f>
        <v/>
      </c>
    </row>
    <row r="1600">
      <c r="A1600">
        <f>HYPERLINK("https://www.youtube.com/watch?v=oYSw73PDih8", "Video")</f>
        <v/>
      </c>
      <c r="B1600" t="inlineStr">
        <is>
          <t>1:36</t>
        </is>
      </c>
      <c r="C1600" t="inlineStr">
        <is>
          <t>You basically need stress to
alert you to fulfill a need.</t>
        </is>
      </c>
      <c r="D1600">
        <f>HYPERLINK("https://www.youtube.com/watch?v=oYSw73PDih8&amp;t=96s", "Go to time")</f>
        <v/>
      </c>
    </row>
    <row r="1601">
      <c r="A1601">
        <f>HYPERLINK("https://www.youtube.com/watch?v=WS1xXDQdV9M", "Video")</f>
        <v/>
      </c>
      <c r="B1601" t="inlineStr">
        <is>
          <t>2:22</t>
        </is>
      </c>
      <c r="C1601" t="inlineStr">
        <is>
          <t>and interests can be just as
fulfilling and therapeutic too,</t>
        </is>
      </c>
      <c r="D1601">
        <f>HYPERLINK("https://www.youtube.com/watch?v=WS1xXDQdV9M&amp;t=142s", "Go to time")</f>
        <v/>
      </c>
    </row>
    <row r="1602">
      <c r="A1602">
        <f>HYPERLINK("https://www.youtube.com/watch?v=lbJxOIs_1vE", "Video")</f>
        <v/>
      </c>
      <c r="B1602" t="inlineStr">
        <is>
          <t>1:30</t>
        </is>
      </c>
      <c r="C1602" t="inlineStr">
        <is>
          <t>unfulfilled by the</t>
        </is>
      </c>
      <c r="D1602">
        <f>HYPERLINK("https://www.youtube.com/watch?v=lbJxOIs_1vE&amp;t=90s", "Go to time")</f>
        <v/>
      </c>
    </row>
    <row r="1603">
      <c r="A1603">
        <f>HYPERLINK("https://www.youtube.com/watch?v=lbJxOIs_1vE", "Video")</f>
        <v/>
      </c>
      <c r="B1603" t="inlineStr">
        <is>
          <t>4:37</t>
        </is>
      </c>
      <c r="C1603" t="inlineStr">
        <is>
          <t>fulfilling partnership so what are your</t>
        </is>
      </c>
      <c r="D1603">
        <f>HYPERLINK("https://www.youtube.com/watch?v=lbJxOIs_1vE&amp;t=277s", "Go to time")</f>
        <v/>
      </c>
    </row>
    <row r="1604">
      <c r="A1604">
        <f>HYPERLINK("https://www.youtube.com/watch?v=DWPe0k17nhc", "Video")</f>
        <v/>
      </c>
      <c r="B1604" t="inlineStr">
        <is>
          <t>4:09</t>
        </is>
      </c>
      <c r="C1604" t="inlineStr">
        <is>
          <t>a partner who can perfectly fulfill the</t>
        </is>
      </c>
      <c r="D1604">
        <f>HYPERLINK("https://www.youtube.com/watch?v=DWPe0k17nhc&amp;t=249s", "Go to time")</f>
        <v/>
      </c>
    </row>
    <row r="1605">
      <c r="A1605">
        <f>HYPERLINK("https://www.youtube.com/watch?v=ajjKYniFoPw", "Video")</f>
        <v/>
      </c>
      <c r="B1605" t="inlineStr">
        <is>
          <t>3:30</t>
        </is>
      </c>
      <c r="C1605" t="inlineStr">
        <is>
          <t>security we will always try to fill the</t>
        </is>
      </c>
      <c r="D1605">
        <f>HYPERLINK("https://www.youtube.com/watch?v=ajjKYniFoPw&amp;t=210s", "Go to time")</f>
        <v/>
      </c>
    </row>
    <row r="1606">
      <c r="A1606">
        <f>HYPERLINK("https://www.youtube.com/watch?v=SZohDMkEXE8", "Video")</f>
        <v/>
      </c>
      <c r="B1606" t="inlineStr">
        <is>
          <t>2:04</t>
        </is>
      </c>
      <c r="C1606" t="inlineStr">
        <is>
          <t>draining than fulfilling says therapist</t>
        </is>
      </c>
      <c r="D1606">
        <f>HYPERLINK("https://www.youtube.com/watch?v=SZohDMkEXE8&amp;t=124s", "Go to time")</f>
        <v/>
      </c>
    </row>
    <row r="1607">
      <c r="A1607">
        <f>HYPERLINK("https://www.youtube.com/watch?v=SZohDMkEXE8", "Video")</f>
        <v/>
      </c>
      <c r="B1607" t="inlineStr">
        <is>
          <t>2:43</t>
        </is>
      </c>
      <c r="C1607" t="inlineStr">
        <is>
          <t>fulfillment similar to our last point</t>
        </is>
      </c>
      <c r="D1607">
        <f>HYPERLINK("https://www.youtube.com/watch?v=SZohDMkEXE8&amp;t=163s", "Go to time")</f>
        <v/>
      </c>
    </row>
    <row r="1608">
      <c r="A1608">
        <f>HYPERLINK("https://www.youtube.com/watch?v=SZohDMkEXE8", "Video")</f>
        <v/>
      </c>
      <c r="B1608" t="inlineStr">
        <is>
          <t>2:51</t>
        </is>
      </c>
      <c r="C1608" t="inlineStr">
        <is>
          <t>personal fulfillment but the truth is</t>
        </is>
      </c>
      <c r="D1608">
        <f>HYPERLINK("https://www.youtube.com/watch?v=SZohDMkEXE8&amp;t=171s", "Go to time")</f>
        <v/>
      </c>
    </row>
    <row r="1609">
      <c r="A1609">
        <f>HYPERLINK("https://www.youtube.com/watch?v=nbid1Kd_mbo", "Video")</f>
        <v/>
      </c>
      <c r="B1609" t="inlineStr">
        <is>
          <t>0:15</t>
        </is>
      </c>
      <c r="C1609" t="inlineStr">
        <is>
          <t>fulfilling Relationships by cultivating</t>
        </is>
      </c>
      <c r="D1609">
        <f>HYPERLINK("https://www.youtube.com/watch?v=nbid1Kd_mbo&amp;t=15s", "Go to time")</f>
        <v/>
      </c>
    </row>
    <row r="1610">
      <c r="A1610">
        <f>HYPERLINK("https://www.youtube.com/watch?v=nbid1Kd_mbo", "Video")</f>
        <v/>
      </c>
      <c r="B1610" t="inlineStr">
        <is>
          <t>0:48</t>
        </is>
      </c>
      <c r="C1610" t="inlineStr">
        <is>
          <t>often have more fulfilling relationships</t>
        </is>
      </c>
      <c r="D1610">
        <f>HYPERLINK("https://www.youtube.com/watch?v=nbid1Kd_mbo&amp;t=48s", "Go to time")</f>
        <v/>
      </c>
    </row>
    <row r="1611">
      <c r="A1611">
        <f>HYPERLINK("https://www.youtube.com/watch?v=nbid1Kd_mbo", "Video")</f>
        <v/>
      </c>
      <c r="B1611" t="inlineStr">
        <is>
          <t>1:33</t>
        </is>
      </c>
      <c r="C1611" t="inlineStr">
        <is>
          <t>healthy fulfilling relationship</t>
        </is>
      </c>
      <c r="D1611">
        <f>HYPERLINK("https://www.youtube.com/watch?v=nbid1Kd_mbo&amp;t=93s", "Go to time")</f>
        <v/>
      </c>
    </row>
    <row r="1612">
      <c r="A1612">
        <f>HYPERLINK("https://www.youtube.com/watch?v=nbid1Kd_mbo", "Video")</f>
        <v/>
      </c>
      <c r="B1612" t="inlineStr">
        <is>
          <t>1:40</t>
        </is>
      </c>
      <c r="C1612" t="inlineStr">
        <is>
          <t>fulfillment in many areas of life</t>
        </is>
      </c>
      <c r="D1612">
        <f>HYPERLINK("https://www.youtube.com/watch?v=nbid1Kd_mbo&amp;t=100s", "Go to time")</f>
        <v/>
      </c>
    </row>
    <row r="1613">
      <c r="A1613">
        <f>HYPERLINK("https://www.youtube.com/watch?v=nbid1Kd_mbo", "Video")</f>
        <v/>
      </c>
      <c r="B1613" t="inlineStr">
        <is>
          <t>3:02</t>
        </is>
      </c>
      <c r="C1613" t="inlineStr">
        <is>
          <t>fulfilling experiences</t>
        </is>
      </c>
      <c r="D1613">
        <f>HYPERLINK("https://www.youtube.com/watch?v=nbid1Kd_mbo&amp;t=182s", "Go to time")</f>
        <v/>
      </c>
    </row>
    <row r="1614">
      <c r="A1614">
        <f>HYPERLINK("https://www.youtube.com/watch?v=nbid1Kd_mbo", "Video")</f>
        <v/>
      </c>
      <c r="B1614" t="inlineStr">
        <is>
          <t>3:50</t>
        </is>
      </c>
      <c r="C1614" t="inlineStr">
        <is>
          <t>contentment and fulfillment even when</t>
        </is>
      </c>
      <c r="D1614">
        <f>HYPERLINK("https://www.youtube.com/watch?v=nbid1Kd_mbo&amp;t=230s", "Go to time")</f>
        <v/>
      </c>
    </row>
    <row r="1615">
      <c r="A1615">
        <f>HYPERLINK("https://www.youtube.com/watch?v=nbid1Kd_mbo", "Video")</f>
        <v/>
      </c>
      <c r="B1615" t="inlineStr">
        <is>
          <t>4:36</t>
        </is>
      </c>
      <c r="C1615" t="inlineStr">
        <is>
          <t>more fulfilling life</t>
        </is>
      </c>
      <c r="D1615">
        <f>HYPERLINK("https://www.youtube.com/watch?v=nbid1Kd_mbo&amp;t=276s", "Go to time")</f>
        <v/>
      </c>
    </row>
    <row r="1616">
      <c r="A1616">
        <f>HYPERLINK("https://www.youtube.com/watch?v=nbid1Kd_mbo", "Video")</f>
        <v/>
      </c>
      <c r="B1616" t="inlineStr">
        <is>
          <t>4:58</t>
        </is>
      </c>
      <c r="C1616" t="inlineStr">
        <is>
          <t>maintain a healthy fulfilling</t>
        </is>
      </c>
      <c r="D1616">
        <f>HYPERLINK("https://www.youtube.com/watch?v=nbid1Kd_mbo&amp;t=298s", "Go to time")</f>
        <v/>
      </c>
    </row>
    <row r="1617">
      <c r="A1617">
        <f>HYPERLINK("https://www.youtube.com/watch?v=drGszzn8tXs", "Video")</f>
        <v/>
      </c>
      <c r="B1617" t="inlineStr">
        <is>
          <t>0:28</t>
        </is>
      </c>
      <c r="C1617" t="inlineStr">
        <is>
          <t>in a predictable and un fulfilling</t>
        </is>
      </c>
      <c r="D1617">
        <f>HYPERLINK("https://www.youtube.com/watch?v=drGszzn8tXs&amp;t=28s", "Go to time")</f>
        <v/>
      </c>
    </row>
    <row r="1618">
      <c r="A1618">
        <f>HYPERLINK("https://www.youtube.com/watch?v=drGszzn8tXs", "Video")</f>
        <v/>
      </c>
      <c r="B1618" t="inlineStr">
        <is>
          <t>2:37</t>
        </is>
      </c>
      <c r="C1618" t="inlineStr">
        <is>
          <t>fulfilling sexual life acknowledge it</t>
        </is>
      </c>
      <c r="D1618">
        <f>HYPERLINK("https://www.youtube.com/watch?v=drGszzn8tXs&amp;t=157s", "Go to time")</f>
        <v/>
      </c>
    </row>
    <row r="1619">
      <c r="A1619">
        <f>HYPERLINK("https://www.youtube.com/watch?v=drGszzn8tXs", "Video")</f>
        <v/>
      </c>
      <c r="B1619" t="inlineStr">
        <is>
          <t>3:35</t>
        </is>
      </c>
      <c r="C1619" t="inlineStr">
        <is>
          <t>fulfilling sex life engaging in</t>
        </is>
      </c>
      <c r="D1619">
        <f>HYPERLINK("https://www.youtube.com/watch?v=drGszzn8tXs&amp;t=215s", "Go to time")</f>
        <v/>
      </c>
    </row>
    <row r="1620">
      <c r="A1620">
        <f>HYPERLINK("https://www.youtube.com/watch?v=adDzynf_MkU", "Video")</f>
        <v/>
      </c>
      <c r="B1620" t="inlineStr">
        <is>
          <t>1:09</t>
        </is>
      </c>
      <c r="C1620" t="inlineStr">
        <is>
          <t>unfulfilled but with interdependence</t>
        </is>
      </c>
      <c r="D1620">
        <f>HYPERLINK("https://www.youtube.com/watch?v=adDzynf_MkU&amp;t=69s", "Go to time")</f>
        <v/>
      </c>
    </row>
    <row r="1621">
      <c r="A1621">
        <f>HYPERLINK("https://www.youtube.com/watch?v=adDzynf_MkU", "Video")</f>
        <v/>
      </c>
      <c r="B1621" t="inlineStr">
        <is>
          <t>3:40</t>
        </is>
      </c>
      <c r="C1621" t="inlineStr">
        <is>
          <t>healthy and fulfilling for you other any</t>
        </is>
      </c>
      <c r="D1621">
        <f>HYPERLINK("https://www.youtube.com/watch?v=adDzynf_MkU&amp;t=220s", "Go to time")</f>
        <v/>
      </c>
    </row>
    <row r="1622">
      <c r="A1622">
        <f>HYPERLINK("https://www.youtube.com/watch?v=iVKl6Y3kw2E", "Video")</f>
        <v/>
      </c>
      <c r="B1622" t="inlineStr">
        <is>
          <t>3:15</t>
        </is>
      </c>
      <c r="C1622" t="inlineStr">
        <is>
          <t>more unfulfilled this may then gradually</t>
        </is>
      </c>
      <c r="D1622">
        <f>HYPERLINK("https://www.youtube.com/watch?v=iVKl6Y3kw2E&amp;t=195s", "Go to time")</f>
        <v/>
      </c>
    </row>
    <row r="1623">
      <c r="A1623">
        <f>HYPERLINK("https://www.youtube.com/watch?v=O4iJeAGuhRA", "Video")</f>
        <v/>
      </c>
      <c r="B1623" t="inlineStr">
        <is>
          <t>7:04</t>
        </is>
      </c>
      <c r="C1623" t="inlineStr">
        <is>
          <t>a fulfilling love life unfortunately</t>
        </is>
      </c>
      <c r="D1623">
        <f>HYPERLINK("https://www.youtube.com/watch?v=O4iJeAGuhRA&amp;t=424s", "Go to time")</f>
        <v/>
      </c>
    </row>
    <row r="1624">
      <c r="A1624">
        <f>HYPERLINK("https://www.youtube.com/watch?v=scsTArxNOSQ", "Video")</f>
        <v/>
      </c>
      <c r="B1624" t="inlineStr">
        <is>
          <t>1:03</t>
        </is>
      </c>
      <c r="C1624" t="inlineStr">
        <is>
          <t>and get a temporary sense of fulfillment</t>
        </is>
      </c>
      <c r="D1624">
        <f>HYPERLINK("https://www.youtube.com/watch?v=scsTArxNOSQ&amp;t=63s", "Go to time")</f>
        <v/>
      </c>
    </row>
    <row r="1625">
      <c r="A1625">
        <f>HYPERLINK("https://www.youtube.com/watch?v=dw2V4rJk0HA", "Video")</f>
        <v/>
      </c>
      <c r="B1625" t="inlineStr">
        <is>
          <t>3:32</t>
        </is>
      </c>
      <c r="C1625" t="inlineStr">
        <is>
          <t>to you just weren't happy and fulfilled</t>
        </is>
      </c>
      <c r="D1625">
        <f>HYPERLINK("https://www.youtube.com/watch?v=dw2V4rJk0HA&amp;t=212s", "Go to time")</f>
        <v/>
      </c>
    </row>
    <row r="1626">
      <c r="A1626">
        <f>HYPERLINK("https://www.youtube.com/watch?v=Y9UOEHD4ISo", "Video")</f>
        <v/>
      </c>
      <c r="B1626" t="inlineStr">
        <is>
          <t>4:21</t>
        </is>
      </c>
      <c r="C1626" t="inlineStr">
        <is>
          <t>which fills actual human
viewers with unease.</t>
        </is>
      </c>
      <c r="D1626">
        <f>HYPERLINK("https://www.youtube.com/watch?v=Y9UOEHD4ISo&amp;t=261s", "Go to time")</f>
        <v/>
      </c>
    </row>
    <row r="1627">
      <c r="A1627">
        <f>HYPERLINK("https://www.youtube.com/watch?v=C6NNOOUgHag", "Video")</f>
        <v/>
      </c>
      <c r="B1627" t="inlineStr">
        <is>
          <t>8:03</t>
        </is>
      </c>
      <c r="C1627" t="inlineStr">
        <is>
          <t>but we do know that her followers 
launched a model ship filled with</t>
        </is>
      </c>
      <c r="D1627">
        <f>HYPERLINK("https://www.youtube.com/watch?v=C6NNOOUgHag&amp;t=483s", "Go to time")</f>
        <v/>
      </c>
    </row>
    <row r="1628">
      <c r="A1628">
        <f>HYPERLINK("https://www.youtube.com/watch?v=AgV4AxpRBCk", "Video")</f>
        <v/>
      </c>
      <c r="B1628" t="inlineStr">
        <is>
          <t>3:59</t>
        </is>
      </c>
      <c r="C1628" t="inlineStr">
        <is>
          <t>sky suddenly filled with strange birds and 
the waters swarmed with odd species of fish.</t>
        </is>
      </c>
      <c r="D1628">
        <f>HYPERLINK("https://www.youtube.com/watch?v=AgV4AxpRBCk&amp;t=239s", "Go to time")</f>
        <v/>
      </c>
    </row>
    <row r="1629">
      <c r="A1629">
        <f>HYPERLINK("https://www.youtube.com/watch?v=VUg44ImYIIo", "Video")</f>
        <v/>
      </c>
      <c r="B1629" t="inlineStr">
        <is>
          <t>12:25</t>
        </is>
      </c>
      <c r="C1629" t="inlineStr">
        <is>
          <t>Vonnegut was continuing to fulfill his dream of 
wanting to be a character in all of his works.</t>
        </is>
      </c>
      <c r="D1629">
        <f>HYPERLINK("https://www.youtube.com/watch?v=VUg44ImYIIo&amp;t=745s", "Go to time")</f>
        <v/>
      </c>
    </row>
    <row r="1630">
      <c r="A1630">
        <f>HYPERLINK("https://www.youtube.com/watch?v=aS4VCxMeWQM", "Video")</f>
        <v/>
      </c>
      <c r="B1630" t="inlineStr">
        <is>
          <t>7:58</t>
        </is>
      </c>
      <c r="C1630" t="inlineStr">
        <is>
          <t>Satisfied that the girl has fulfilled her
side of the bargain, she sends the girl home</t>
        </is>
      </c>
      <c r="D1630">
        <f>HYPERLINK("https://www.youtube.com/watch?v=aS4VCxMeWQM&amp;t=478s", "Go to time")</f>
        <v/>
      </c>
    </row>
    <row r="1631">
      <c r="A1631">
        <f>HYPERLINK("https://www.youtube.com/watch?v=3ZGTT_Vy_Bw", "Video")</f>
        <v/>
      </c>
      <c r="B1631" t="inlineStr">
        <is>
          <t>6:51</t>
        </is>
      </c>
      <c r="C1631" t="inlineStr">
        <is>
          <t>can quite literally fill
a 300-page dictionary,</t>
        </is>
      </c>
      <c r="D1631">
        <f>HYPERLINK("https://www.youtube.com/watch?v=3ZGTT_Vy_Bw&amp;t=411s", "Go to time")</f>
        <v/>
      </c>
    </row>
    <row r="1632">
      <c r="A1632">
        <f>HYPERLINK("https://www.youtube.com/watch?v=UjqKcvu3Ycs", "Video")</f>
        <v/>
      </c>
      <c r="B1632" t="inlineStr">
        <is>
          <t>5:04</t>
        </is>
      </c>
      <c r="C1632" t="inlineStr">
        <is>
          <t>It's also filled with
celebrity references.</t>
        </is>
      </c>
      <c r="D1632">
        <f>HYPERLINK("https://www.youtube.com/watch?v=UjqKcvu3Ycs&amp;t=304s", "Go to time")</f>
        <v/>
      </c>
    </row>
    <row r="1633">
      <c r="A1633">
        <f>HYPERLINK("https://www.youtube.com/watch?v=k-lNeg9e60c", "Video")</f>
        <v/>
      </c>
      <c r="B1633" t="inlineStr">
        <is>
          <t>2:35</t>
        </is>
      </c>
      <c r="C1633" t="inlineStr">
        <is>
          <t>that needed to be filled with… something.</t>
        </is>
      </c>
      <c r="D1633">
        <f>HYPERLINK("https://www.youtube.com/watch?v=k-lNeg9e60c&amp;t=155s", "Go to time")</f>
        <v/>
      </c>
    </row>
    <row r="1634">
      <c r="A1634">
        <f>HYPERLINK("https://www.youtube.com/watch?v=k-lNeg9e60c", "Video")</f>
        <v/>
      </c>
      <c r="B1634" t="inlineStr">
        <is>
          <t>4:00</t>
        </is>
      </c>
      <c r="C1634" t="inlineStr">
        <is>
          <t>By Poe’s lifetime in the mid-19th century,
however, science began to fill in the gaps</t>
        </is>
      </c>
      <c r="D1634">
        <f>HYPERLINK("https://www.youtube.com/watch?v=k-lNeg9e60c&amp;t=240s", "Go to time")</f>
        <v/>
      </c>
    </row>
    <row r="1635">
      <c r="A1635">
        <f>HYPERLINK("https://www.youtube.com/watch?v=4lPB2P1UU80", "Video")</f>
        <v/>
      </c>
      <c r="B1635" t="inlineStr">
        <is>
          <t>0:34</t>
        </is>
      </c>
      <c r="C1635" t="inlineStr">
        <is>
          <t>It will fill its container</t>
        </is>
      </c>
      <c r="D1635">
        <f>HYPERLINK("https://www.youtube.com/watch?v=4lPB2P1UU80&amp;t=34s", "Go to time")</f>
        <v/>
      </c>
    </row>
    <row r="1636">
      <c r="A1636">
        <f>HYPERLINK("https://www.youtube.com/watch?v=4lPB2P1UU80", "Video")</f>
        <v/>
      </c>
      <c r="B1636" t="inlineStr">
        <is>
          <t>10:30</t>
        </is>
      </c>
      <c r="C1636" t="inlineStr">
        <is>
          <t>trying to fill in the blanks.</t>
        </is>
      </c>
      <c r="D1636">
        <f>HYPERLINK("https://www.youtube.com/watch?v=4lPB2P1UU80&amp;t=630s", "Go to time")</f>
        <v/>
      </c>
    </row>
    <row r="1637">
      <c r="A1637">
        <f>HYPERLINK("https://www.youtube.com/watch?v=JqFNjFakpDc", "Video")</f>
        <v/>
      </c>
      <c r="B1637" t="inlineStr">
        <is>
          <t>9:56</t>
        </is>
      </c>
      <c r="C1637" t="inlineStr">
        <is>
          <t>President Jarret’s presidency is filled
with death and torture as he ...if you can believe this, wants to</t>
        </is>
      </c>
      <c r="D1637">
        <f>HYPERLINK("https://www.youtube.com/watch?v=JqFNjFakpDc&amp;t=596s", "Go to time")</f>
        <v/>
      </c>
    </row>
    <row r="1638">
      <c r="A1638">
        <f>HYPERLINK("https://www.youtube.com/watch?v=FcNUxb_4qbo", "Video")</f>
        <v/>
      </c>
      <c r="B1638" t="inlineStr">
        <is>
          <t>8:58</t>
        </is>
      </c>
      <c r="C1638" t="inlineStr">
        <is>
          <t>gas is the byproduct of decomposing vegetation
in areas like swamps, marshes, and even landfills.</t>
        </is>
      </c>
      <c r="D1638">
        <f>HYPERLINK("https://www.youtube.com/watch?v=FcNUxb_4qbo&amp;t=538s", "Go to time")</f>
        <v/>
      </c>
    </row>
    <row r="1639">
      <c r="A1639">
        <f>HYPERLINK("https://www.youtube.com/watch?v=Fe8_13i7wDY", "Video")</f>
        <v/>
      </c>
      <c r="B1639" t="inlineStr">
        <is>
          <t>5:02</t>
        </is>
      </c>
      <c r="C1639" t="inlineStr">
        <is>
          <t>“Self-fulfilling prophecies play a large
part in book publishing.</t>
        </is>
      </c>
      <c r="D1639">
        <f>HYPERLINK("https://www.youtube.com/watch?v=Fe8_13i7wDY&amp;t=302s", "Go to time")</f>
        <v/>
      </c>
    </row>
    <row r="1640">
      <c r="A1640">
        <f>HYPERLINK("https://www.youtube.com/watch?v=Fe8_13i7wDY", "Video")</f>
        <v/>
      </c>
      <c r="B1640" t="inlineStr">
        <is>
          <t>5:53</t>
        </is>
      </c>
      <c r="C1640" t="inlineStr">
        <is>
          <t>Argues professor of sociology Laura J. Miller,
“The self-fulfilling nature of the list</t>
        </is>
      </c>
      <c r="D1640">
        <f>HYPERLINK("https://www.youtube.com/watch?v=Fe8_13i7wDY&amp;t=353s", "Go to time")</f>
        <v/>
      </c>
    </row>
    <row r="1641">
      <c r="A1641">
        <f>HYPERLINK("https://www.youtube.com/watch?v=08ASjs_qt70", "Video")</f>
        <v/>
      </c>
      <c r="B1641" t="inlineStr">
        <is>
          <t>1:23</t>
        </is>
      </c>
      <c r="C1641" t="inlineStr">
        <is>
          <t>The 1922 German film "Nosferatu"
was a fitting fulfillment</t>
        </is>
      </c>
      <c r="D1641">
        <f>HYPERLINK("https://www.youtube.com/watch?v=08ASjs_qt70&amp;t=83s", "Go to time")</f>
        <v/>
      </c>
    </row>
    <row r="1642">
      <c r="A1642">
        <f>HYPERLINK("https://www.youtube.com/watch?v=utJZ8YmXOnc", "Video")</f>
        <v/>
      </c>
      <c r="B1642" t="inlineStr">
        <is>
          <t>5:02</t>
        </is>
      </c>
      <c r="C1642" t="inlineStr">
        <is>
          <t>was made of ornately carved stone and 
filled with extravagant gold objects,</t>
        </is>
      </c>
      <c r="D1642">
        <f>HYPERLINK("https://www.youtube.com/watch?v=utJZ8YmXOnc&amp;t=302s", "Go to time")</f>
        <v/>
      </c>
    </row>
    <row r="1643">
      <c r="A1643">
        <f>HYPERLINK("https://www.youtube.com/watch?v=irNVHXar4xc", "Video")</f>
        <v/>
      </c>
      <c r="B1643" t="inlineStr">
        <is>
          <t>8:24</t>
        </is>
      </c>
      <c r="C1643" t="inlineStr">
        <is>
          <t>that led him to fulfill
Cathbad's prophecy</t>
        </is>
      </c>
      <c r="D1643">
        <f>HYPERLINK("https://www.youtube.com/watch?v=irNVHXar4xc&amp;t=504s", "Go to time")</f>
        <v/>
      </c>
    </row>
    <row r="1644">
      <c r="A1644">
        <f>HYPERLINK("https://www.youtube.com/watch?v=39pTz2mei7s", "Video")</f>
        <v/>
      </c>
      <c r="B1644" t="inlineStr">
        <is>
          <t>6:32</t>
        </is>
      </c>
      <c r="C1644" t="inlineStr">
        <is>
          <t>until it was filled in in the mid-1800s,</t>
        </is>
      </c>
      <c r="D1644">
        <f>HYPERLINK("https://www.youtube.com/watch?v=39pTz2mei7s&amp;t=392s", "Go to time")</f>
        <v/>
      </c>
    </row>
    <row r="1645">
      <c r="A1645">
        <f>HYPERLINK("https://www.youtube.com/watch?v=yGM3VP4KXXY", "Video")</f>
        <v/>
      </c>
      <c r="B1645" t="inlineStr">
        <is>
          <t>4:01</t>
        </is>
      </c>
      <c r="C1645" t="inlineStr">
        <is>
          <t>with filler words, those ums
and likes, and you knows,</t>
        </is>
      </c>
      <c r="D1645">
        <f>HYPERLINK("https://www.youtube.com/watch?v=yGM3VP4KXXY&amp;t=241s", "Go to time")</f>
        <v/>
      </c>
    </row>
    <row r="1646">
      <c r="A1646">
        <f>HYPERLINK("https://www.youtube.com/watch?v=yGM3VP4KXXY", "Video")</f>
        <v/>
      </c>
      <c r="B1646" t="inlineStr">
        <is>
          <t>4:07</t>
        </is>
      </c>
      <c r="C1646" t="inlineStr">
        <is>
          <t>Fillers serve a useful linguistic purpose</t>
        </is>
      </c>
      <c r="D1646">
        <f>HYPERLINK("https://www.youtube.com/watch?v=yGM3VP4KXXY&amp;t=247s", "Go to time")</f>
        <v/>
      </c>
    </row>
    <row r="1647">
      <c r="A1647">
        <f>HYPERLINK("https://www.youtube.com/watch?v=yGM3VP4KXXY", "Video")</f>
        <v/>
      </c>
      <c r="B1647" t="inlineStr">
        <is>
          <t>4:18</t>
        </is>
      </c>
      <c r="C1647" t="inlineStr">
        <is>
          <t>a letter, there's no
need to fill the pauses</t>
        </is>
      </c>
      <c r="D1647">
        <f>HYPERLINK("https://www.youtube.com/watch?v=yGM3VP4KXXY&amp;t=258s", "Go to time")</f>
        <v/>
      </c>
    </row>
    <row r="1648">
      <c r="A1648">
        <f>HYPERLINK("https://www.youtube.com/watch?v=yGM3VP4KXXY", "Video")</f>
        <v/>
      </c>
      <c r="B1648" t="inlineStr">
        <is>
          <t>5:11</t>
        </is>
      </c>
      <c r="C1648" t="inlineStr">
        <is>
          <t>and filler words are less precise to use</t>
        </is>
      </c>
      <c r="D1648">
        <f>HYPERLINK("https://www.youtube.com/watch?v=yGM3VP4KXXY&amp;t=311s", "Go to time")</f>
        <v/>
      </c>
    </row>
    <row r="1649">
      <c r="A1649">
        <f>HYPERLINK("https://www.youtube.com/watch?v=kvA40YRdNgQ", "Video")</f>
        <v/>
      </c>
      <c r="B1649" t="inlineStr">
        <is>
          <t>6:34</t>
        </is>
      </c>
      <c r="C1649" t="inlineStr">
        <is>
          <t>that a mahiz flatbread
stuffed with filling</t>
        </is>
      </c>
      <c r="D1649">
        <f>HYPERLINK("https://www.youtube.com/watch?v=kvA40YRdNgQ&amp;t=394s", "Go to time")</f>
        <v/>
      </c>
    </row>
    <row r="1650">
      <c r="A1650">
        <f>HYPERLINK("https://www.youtube.com/watch?v=kvA40YRdNgQ", "Video")</f>
        <v/>
      </c>
      <c r="B1650" t="inlineStr">
        <is>
          <t>6:45</t>
        </is>
      </c>
      <c r="C1650" t="inlineStr">
        <is>
          <t>because you put the filling
in the middle of the tortilla.</t>
        </is>
      </c>
      <c r="D1650">
        <f>HYPERLINK("https://www.youtube.com/watch?v=kvA40YRdNgQ&amp;t=405s", "Go to time")</f>
        <v/>
      </c>
    </row>
    <row r="1651">
      <c r="A1651">
        <f>HYPERLINK("https://www.youtube.com/watch?v=kvA40YRdNgQ", "Video")</f>
        <v/>
      </c>
      <c r="B1651" t="inlineStr">
        <is>
          <t>6:54</t>
        </is>
      </c>
      <c r="C1651" t="inlineStr">
        <is>
          <t>It might be because burritos are filled</t>
        </is>
      </c>
      <c r="D1651">
        <f>HYPERLINK("https://www.youtube.com/watch?v=kvA40YRdNgQ&amp;t=414s", "Go to time")</f>
        <v/>
      </c>
    </row>
    <row r="1652">
      <c r="A1652">
        <f>HYPERLINK("https://www.youtube.com/watch?v=eDW8OoPjvH8", "Video")</f>
        <v/>
      </c>
      <c r="B1652" t="inlineStr">
        <is>
          <t>1:34</t>
        </is>
      </c>
      <c r="C1652" t="inlineStr">
        <is>
          <t>Three rows of sharp teeth fill its mouth,</t>
        </is>
      </c>
      <c r="D1652">
        <f>HYPERLINK("https://www.youtube.com/watch?v=eDW8OoPjvH8&amp;t=94s", "Go to time")</f>
        <v/>
      </c>
    </row>
    <row r="1653">
      <c r="A1653">
        <f>HYPERLINK("https://www.youtube.com/watch?v=Ut2xMSMWCM4", "Video")</f>
        <v/>
      </c>
      <c r="B1653" t="inlineStr">
        <is>
          <t>1:38</t>
        </is>
      </c>
      <c r="C1653" t="inlineStr">
        <is>
          <t>and filled with hot rocks.</t>
        </is>
      </c>
      <c r="D1653">
        <f>HYPERLINK("https://www.youtube.com/watch?v=Ut2xMSMWCM4&amp;t=98s", "Go to time")</f>
        <v/>
      </c>
    </row>
    <row r="1654">
      <c r="A1654">
        <f>HYPERLINK("https://www.youtube.com/watch?v=ptN59GH3yL0", "Video")</f>
        <v/>
      </c>
      <c r="B1654" t="inlineStr">
        <is>
          <t>1:11</t>
        </is>
      </c>
      <c r="C1654" t="inlineStr">
        <is>
          <t>history is filled with stories
of humans being kidnapped,</t>
        </is>
      </c>
      <c r="D1654">
        <f>HYPERLINK("https://www.youtube.com/watch?v=ptN59GH3yL0&amp;t=71s", "Go to time")</f>
        <v/>
      </c>
    </row>
    <row r="1655">
      <c r="A1655">
        <f>HYPERLINK("https://www.youtube.com/watch?v=ptN59GH3yL0", "Video")</f>
        <v/>
      </c>
      <c r="B1655" t="inlineStr">
        <is>
          <t>8:05</t>
        </is>
      </c>
      <c r="C1655" t="inlineStr">
        <is>
          <t>that filled in the details
of their lost time.</t>
        </is>
      </c>
      <c r="D1655">
        <f>HYPERLINK("https://www.youtube.com/watch?v=ptN59GH3yL0&amp;t=485s", "Go to time")</f>
        <v/>
      </c>
    </row>
    <row r="1656">
      <c r="A1656">
        <f>HYPERLINK("https://www.youtube.com/watch?v=3QWizbz1ltE", "Video")</f>
        <v/>
      </c>
      <c r="B1656" t="inlineStr">
        <is>
          <t>3:34</t>
        </is>
      </c>
      <c r="C1656" t="inlineStr">
        <is>
          <t>fill a snail shell with
sand, and gather a chicken</t>
        </is>
      </c>
      <c r="D1656">
        <f>HYPERLINK("https://www.youtube.com/watch?v=3QWizbz1ltE&amp;t=214s", "Go to time")</f>
        <v/>
      </c>
    </row>
    <row r="1657">
      <c r="A1657">
        <f>HYPERLINK("https://www.youtube.com/watch?v=JBVn4SzvImo", "Video")</f>
        <v/>
      </c>
      <c r="B1657" t="inlineStr">
        <is>
          <t>5:28</t>
        </is>
      </c>
      <c r="C1657" t="inlineStr">
        <is>
          <t>But by keeping the details vague, he allowed
others to fill in the gaps of his creation</t>
        </is>
      </c>
      <c r="D1657">
        <f>HYPERLINK("https://www.youtube.com/watch?v=JBVn4SzvImo&amp;t=328s", "Go to time")</f>
        <v/>
      </c>
    </row>
    <row r="1658">
      <c r="A1658">
        <f>HYPERLINK("https://www.youtube.com/watch?v=swuoSZXQTac", "Video")</f>
        <v/>
      </c>
      <c r="B1658" t="inlineStr">
        <is>
          <t>1:43</t>
        </is>
      </c>
      <c r="C1658" t="inlineStr">
        <is>
          <t>English, though technically a Germanic 
language, is filled with Latin words.</t>
        </is>
      </c>
      <c r="D1658">
        <f>HYPERLINK("https://www.youtube.com/watch?v=swuoSZXQTac&amp;t=103s", "Go to time")</f>
        <v/>
      </c>
    </row>
    <row r="1659">
      <c r="A1659">
        <f>HYPERLINK("https://www.youtube.com/watch?v=A3cQYGuuzVg", "Video")</f>
        <v/>
      </c>
      <c r="B1659" t="inlineStr">
        <is>
          <t>3:20</t>
        </is>
      </c>
      <c r="C1659" t="inlineStr">
        <is>
          <t>is going outside the company to fill the</t>
        </is>
      </c>
      <c r="D1659">
        <f>HYPERLINK("https://www.youtube.com/watch?v=A3cQYGuuzVg&amp;t=200s", "Go to time")</f>
        <v/>
      </c>
    </row>
    <row r="1660">
      <c r="A1660">
        <f>HYPERLINK("https://www.youtube.com/watch?v=9492D2W0yZw", "Video")</f>
        <v/>
      </c>
      <c r="B1660" t="inlineStr">
        <is>
          <t>3:24</t>
        </is>
      </c>
      <c r="C1660" t="inlineStr">
        <is>
          <t>he had a briefcase filled with</t>
        </is>
      </c>
      <c r="D1660">
        <f>HYPERLINK("https://www.youtube.com/watch?v=9492D2W0yZw&amp;t=204s", "Go to time")</f>
        <v/>
      </c>
    </row>
    <row r="1661">
      <c r="A1661">
        <f>HYPERLINK("https://www.youtube.com/watch?v=nAhBGw9tQcw", "Video")</f>
        <v/>
      </c>
      <c r="B1661" t="inlineStr">
        <is>
          <t>7:09</t>
        </is>
      </c>
      <c r="C1661" t="inlineStr">
        <is>
          <t>fills all of</t>
        </is>
      </c>
      <c r="D1661">
        <f>HYPERLINK("https://www.youtube.com/watch?v=nAhBGw9tQcw&amp;t=429s", "Go to time")</f>
        <v/>
      </c>
    </row>
    <row r="1662">
      <c r="A1662">
        <f>HYPERLINK("https://www.youtube.com/watch?v=PZ3ztk_l-gQ", "Video")</f>
        <v/>
      </c>
      <c r="B1662" t="inlineStr">
        <is>
          <t>22:46</t>
        </is>
      </c>
      <c r="C1662" t="inlineStr">
        <is>
          <t>fills that role for me but you want him</t>
        </is>
      </c>
      <c r="D1662">
        <f>HYPERLINK("https://www.youtube.com/watch?v=PZ3ztk_l-gQ&amp;t=1366s", "Go to time")</f>
        <v/>
      </c>
    </row>
    <row r="1663">
      <c r="A1663">
        <f>HYPERLINK("https://www.youtube.com/watch?v=1VR1PKWrirA", "Video")</f>
        <v/>
      </c>
      <c r="B1663" t="inlineStr">
        <is>
          <t>1:10</t>
        </is>
      </c>
      <c r="C1663" t="inlineStr">
        <is>
          <t>get to you filling me in on Joan's</t>
        </is>
      </c>
      <c r="D1663">
        <f>HYPERLINK("https://www.youtube.com/watch?v=1VR1PKWrirA&amp;t=70s", "Go to time")</f>
        <v/>
      </c>
    </row>
    <row r="1664">
      <c r="A1664">
        <f>HYPERLINK("https://www.youtube.com/watch?v=1VR1PKWrirA", "Video")</f>
        <v/>
      </c>
      <c r="B1664" t="inlineStr">
        <is>
          <t>1:11</t>
        </is>
      </c>
      <c r="C1664" t="inlineStr">
        <is>
          <t>emergency I don't need to fill you in</t>
        </is>
      </c>
      <c r="D1664">
        <f>HYPERLINK("https://www.youtube.com/watch?v=1VR1PKWrirA&amp;t=71s", "Go to time")</f>
        <v/>
      </c>
    </row>
    <row r="1665">
      <c r="A1665">
        <f>HYPERLINK("https://www.youtube.com/watch?v=HOrFWQcMf3U", "Video")</f>
        <v/>
      </c>
      <c r="B1665" t="inlineStr">
        <is>
          <t>0:06</t>
        </is>
      </c>
      <c r="C1665" t="inlineStr">
        <is>
          <t>candidate tell her we already fill the</t>
        </is>
      </c>
      <c r="D1665">
        <f>HYPERLINK("https://www.youtube.com/watch?v=HOrFWQcMf3U&amp;t=6s", "Go to time")</f>
        <v/>
      </c>
    </row>
    <row r="1666">
      <c r="A1666">
        <f>HYPERLINK("https://www.youtube.com/watch?v=mEQSCGKNj9M", "Video")</f>
        <v/>
      </c>
      <c r="B1666" t="inlineStr">
        <is>
          <t>2:50</t>
        </is>
      </c>
      <c r="C1666" t="inlineStr">
        <is>
          <t>get to fill it with the full range of</t>
        </is>
      </c>
      <c r="D1666">
        <f>HYPERLINK("https://www.youtube.com/watch?v=mEQSCGKNj9M&amp;t=170s", "Go to time")</f>
        <v/>
      </c>
    </row>
    <row r="1667">
      <c r="A1667">
        <f>HYPERLINK("https://www.youtube.com/watch?v=xYzT45LyHSE", "Video")</f>
        <v/>
      </c>
      <c r="B1667" t="inlineStr">
        <is>
          <t>0:30</t>
        </is>
      </c>
      <c r="C1667" t="inlineStr">
        <is>
          <t>could have filled out the paperwork</t>
        </is>
      </c>
      <c r="D1667">
        <f>HYPERLINK("https://www.youtube.com/watch?v=xYzT45LyHSE&amp;t=30s", "Go to time")</f>
        <v/>
      </c>
    </row>
    <row r="1668">
      <c r="A1668">
        <f>HYPERLINK("https://www.youtube.com/watch?v=T8JEiSe_qos", "Video")</f>
        <v/>
      </c>
      <c r="B1668" t="inlineStr">
        <is>
          <t>0:06</t>
        </is>
      </c>
      <c r="C1668" t="inlineStr">
        <is>
          <t>yours now all i have to do is fill the</t>
        </is>
      </c>
      <c r="D1668">
        <f>HYPERLINK("https://www.youtube.com/watch?v=T8JEiSe_qos&amp;t=6s", "Go to time")</f>
        <v/>
      </c>
    </row>
    <row r="1669">
      <c r="A1669">
        <f>HYPERLINK("https://www.youtube.com/watch?v=lCQ5KweE1eQ", "Video")</f>
        <v/>
      </c>
      <c r="B1669" t="inlineStr">
        <is>
          <t>4:13</t>
        </is>
      </c>
      <c r="C1669" t="inlineStr">
        <is>
          <t>candidate tell her we already fill the</t>
        </is>
      </c>
      <c r="D1669">
        <f>HYPERLINK("https://www.youtube.com/watch?v=lCQ5KweE1eQ&amp;t=253s", "Go to time")</f>
        <v/>
      </c>
    </row>
    <row r="1670">
      <c r="A1670">
        <f>HYPERLINK("https://www.youtube.com/watch?v=sY56_ZthZZs", "Video")</f>
        <v/>
      </c>
      <c r="B1670" t="inlineStr">
        <is>
          <t>2:17</t>
        </is>
      </c>
      <c r="C1670" t="inlineStr">
        <is>
          <t>your request that you filled out two</t>
        </is>
      </c>
      <c r="D1670">
        <f>HYPERLINK("https://www.youtube.com/watch?v=sY56_ZthZZs&amp;t=137s", "Go to time")</f>
        <v/>
      </c>
    </row>
    <row r="1671">
      <c r="A1671">
        <f>HYPERLINK("https://www.youtube.com/watch?v=kS9LiAKxoYE", "Video")</f>
        <v/>
      </c>
      <c r="B1671" t="inlineStr">
        <is>
          <t>3:15</t>
        </is>
      </c>
      <c r="C1671" t="inlineStr">
        <is>
          <t>fill out so if that's what you're</t>
        </is>
      </c>
      <c r="D1671">
        <f>HYPERLINK("https://www.youtube.com/watch?v=kS9LiAKxoYE&amp;t=195s", "Go to time")</f>
        <v/>
      </c>
    </row>
    <row r="1672">
      <c r="A1672">
        <f>HYPERLINK("https://www.youtube.com/watch?v=0e-KuA0NvXw", "Video")</f>
        <v/>
      </c>
      <c r="B1672" t="inlineStr">
        <is>
          <t>3:54</t>
        </is>
      </c>
      <c r="C1672" t="inlineStr">
        <is>
          <t>louis fill up the tank i'll be back</t>
        </is>
      </c>
      <c r="D1672">
        <f>HYPERLINK("https://www.youtube.com/watch?v=0e-KuA0NvXw&amp;t=234s", "Go to time")</f>
        <v/>
      </c>
    </row>
    <row r="1673">
      <c r="A1673">
        <f>HYPERLINK("https://www.youtube.com/watch?v=0e-KuA0NvXw", "Video")</f>
        <v/>
      </c>
      <c r="B1673" t="inlineStr">
        <is>
          <t>4:07</t>
        </is>
      </c>
      <c r="C1673" t="inlineStr">
        <is>
          <t>well what you heard what he said fill up</t>
        </is>
      </c>
      <c r="D1673">
        <f>HYPERLINK("https://www.youtube.com/watch?v=0e-KuA0NvXw&amp;t=247s", "Go to time")</f>
        <v/>
      </c>
    </row>
    <row r="1674">
      <c r="A1674">
        <f>HYPERLINK("https://www.youtube.com/watch?v=0e-KuA0NvXw", "Video")</f>
        <v/>
      </c>
      <c r="B1674" t="inlineStr">
        <is>
          <t>4:13</t>
        </is>
      </c>
      <c r="C1674" t="inlineStr">
        <is>
          <t>fill up the tank</t>
        </is>
      </c>
      <c r="D1674">
        <f>HYPERLINK("https://www.youtube.com/watch?v=0e-KuA0NvXw&amp;t=253s", "Go to time")</f>
        <v/>
      </c>
    </row>
    <row r="1675">
      <c r="A1675">
        <f>HYPERLINK("https://www.youtube.com/watch?v=0e-KuA0NvXw", "Video")</f>
        <v/>
      </c>
      <c r="B1675" t="inlineStr">
        <is>
          <t>4:18</t>
        </is>
      </c>
      <c r="C1675" t="inlineStr">
        <is>
          <t>didn't go to college to fill up gas</t>
        </is>
      </c>
      <c r="D1675">
        <f>HYPERLINK("https://www.youtube.com/watch?v=0e-KuA0NvXw&amp;t=258s", "Go to time")</f>
        <v/>
      </c>
    </row>
    <row r="1676">
      <c r="A1676">
        <f>HYPERLINK("https://www.youtube.com/watch?v=0e-KuA0NvXw", "Video")</f>
        <v/>
      </c>
      <c r="B1676" t="inlineStr">
        <is>
          <t>5:03</t>
        </is>
      </c>
      <c r="C1676" t="inlineStr">
        <is>
          <t>he asked you to fill the tank because he</t>
        </is>
      </c>
      <c r="D1676">
        <f>HYPERLINK("https://www.youtube.com/watch?v=0e-KuA0NvXw&amp;t=303s", "Go to time")</f>
        <v/>
      </c>
    </row>
    <row r="1677">
      <c r="A1677">
        <f>HYPERLINK("https://www.youtube.com/watch?v=dkfbIh5Ihrw", "Video")</f>
        <v/>
      </c>
      <c r="B1677" t="inlineStr">
        <is>
          <t>0:32</t>
        </is>
      </c>
      <c r="C1677" t="inlineStr">
        <is>
          <t>third year law student supposed to fill</t>
        </is>
      </c>
      <c r="D1677">
        <f>HYPERLINK("https://www.youtube.com/watch?v=dkfbIh5Ihrw&amp;t=32s", "Go to time")</f>
        <v/>
      </c>
    </row>
    <row r="1678">
      <c r="A1678">
        <f>HYPERLINK("https://www.youtube.com/watch?v=LDB9bvtWASo", "Video")</f>
        <v/>
      </c>
      <c r="B1678" t="inlineStr">
        <is>
          <t>3:52</t>
        </is>
      </c>
      <c r="C1678" t="inlineStr">
        <is>
          <t>you're the one who's gonna fill in the</t>
        </is>
      </c>
      <c r="D1678">
        <f>HYPERLINK("https://www.youtube.com/watch?v=LDB9bvtWASo&amp;t=232s", "Go to time")</f>
        <v/>
      </c>
    </row>
    <row r="1679">
      <c r="A1679">
        <f>HYPERLINK("https://www.youtube.com/watch?v=a7sUll0VSEA", "Video")</f>
        <v/>
      </c>
      <c r="B1679" t="inlineStr">
        <is>
          <t>1:20</t>
        </is>
      </c>
      <c r="C1679" t="inlineStr">
        <is>
          <t>filled with conmen everyone here is full</t>
        </is>
      </c>
      <c r="D1679">
        <f>HYPERLINK("https://www.youtube.com/watch?v=a7sUll0VSEA&amp;t=80s", "Go to time")</f>
        <v/>
      </c>
    </row>
    <row r="1680">
      <c r="A1680">
        <f>HYPERLINK("https://www.youtube.com/watch?v=U5UvYdeNiWU", "Video")</f>
        <v/>
      </c>
      <c r="B1680" t="inlineStr">
        <is>
          <t>9:29</t>
        </is>
      </c>
      <c r="C1680" t="inlineStr">
        <is>
          <t>do is fill the refrigerator with prune</t>
        </is>
      </c>
      <c r="D1680">
        <f>HYPERLINK("https://www.youtube.com/watch?v=U5UvYdeNiWU&amp;t=569s", "Go to time")</f>
        <v/>
      </c>
    </row>
    <row r="1681">
      <c r="A1681">
        <f>HYPERLINK("https://www.youtube.com/watch?v=k2djeCf4U58", "Video")</f>
        <v/>
      </c>
      <c r="B1681" t="inlineStr">
        <is>
          <t>0:38</t>
        </is>
      </c>
      <c r="C1681" t="inlineStr">
        <is>
          <t>get to fill it with the full range of</t>
        </is>
      </c>
      <c r="D1681">
        <f>HYPERLINK("https://www.youtube.com/watch?v=k2djeCf4U58&amp;t=38s", "Go to time")</f>
        <v/>
      </c>
    </row>
    <row r="1682">
      <c r="A1682">
        <f>HYPERLINK("https://www.youtube.com/watch?v=tYVW6xNgTag", "Video")</f>
        <v/>
      </c>
      <c r="B1682" t="inlineStr">
        <is>
          <t>14:47</t>
        </is>
      </c>
      <c r="C1682" t="inlineStr">
        <is>
          <t>want this because they need fulfillment</t>
        </is>
      </c>
      <c r="D1682">
        <f>HYPERLINK("https://www.youtube.com/watch?v=tYVW6xNgTag&amp;t=887s", "Go to time")</f>
        <v/>
      </c>
    </row>
    <row r="1683">
      <c r="A1683">
        <f>HYPERLINK("https://www.youtube.com/watch?v=C8bDoiriDlU", "Video")</f>
        <v/>
      </c>
      <c r="B1683" t="inlineStr">
        <is>
          <t>2:06</t>
        </is>
      </c>
      <c r="C1683" t="inlineStr">
        <is>
          <t>we're filling up these offices with</t>
        </is>
      </c>
      <c r="D1683">
        <f>HYPERLINK("https://www.youtube.com/watch?v=C8bDoiriDlU&amp;t=126s", "Go to time")</f>
        <v/>
      </c>
    </row>
    <row r="1684">
      <c r="A1684">
        <f>HYPERLINK("https://www.youtube.com/watch?v=GqAy99752Qk", "Video")</f>
        <v/>
      </c>
      <c r="B1684" t="inlineStr">
        <is>
          <t>4:10</t>
        </is>
      </c>
      <c r="C1684" t="inlineStr">
        <is>
          <t>this place isn't filled with people and</t>
        </is>
      </c>
      <c r="D1684">
        <f>HYPERLINK("https://www.youtube.com/watch?v=GqAy99752Qk&amp;t=250s", "Go to time")</f>
        <v/>
      </c>
    </row>
    <row r="1685">
      <c r="A1685">
        <f>HYPERLINK("https://www.youtube.com/watch?v=uk5mKvvb1Ek", "Video")</f>
        <v/>
      </c>
      <c r="B1685" t="inlineStr">
        <is>
          <t>0:27</t>
        </is>
      </c>
      <c r="C1685" t="inlineStr">
        <is>
          <t>after you fill this out great</t>
        </is>
      </c>
      <c r="D1685">
        <f>HYPERLINK("https://www.youtube.com/watch?v=uk5mKvvb1Ek&amp;t=27s", "Go to time")</f>
        <v/>
      </c>
    </row>
    <row r="1686">
      <c r="A1686">
        <f>HYPERLINK("https://www.youtube.com/watch?v=uk5mKvvb1Ek", "Video")</f>
        <v/>
      </c>
      <c r="B1686" t="inlineStr">
        <is>
          <t>1:35</t>
        </is>
      </c>
      <c r="C1686" t="inlineStr">
        <is>
          <t>I filled out today asked if I was a</t>
        </is>
      </c>
      <c r="D1686">
        <f>HYPERLINK("https://www.youtube.com/watch?v=uk5mKvvb1Ek&amp;t=95s", "Go to time")</f>
        <v/>
      </c>
    </row>
    <row r="1687">
      <c r="A1687">
        <f>HYPERLINK("https://www.youtube.com/watch?v=6lQ8-jrRx_M", "Video")</f>
        <v/>
      </c>
      <c r="B1687" t="inlineStr">
        <is>
          <t>4:50</t>
        </is>
      </c>
      <c r="C1687" t="inlineStr">
        <is>
          <t>is going outside the company to fill the</t>
        </is>
      </c>
      <c r="D1687">
        <f>HYPERLINK("https://www.youtube.com/watch?v=6lQ8-jrRx_M&amp;t=290s", "Go to time")</f>
        <v/>
      </c>
    </row>
    <row r="1688">
      <c r="A1688">
        <f>HYPERLINK("https://www.youtube.com/watch?v=HrSm2F-2O5Y", "Video")</f>
        <v/>
      </c>
      <c r="B1688" t="inlineStr">
        <is>
          <t>3:51</t>
        </is>
      </c>
      <c r="C1688" t="inlineStr">
        <is>
          <t>fill you in on the way over wait the</t>
        </is>
      </c>
      <c r="D1688">
        <f>HYPERLINK("https://www.youtube.com/watch?v=HrSm2F-2O5Y&amp;t=231s", "Go to time")</f>
        <v/>
      </c>
    </row>
    <row r="1689">
      <c r="A1689">
        <f>HYPERLINK("https://www.youtube.com/watch?v=nmUXThBZ0k8", "Video")</f>
        <v/>
      </c>
      <c r="B1689" t="inlineStr">
        <is>
          <t>1:54</t>
        </is>
      </c>
      <c r="C1689" t="inlineStr">
        <is>
          <t>filled</t>
        </is>
      </c>
      <c r="D1689">
        <f>HYPERLINK("https://www.youtube.com/watch?v=nmUXThBZ0k8&amp;t=114s", "Go to time")</f>
        <v/>
      </c>
    </row>
    <row r="1690">
      <c r="A1690">
        <f>HYPERLINK("https://www.youtube.com/watch?v=l9TxRiqLWiU", "Video")</f>
        <v/>
      </c>
      <c r="B1690" t="inlineStr">
        <is>
          <t>8:15</t>
        </is>
      </c>
      <c r="C1690" t="inlineStr">
        <is>
          <t>going to fill up the rest someone else</t>
        </is>
      </c>
      <c r="D1690">
        <f>HYPERLINK("https://www.youtube.com/watch?v=l9TxRiqLWiU&amp;t=495s", "Go to time")</f>
        <v/>
      </c>
    </row>
    <row r="1691">
      <c r="A1691">
        <f>HYPERLINK("https://www.youtube.com/watch?v=f7s1WSneqZ8", "Video")</f>
        <v/>
      </c>
      <c r="B1691" t="inlineStr">
        <is>
          <t>2:46</t>
        </is>
      </c>
      <c r="C1691" t="inlineStr">
        <is>
          <t>on you instead of bullets it's filled</t>
        </is>
      </c>
      <c r="D1691">
        <f>HYPERLINK("https://www.youtube.com/watch?v=f7s1WSneqZ8&amp;t=166s", "Go to time")</f>
        <v/>
      </c>
    </row>
    <row r="1692">
      <c r="A1692">
        <f>HYPERLINK("https://www.youtube.com/watch?v=sl5zd27GWwo", "Video")</f>
        <v/>
      </c>
      <c r="B1692" t="inlineStr">
        <is>
          <t>7:26</t>
        </is>
      </c>
      <c r="C1692" t="inlineStr">
        <is>
          <t>bring me briefcases filled with cash and</t>
        </is>
      </c>
      <c r="D1692">
        <f>HYPERLINK("https://www.youtube.com/watch?v=sl5zd27GWwo&amp;t=446s", "Go to time")</f>
        <v/>
      </c>
    </row>
    <row r="1693">
      <c r="A1693">
        <f>HYPERLINK("https://www.youtube.com/watch?v=27l_68t8ntQ", "Video")</f>
        <v/>
      </c>
      <c r="B1693" t="inlineStr">
        <is>
          <t>3:03</t>
        </is>
      </c>
      <c r="C1693" t="inlineStr">
        <is>
          <t>going on here we're filling up these</t>
        </is>
      </c>
      <c r="D1693">
        <f>HYPERLINK("https://www.youtube.com/watch?v=27l_68t8ntQ&amp;t=183s", "Go to time")</f>
        <v/>
      </c>
    </row>
    <row r="1694">
      <c r="A1694">
        <f>HYPERLINK("https://www.youtube.com/watch?v=IMJuhBzdiOQ", "Video")</f>
        <v/>
      </c>
      <c r="B1694" t="inlineStr">
        <is>
          <t>8:48</t>
        </is>
      </c>
      <c r="C1694" t="inlineStr">
        <is>
          <t>are in bed together a bed filled with</t>
        </is>
      </c>
      <c r="D1694">
        <f>HYPERLINK("https://www.youtube.com/watch?v=IMJuhBzdiOQ&amp;t=528s", "Go to time")</f>
        <v/>
      </c>
    </row>
    <row r="1695">
      <c r="A1695">
        <f>HYPERLINK("https://www.youtube.com/watch?v=9vVrs2fIvZg", "Video")</f>
        <v/>
      </c>
      <c r="B1695" t="inlineStr">
        <is>
          <t>0:54</t>
        </is>
      </c>
      <c r="C1695" t="inlineStr">
        <is>
          <t>he had a briefcase filled with marijuana</t>
        </is>
      </c>
      <c r="D1695">
        <f>HYPERLINK("https://www.youtube.com/watch?v=9vVrs2fIvZg&amp;t=54s", "Go to time")</f>
        <v/>
      </c>
    </row>
    <row r="1696">
      <c r="A1696">
        <f>HYPERLINK("https://www.youtube.com/watch?v=zINSeKMipxg", "Video")</f>
        <v/>
      </c>
      <c r="B1696" t="inlineStr">
        <is>
          <t>3:09</t>
        </is>
      </c>
      <c r="C1696" t="inlineStr">
        <is>
          <t>five seconds to fill me in I didn't fill</t>
        </is>
      </c>
      <c r="D1696">
        <f>HYPERLINK("https://www.youtube.com/watch?v=zINSeKMipxg&amp;t=189s", "Go to time")</f>
        <v/>
      </c>
    </row>
    <row r="1697">
      <c r="A1697">
        <f>HYPERLINK("https://www.youtube.com/watch?v=FDeSdRFpiRw", "Video")</f>
        <v/>
      </c>
      <c r="B1697" t="inlineStr">
        <is>
          <t>0:39</t>
        </is>
      </c>
      <c r="C1697" t="inlineStr">
        <is>
          <t>could have filled out the paperwork</t>
        </is>
      </c>
      <c r="D1697">
        <f>HYPERLINK("https://www.youtube.com/watch?v=FDeSdRFpiRw&amp;t=39s", "Go to time")</f>
        <v/>
      </c>
    </row>
    <row r="1698">
      <c r="A1698">
        <f>HYPERLINK("https://www.youtube.com/watch?v=4dbJk7CkoO0", "Video")</f>
        <v/>
      </c>
      <c r="B1698" t="inlineStr">
        <is>
          <t>1:29</t>
        </is>
      </c>
      <c r="C1698" t="inlineStr">
        <is>
          <t>you filling me in on Jon's emergency I</t>
        </is>
      </c>
      <c r="D1698">
        <f>HYPERLINK("https://www.youtube.com/watch?v=4dbJk7CkoO0&amp;t=89s", "Go to time")</f>
        <v/>
      </c>
    </row>
    <row r="1699">
      <c r="A1699">
        <f>HYPERLINK("https://www.youtube.com/watch?v=4dbJk7CkoO0", "Video")</f>
        <v/>
      </c>
      <c r="B1699" t="inlineStr">
        <is>
          <t>1:30</t>
        </is>
      </c>
      <c r="C1699" t="inlineStr">
        <is>
          <t>don't need to fill you in Louis I got it</t>
        </is>
      </c>
      <c r="D1699">
        <f>HYPERLINK("https://www.youtube.com/watch?v=4dbJk7CkoO0&amp;t=90s", "Go to time")</f>
        <v/>
      </c>
    </row>
    <row r="1700">
      <c r="A1700">
        <f>HYPERLINK("https://www.youtube.com/watch?v=zFkSXidFTM4", "Video")</f>
        <v/>
      </c>
      <c r="B1700" t="inlineStr">
        <is>
          <t>3:58</t>
        </is>
      </c>
      <c r="C1700" t="inlineStr">
        <is>
          <t>gonna fill in so this was just to get me</t>
        </is>
      </c>
      <c r="D1700">
        <f>HYPERLINK("https://www.youtube.com/watch?v=zFkSXidFTM4&amp;t=238s", "Go to time")</f>
        <v/>
      </c>
    </row>
    <row r="1701">
      <c r="A1701">
        <f>HYPERLINK("https://www.youtube.com/watch?v=_C1HlBoJpsY", "Video")</f>
        <v/>
      </c>
      <c r="B1701" t="inlineStr">
        <is>
          <t>2:16</t>
        </is>
      </c>
      <c r="C1701" t="inlineStr">
        <is>
          <t>to fill the job right objection Mac I</t>
        </is>
      </c>
      <c r="D1701">
        <f>HYPERLINK("https://www.youtube.com/watch?v=_C1HlBoJpsY&amp;t=136s", "Go to time")</f>
        <v/>
      </c>
    </row>
    <row r="1702">
      <c r="A1702">
        <f>HYPERLINK("https://www.youtube.com/watch?v=J7b5CifI3y4", "Video")</f>
        <v/>
      </c>
      <c r="B1702" t="inlineStr">
        <is>
          <t>1:30</t>
        </is>
      </c>
      <c r="C1702" t="inlineStr">
        <is>
          <t>fill out so if that's what you're</t>
        </is>
      </c>
      <c r="D1702">
        <f>HYPERLINK("https://www.youtube.com/watch?v=J7b5CifI3y4&amp;t=90s", "Go to time")</f>
        <v/>
      </c>
    </row>
    <row r="1703">
      <c r="A1703">
        <f>HYPERLINK("https://www.youtube.com/watch?v=QibvkJ4KIfo", "Video")</f>
        <v/>
      </c>
      <c r="B1703" t="inlineStr">
        <is>
          <t>4:36</t>
        </is>
      </c>
      <c r="C1703" t="inlineStr">
        <is>
          <t>you're going to fill up the rest someone</t>
        </is>
      </c>
      <c r="D1703">
        <f>HYPERLINK("https://www.youtube.com/watch?v=QibvkJ4KIfo&amp;t=276s", "Go to time")</f>
        <v/>
      </c>
    </row>
    <row r="1704">
      <c r="A1704">
        <f>HYPERLINK("https://www.youtube.com/watch?v=SVlIfkDZXQU", "Video")</f>
        <v/>
      </c>
      <c r="B1704" t="inlineStr">
        <is>
          <t>9:22</t>
        </is>
      </c>
      <c r="C1704" t="inlineStr">
        <is>
          <t>looking to us to fill that void and I'm</t>
        </is>
      </c>
      <c r="D1704">
        <f>HYPERLINK("https://www.youtube.com/watch?v=SVlIfkDZXQU&amp;t=562s", "Go to time")</f>
        <v/>
      </c>
    </row>
    <row r="1705">
      <c r="A1705">
        <f>HYPERLINK("https://www.youtube.com/watch?v=bY95CjkKytQ", "Video")</f>
        <v/>
      </c>
      <c r="B1705" t="inlineStr">
        <is>
          <t>1:55</t>
        </is>
      </c>
      <c r="C1705" t="inlineStr">
        <is>
          <t>i'll fill you in on the way over wait</t>
        </is>
      </c>
      <c r="D1705">
        <f>HYPERLINK("https://www.youtube.com/watch?v=bY95CjkKytQ&amp;t=115s", "Go to time")</f>
        <v/>
      </c>
    </row>
    <row r="1706">
      <c r="A1706">
        <f>HYPERLINK("https://www.youtube.com/watch?v=R6FHs4bsbJc", "Video")</f>
        <v/>
      </c>
      <c r="B1706" t="inlineStr">
        <is>
          <t>13:33</t>
        </is>
      </c>
      <c r="C1706" t="inlineStr">
        <is>
          <t>us to fill that void and I'm not sure</t>
        </is>
      </c>
      <c r="D1706">
        <f>HYPERLINK("https://www.youtube.com/watch?v=R6FHs4bsbJc&amp;t=813s", "Go to time")</f>
        <v/>
      </c>
    </row>
    <row r="1707">
      <c r="A1707">
        <f>HYPERLINK("https://www.youtube.com/watch?v=ZyP3skLGMQg", "Video")</f>
        <v/>
      </c>
      <c r="B1707" t="inlineStr">
        <is>
          <t>0:32</t>
        </is>
      </c>
      <c r="C1707" t="inlineStr">
        <is>
          <t>third year law student supposed to fill</t>
        </is>
      </c>
      <c r="D1707">
        <f>HYPERLINK("https://www.youtube.com/watch?v=ZyP3skLGMQg&amp;t=32s", "Go to time")</f>
        <v/>
      </c>
    </row>
    <row r="1708">
      <c r="A1708">
        <f>HYPERLINK("https://www.youtube.com/watch?v=Z7VMowyi7hY", "Video")</f>
        <v/>
      </c>
      <c r="B1708" t="inlineStr">
        <is>
          <t>0:24</t>
        </is>
      </c>
      <c r="C1708" t="inlineStr">
        <is>
          <t>I like you you filling in for the day</t>
        </is>
      </c>
      <c r="D1708">
        <f>HYPERLINK("https://www.youtube.com/watch?v=Z7VMowyi7hY&amp;t=24s", "Go to time")</f>
        <v/>
      </c>
    </row>
    <row r="1709">
      <c r="A1709">
        <f>HYPERLINK("https://www.youtube.com/watch?v=LYGy5w7OhAY", "Video")</f>
        <v/>
      </c>
      <c r="B1709" t="inlineStr">
        <is>
          <t>0:37</t>
        </is>
      </c>
      <c r="C1709" t="inlineStr">
        <is>
          <t>we're filling up these offices with</t>
        </is>
      </c>
      <c r="D1709">
        <f>HYPERLINK("https://www.youtube.com/watch?v=LYGy5w7OhAY&amp;t=37s", "Go to time")</f>
        <v/>
      </c>
    </row>
    <row r="1710">
      <c r="A1710">
        <f>HYPERLINK("https://www.youtube.com/watch?v=040UOdReSBs", "Video")</f>
        <v/>
      </c>
      <c r="B1710" t="inlineStr">
        <is>
          <t>0:37</t>
        </is>
      </c>
      <c r="C1710" t="inlineStr">
        <is>
          <t>for I don't know how to fill out</t>
        </is>
      </c>
      <c r="D1710">
        <f>HYPERLINK("https://www.youtube.com/watch?v=040UOdReSBs&amp;t=37s", "Go to time")</f>
        <v/>
      </c>
    </row>
    <row r="1711">
      <c r="A1711">
        <f>HYPERLINK("https://www.youtube.com/watch?v=040UOdReSBs", "Video")</f>
        <v/>
      </c>
      <c r="B1711" t="inlineStr">
        <is>
          <t>0:56</t>
        </is>
      </c>
      <c r="C1711" t="inlineStr">
        <is>
          <t>fill out a subpoena absolutely and after</t>
        </is>
      </c>
      <c r="D1711">
        <f>HYPERLINK("https://www.youtube.com/watch?v=040UOdReSBs&amp;t=56s", "Go to time")</f>
        <v/>
      </c>
    </row>
    <row r="1712">
      <c r="A1712">
        <f>HYPERLINK("https://www.youtube.com/watch?v=pAwVlYwE3nw", "Video")</f>
        <v/>
      </c>
      <c r="B1712" t="inlineStr">
        <is>
          <t>1:01</t>
        </is>
      </c>
      <c r="C1712" t="inlineStr">
        <is>
          <t>not fulfill my obligation to promptly</t>
        </is>
      </c>
      <c r="D1712">
        <f>HYPERLINK("https://www.youtube.com/watch?v=pAwVlYwE3nw&amp;t=61s", "Go to time")</f>
        <v/>
      </c>
    </row>
    <row r="1713">
      <c r="A1713">
        <f>HYPERLINK("https://www.youtube.com/watch?v=dwM1BCxjQjI", "Video")</f>
        <v/>
      </c>
      <c r="B1713" t="inlineStr">
        <is>
          <t>10:20</t>
        </is>
      </c>
      <c r="C1713" t="inlineStr">
        <is>
          <t>Rachel Louis fill up the tank I'll be</t>
        </is>
      </c>
      <c r="D1713">
        <f>HYPERLINK("https://www.youtube.com/watch?v=dwM1BCxjQjI&amp;t=620s", "Go to time")</f>
        <v/>
      </c>
    </row>
    <row r="1714">
      <c r="A1714">
        <f>HYPERLINK("https://www.youtube.com/watch?v=dwM1BCxjQjI", "Video")</f>
        <v/>
      </c>
      <c r="B1714" t="inlineStr">
        <is>
          <t>10:36</t>
        </is>
      </c>
      <c r="C1714" t="inlineStr">
        <is>
          <t>fill up the tank yeah I did hear what he</t>
        </is>
      </c>
      <c r="D1714">
        <f>HYPERLINK("https://www.youtube.com/watch?v=dwM1BCxjQjI&amp;t=636s", "Go to time")</f>
        <v/>
      </c>
    </row>
    <row r="1715">
      <c r="A1715">
        <f>HYPERLINK("https://www.youtube.com/watch?v=dwM1BCxjQjI", "Video")</f>
        <v/>
      </c>
      <c r="B1715" t="inlineStr">
        <is>
          <t>10:38</t>
        </is>
      </c>
      <c r="C1715" t="inlineStr">
        <is>
          <t>said he said Lewis fill up the</t>
        </is>
      </c>
      <c r="D1715">
        <f>HYPERLINK("https://www.youtube.com/watch?v=dwM1BCxjQjI&amp;t=638s", "Go to time")</f>
        <v/>
      </c>
    </row>
    <row r="1716">
      <c r="A1716">
        <f>HYPERLINK("https://www.youtube.com/watch?v=dwM1BCxjQjI", "Video")</f>
        <v/>
      </c>
      <c r="B1716" t="inlineStr">
        <is>
          <t>10:45</t>
        </is>
      </c>
      <c r="C1716" t="inlineStr">
        <is>
          <t>who didn't go to college who fill up gas</t>
        </is>
      </c>
      <c r="D1716">
        <f>HYPERLINK("https://www.youtube.com/watch?v=dwM1BCxjQjI&amp;t=645s", "Go to time")</f>
        <v/>
      </c>
    </row>
    <row r="1717">
      <c r="A1717">
        <f>HYPERLINK("https://www.youtube.com/watch?v=l_ExJAW_hbs", "Video")</f>
        <v/>
      </c>
      <c r="B1717" t="inlineStr">
        <is>
          <t>1:31</t>
        </is>
      </c>
      <c r="C1717" t="inlineStr">
        <is>
          <t>friendfilling in the deal that's on the</t>
        </is>
      </c>
      <c r="D1717">
        <f>HYPERLINK("https://www.youtube.com/watch?v=l_ExJAW_hbs&amp;t=91s", "Go to time")</f>
        <v/>
      </c>
    </row>
    <row r="1718">
      <c r="A1718">
        <f>HYPERLINK("https://www.youtube.com/watch?v=LtMT868s6UY", "Video")</f>
        <v/>
      </c>
      <c r="B1718" t="inlineStr">
        <is>
          <t>26:25</t>
        </is>
      </c>
      <c r="C1718" t="inlineStr">
        <is>
          <t>fill in the amount oh my God you really</t>
        </is>
      </c>
      <c r="D1718">
        <f>HYPERLINK("https://www.youtube.com/watch?v=LtMT868s6UY&amp;t=1585s", "Go to time")</f>
        <v/>
      </c>
    </row>
    <row r="1719">
      <c r="A1719">
        <f>HYPERLINK("https://www.youtube.com/watch?v=b8uxcDE_TbM", "Video")</f>
        <v/>
      </c>
      <c r="B1719" t="inlineStr">
        <is>
          <t>7:05</t>
        </is>
      </c>
      <c r="C1719" t="inlineStr">
        <is>
          <t>on you instead of bullets it's filled</t>
        </is>
      </c>
      <c r="D1719">
        <f>HYPERLINK("https://www.youtube.com/watch?v=b8uxcDE_TbM&amp;t=425s", "Go to time")</f>
        <v/>
      </c>
    </row>
    <row r="1720">
      <c r="A1720">
        <f>HYPERLINK("https://www.youtube.com/watch?v=Il5anJqVVmo", "Video")</f>
        <v/>
      </c>
      <c r="B1720" t="inlineStr">
        <is>
          <t>4:27</t>
        </is>
      </c>
      <c r="C1720" t="inlineStr">
        <is>
          <t>Louis fill up the tank I'll be back</t>
        </is>
      </c>
      <c r="D1720">
        <f>HYPERLINK("https://www.youtube.com/watch?v=Il5anJqVVmo&amp;t=267s", "Go to time")</f>
        <v/>
      </c>
    </row>
    <row r="1721">
      <c r="A1721">
        <f>HYPERLINK("https://www.youtube.com/watch?v=Il5anJqVVmo", "Video")</f>
        <v/>
      </c>
      <c r="B1721" t="inlineStr">
        <is>
          <t>4:40</t>
        </is>
      </c>
      <c r="C1721" t="inlineStr">
        <is>
          <t>well what you hear what he said fill up</t>
        </is>
      </c>
      <c r="D1721">
        <f>HYPERLINK("https://www.youtube.com/watch?v=Il5anJqVVmo&amp;t=280s", "Go to time")</f>
        <v/>
      </c>
    </row>
    <row r="1722">
      <c r="A1722">
        <f>HYPERLINK("https://www.youtube.com/watch?v=Il5anJqVVmo", "Video")</f>
        <v/>
      </c>
      <c r="B1722" t="inlineStr">
        <is>
          <t>4:45</t>
        </is>
      </c>
      <c r="C1722" t="inlineStr">
        <is>
          <t>Lewis fill up the tank</t>
        </is>
      </c>
      <c r="D1722">
        <f>HYPERLINK("https://www.youtube.com/watch?v=Il5anJqVVmo&amp;t=285s", "Go to time")</f>
        <v/>
      </c>
    </row>
    <row r="1723">
      <c r="A1723">
        <f>HYPERLINK("https://www.youtube.com/watch?v=Il5anJqVVmo", "Video")</f>
        <v/>
      </c>
      <c r="B1723" t="inlineStr">
        <is>
          <t>4:51</t>
        </is>
      </c>
      <c r="C1723" t="inlineStr">
        <is>
          <t>didn't go to college fill up gas tanks</t>
        </is>
      </c>
      <c r="D1723">
        <f>HYPERLINK("https://www.youtube.com/watch?v=Il5anJqVVmo&amp;t=291s", "Go to time")</f>
        <v/>
      </c>
    </row>
    <row r="1724">
      <c r="A1724">
        <f>HYPERLINK("https://www.youtube.com/watch?v=Il5anJqVVmo", "Video")</f>
        <v/>
      </c>
      <c r="B1724" t="inlineStr">
        <is>
          <t>5:36</t>
        </is>
      </c>
      <c r="C1724" t="inlineStr">
        <is>
          <t>he asks you to fill the tank because he</t>
        </is>
      </c>
      <c r="D1724">
        <f>HYPERLINK("https://www.youtube.com/watch?v=Il5anJqVVmo&amp;t=336s", "Go to time")</f>
        <v/>
      </c>
    </row>
    <row r="1725">
      <c r="A1725">
        <f>HYPERLINK("https://www.youtube.com/watch?v=xNcAHItEr1I", "Video")</f>
        <v/>
      </c>
      <c r="B1725" t="inlineStr">
        <is>
          <t>0:42</t>
        </is>
      </c>
      <c r="C1725" t="inlineStr">
        <is>
          <t>fill out a subpoena</t>
        </is>
      </c>
      <c r="D1725">
        <f>HYPERLINK("https://www.youtube.com/watch?v=xNcAHItEr1I&amp;t=42s", "Go to time")</f>
        <v/>
      </c>
    </row>
    <row r="1726">
      <c r="A1726">
        <f>HYPERLINK("https://www.youtube.com/watch?v=49-U3iPgEYM", "Video")</f>
        <v/>
      </c>
      <c r="B1726" t="inlineStr">
        <is>
          <t>1:27</t>
        </is>
      </c>
      <c r="C1726" t="inlineStr">
        <is>
          <t>place isn't filled with people and you</t>
        </is>
      </c>
      <c r="D1726">
        <f>HYPERLINK("https://www.youtube.com/watch?v=49-U3iPgEYM&amp;t=87s", "Go to time")</f>
        <v/>
      </c>
    </row>
    <row r="1727">
      <c r="A1727">
        <f>HYPERLINK("https://www.youtube.com/watch?v=QQF0qJkslK8", "Video")</f>
        <v/>
      </c>
      <c r="B1727" t="inlineStr">
        <is>
          <t>1:18</t>
        </is>
      </c>
      <c r="C1727" t="inlineStr">
        <is>
          <t>if these offices are filled it kills</t>
        </is>
      </c>
      <c r="D1727">
        <f>HYPERLINK("https://www.youtube.com/watch?v=QQF0qJkslK8&amp;t=78s", "Go to time")</f>
        <v/>
      </c>
    </row>
    <row r="1728">
      <c r="A1728">
        <f>HYPERLINK("https://www.youtube.com/watch?v=n7jWMLxkQnQ", "Video")</f>
        <v/>
      </c>
      <c r="B1728" t="inlineStr">
        <is>
          <t>0:55</t>
        </is>
      </c>
      <c r="C1728" t="inlineStr">
        <is>
          <t>bring me briefcases filled with cash and</t>
        </is>
      </c>
      <c r="D1728">
        <f>HYPERLINK("https://www.youtube.com/watch?v=n7jWMLxkQnQ&amp;t=55s", "Go to time")</f>
        <v/>
      </c>
    </row>
    <row r="1729">
      <c r="A1729">
        <f>HYPERLINK("https://www.youtube.com/watch?v=p0Q-cBtxeoQ", "Video")</f>
        <v/>
      </c>
      <c r="B1729" t="inlineStr">
        <is>
          <t>0:54</t>
        </is>
      </c>
      <c r="C1729" t="inlineStr">
        <is>
          <t>had a briefcase filled with marijuana</t>
        </is>
      </c>
      <c r="D1729">
        <f>HYPERLINK("https://www.youtube.com/watch?v=p0Q-cBtxeoQ&amp;t=54s", "Go to time")</f>
        <v/>
      </c>
    </row>
    <row r="1730">
      <c r="A1730">
        <f>HYPERLINK("https://www.youtube.com/watch?v=63IXKE2aQUI", "Video")</f>
        <v/>
      </c>
      <c r="B1730" t="inlineStr">
        <is>
          <t>1:54</t>
        </is>
      </c>
      <c r="C1730" t="inlineStr">
        <is>
          <t>filled</t>
        </is>
      </c>
      <c r="D1730">
        <f>HYPERLINK("https://www.youtube.com/watch?v=63IXKE2aQUI&amp;t=114s", "Go to time")</f>
        <v/>
      </c>
    </row>
    <row r="1731">
      <c r="A1731">
        <f>HYPERLINK("https://www.youtube.com/watch?v=2KSLetGJLms", "Video")</f>
        <v/>
      </c>
      <c r="B1731" t="inlineStr">
        <is>
          <t>0:26</t>
        </is>
      </c>
      <c r="C1731" t="inlineStr">
        <is>
          <t>i filled out today asked if i was a</t>
        </is>
      </c>
      <c r="D1731">
        <f>HYPERLINK("https://www.youtube.com/watch?v=2KSLetGJLms&amp;t=26s", "Go to time")</f>
        <v/>
      </c>
    </row>
    <row r="1732">
      <c r="A1732">
        <f>HYPERLINK("https://www.youtube.com/watch?v=8cr81HTMs_w", "Video")</f>
        <v/>
      </c>
      <c r="B1732" t="inlineStr">
        <is>
          <t>6:32</t>
        </is>
      </c>
      <c r="C1732" t="inlineStr">
        <is>
          <t>is going outside the company to fill the</t>
        </is>
      </c>
      <c r="D1732">
        <f>HYPERLINK("https://www.youtube.com/watch?v=8cr81HTMs_w&amp;t=392s", "Go to time")</f>
        <v/>
      </c>
    </row>
    <row r="1733">
      <c r="A1733">
        <f>HYPERLINK("https://www.youtube.com/watch?v=DgL-DVBV81w", "Video")</f>
        <v/>
      </c>
      <c r="B1733" t="inlineStr">
        <is>
          <t>0:57</t>
        </is>
      </c>
      <c r="C1733" t="inlineStr">
        <is>
          <t>gonna fill in so this was just to get me</t>
        </is>
      </c>
      <c r="D1733">
        <f>HYPERLINK("https://www.youtube.com/watch?v=DgL-DVBV81w&amp;t=57s", "Go to time")</f>
        <v/>
      </c>
    </row>
    <row r="1734">
      <c r="A1734">
        <f>HYPERLINK("https://www.youtube.com/watch?v=MNeEFaDWRs8", "Video")</f>
        <v/>
      </c>
      <c r="B1734" t="inlineStr">
        <is>
          <t>2:06</t>
        </is>
      </c>
      <c r="C1734" t="inlineStr">
        <is>
          <t>we're filling up these offices with</t>
        </is>
      </c>
      <c r="D1734">
        <f>HYPERLINK("https://www.youtube.com/watch?v=MNeEFaDWRs8&amp;t=126s", "Go to time")</f>
        <v/>
      </c>
    </row>
    <row r="1735">
      <c r="A1735">
        <f>HYPERLINK("https://www.youtube.com/watch?v=5dPgKD4bwgo", "Video")</f>
        <v/>
      </c>
      <c r="B1735" t="inlineStr">
        <is>
          <t>0:44</t>
        </is>
      </c>
      <c r="C1735" t="inlineStr">
        <is>
          <t>friend Fillion on the deal it's on the</t>
        </is>
      </c>
      <c r="D1735">
        <f>HYPERLINK("https://www.youtube.com/watch?v=5dPgKD4bwgo&amp;t=44s", "Go to time")</f>
        <v/>
      </c>
    </row>
    <row r="1736">
      <c r="A1736">
        <f>HYPERLINK("https://www.youtube.com/watch?v=_8cvw7nb5Bk", "Video")</f>
        <v/>
      </c>
      <c r="B1736" t="inlineStr">
        <is>
          <t>1:53</t>
        </is>
      </c>
      <c r="C1736" t="inlineStr">
        <is>
          <t>fill out so if that's what you're</t>
        </is>
      </c>
      <c r="D1736">
        <f>HYPERLINK("https://www.youtube.com/watch?v=_8cvw7nb5Bk&amp;t=113s", "Go to time")</f>
        <v/>
      </c>
    </row>
    <row r="1737">
      <c r="A1737">
        <f>HYPERLINK("https://www.youtube.com/watch?v=rpJDXjkzqmA", "Video")</f>
        <v/>
      </c>
      <c r="B1737" t="inlineStr">
        <is>
          <t>1:35</t>
        </is>
      </c>
      <c r="C1737" t="inlineStr">
        <is>
          <t>oh Louis fill up the tank I'll be</t>
        </is>
      </c>
      <c r="D1737">
        <f>HYPERLINK("https://www.youtube.com/watch?v=rpJDXjkzqmA&amp;t=95s", "Go to time")</f>
        <v/>
      </c>
    </row>
    <row r="1738">
      <c r="A1738">
        <f>HYPERLINK("https://www.youtube.com/watch?v=rpJDXjkzqmA", "Video")</f>
        <v/>
      </c>
      <c r="B1738" t="inlineStr">
        <is>
          <t>1:51</t>
        </is>
      </c>
      <c r="C1738" t="inlineStr">
        <is>
          <t>fill up the tank yeah I did hear what he</t>
        </is>
      </c>
      <c r="D1738">
        <f>HYPERLINK("https://www.youtube.com/watch?v=rpJDXjkzqmA&amp;t=111s", "Go to time")</f>
        <v/>
      </c>
    </row>
    <row r="1739">
      <c r="A1739">
        <f>HYPERLINK("https://www.youtube.com/watch?v=rpJDXjkzqmA", "Video")</f>
        <v/>
      </c>
      <c r="B1739" t="inlineStr">
        <is>
          <t>1:53</t>
        </is>
      </c>
      <c r="C1739" t="inlineStr">
        <is>
          <t>said he said Lewis fill up the tank</t>
        </is>
      </c>
      <c r="D1739">
        <f>HYPERLINK("https://www.youtube.com/watch?v=rpJDXjkzqmA&amp;t=113s", "Go to time")</f>
        <v/>
      </c>
    </row>
    <row r="1740">
      <c r="A1740">
        <f>HYPERLINK("https://www.youtube.com/watch?v=rpJDXjkzqmA", "Video")</f>
        <v/>
      </c>
      <c r="B1740" t="inlineStr">
        <is>
          <t>2:01</t>
        </is>
      </c>
      <c r="C1740" t="inlineStr">
        <is>
          <t>didn't go to college and fill up gas</t>
        </is>
      </c>
      <c r="D1740">
        <f>HYPERLINK("https://www.youtube.com/watch?v=rpJDXjkzqmA&amp;t=121s", "Go to time")</f>
        <v/>
      </c>
    </row>
    <row r="1741">
      <c r="A1741">
        <f>HYPERLINK("https://www.youtube.com/watch?v=rpJDXjkzqmA", "Video")</f>
        <v/>
      </c>
      <c r="B1741" t="inlineStr">
        <is>
          <t>2:42</t>
        </is>
      </c>
      <c r="C1741" t="inlineStr">
        <is>
          <t>did what on purpose he asked you to fill</t>
        </is>
      </c>
      <c r="D1741">
        <f>HYPERLINK("https://www.youtube.com/watch?v=rpJDXjkzqmA&amp;t=162s", "Go to time")</f>
        <v/>
      </c>
    </row>
    <row r="1742">
      <c r="A1742">
        <f>HYPERLINK("https://www.youtube.com/watch?v=giWFqPUi3ho", "Video")</f>
        <v/>
      </c>
      <c r="B1742" t="inlineStr">
        <is>
          <t>4:29</t>
        </is>
      </c>
      <c r="C1742" t="inlineStr">
        <is>
          <t>hours can you show me to fill out a</t>
        </is>
      </c>
      <c r="D1742">
        <f>HYPERLINK("https://www.youtube.com/watch?v=giWFqPUi3ho&amp;t=269s", "Go to time")</f>
        <v/>
      </c>
    </row>
    <row r="1743">
      <c r="A1743">
        <f>HYPERLINK("https://www.youtube.com/watch?v=wjbXpSlWubM", "Video")</f>
        <v/>
      </c>
      <c r="B1743" t="inlineStr">
        <is>
          <t>1:20</t>
        </is>
      </c>
      <c r="C1743" t="inlineStr">
        <is>
          <t>a bed filled with horseman's money</t>
        </is>
      </c>
      <c r="D1743">
        <f>HYPERLINK("https://www.youtube.com/watch?v=wjbXpSlWubM&amp;t=80s", "Go to time")</f>
        <v/>
      </c>
    </row>
    <row r="1744">
      <c r="A1744">
        <f>HYPERLINK("https://www.youtube.com/watch?v=IcKTqqErh9w", "Video")</f>
        <v/>
      </c>
      <c r="B1744" t="inlineStr">
        <is>
          <t>4:50</t>
        </is>
      </c>
      <c r="C1744" t="inlineStr">
        <is>
          <t>is going outside the company to fill the</t>
        </is>
      </c>
      <c r="D1744">
        <f>HYPERLINK("https://www.youtube.com/watch?v=IcKTqqErh9w&amp;t=290s", "Go to time")</f>
        <v/>
      </c>
    </row>
    <row r="1745">
      <c r="A1745">
        <f>HYPERLINK("https://www.youtube.com/watch?v=mWrDMgj7hmw", "Video")</f>
        <v/>
      </c>
      <c r="B1745" t="inlineStr">
        <is>
          <t>3:32</t>
        </is>
      </c>
      <c r="C1745" t="inlineStr">
        <is>
          <t>drinks we'll be filled absolutely</t>
        </is>
      </c>
      <c r="D1745">
        <f>HYPERLINK("https://www.youtube.com/watch?v=mWrDMgj7hmw&amp;t=212s", "Go to time")</f>
        <v/>
      </c>
    </row>
    <row r="1746">
      <c r="A1746">
        <f>HYPERLINK("https://www.youtube.com/watch?v=TyWzwbMXeWo", "Video")</f>
        <v/>
      </c>
      <c r="B1746" t="inlineStr">
        <is>
          <t>9:02</t>
        </is>
      </c>
      <c r="C1746" t="inlineStr">
        <is>
          <t>it's filled with</t>
        </is>
      </c>
      <c r="D1746">
        <f>HYPERLINK("https://www.youtube.com/watch?v=TyWzwbMXeWo&amp;t=542s", "Go to time")</f>
        <v/>
      </c>
    </row>
    <row r="1747">
      <c r="A1747">
        <f>HYPERLINK("https://www.youtube.com/watch?v=9iY-Z1_aibU", "Video")</f>
        <v/>
      </c>
      <c r="B1747" t="inlineStr">
        <is>
          <t>0:27</t>
        </is>
      </c>
      <c r="C1747" t="inlineStr">
        <is>
          <t>you instead of bullets it's filled with</t>
        </is>
      </c>
      <c r="D1747">
        <f>HYPERLINK("https://www.youtube.com/watch?v=9iY-Z1_aibU&amp;t=27s", "Go to time")</f>
        <v/>
      </c>
    </row>
    <row r="1748">
      <c r="A1748">
        <f>HYPERLINK("https://www.youtube.com/watch?v=WMz_OIgFs_w", "Video")</f>
        <v/>
      </c>
      <c r="B1748" t="inlineStr">
        <is>
          <t>0:40</t>
        </is>
      </c>
      <c r="C1748" t="inlineStr">
        <is>
          <t>could have filled out the paperwork</t>
        </is>
      </c>
      <c r="D1748">
        <f>HYPERLINK("https://www.youtube.com/watch?v=WMz_OIgFs_w&amp;t=40s", "Go to time")</f>
        <v/>
      </c>
    </row>
    <row r="1749">
      <c r="A1749">
        <f>HYPERLINK("https://www.youtube.com/watch?v=VLi2JdFEKJY", "Video")</f>
        <v/>
      </c>
      <c r="B1749" t="inlineStr">
        <is>
          <t>19:10</t>
        </is>
      </c>
      <c r="C1749" t="inlineStr">
        <is>
          <t>be well you're a lawyer fill in the</t>
        </is>
      </c>
      <c r="D1749">
        <f>HYPERLINK("https://www.youtube.com/watch?v=VLi2JdFEKJY&amp;t=1150s", "Go to time")</f>
        <v/>
      </c>
    </row>
    <row r="1750">
      <c r="A1750">
        <f>HYPERLINK("https://www.youtube.com/watch?v=-Lo__KJQIZo", "Video")</f>
        <v/>
      </c>
      <c r="B1750" t="inlineStr">
        <is>
          <t>0:45</t>
        </is>
      </c>
      <c r="C1750" t="inlineStr">
        <is>
          <t>because your only choice now is to fill</t>
        </is>
      </c>
      <c r="D1750">
        <f>HYPERLINK("https://www.youtube.com/watch?v=-Lo__KJQIZo&amp;t=45s", "Go to time")</f>
        <v/>
      </c>
    </row>
    <row r="1751">
      <c r="A1751">
        <f>HYPERLINK("https://www.youtube.com/watch?v=Aue1oeINcmo", "Video")</f>
        <v/>
      </c>
      <c r="B1751" t="inlineStr">
        <is>
          <t>0:09</t>
        </is>
      </c>
      <c r="C1751" t="inlineStr">
        <is>
          <t>Ooh! Jelly-filled Judy.
Looks like we have a winner.</t>
        </is>
      </c>
      <c r="D1751">
        <f>HYPERLINK("https://www.youtube.com/watch?v=Aue1oeINcmo&amp;t=9s", "Go to time")</f>
        <v/>
      </c>
    </row>
    <row r="1752">
      <c r="A1752">
        <f>HYPERLINK("https://www.youtube.com/watch?v=IdwMOWVtVWA", "Video")</f>
        <v/>
      </c>
      <c r="B1752" t="inlineStr">
        <is>
          <t>2:41</t>
        </is>
      </c>
      <c r="C1752" t="inlineStr">
        <is>
          <t>suddenly i'm supposed to fill the hole</t>
        </is>
      </c>
      <c r="D1752">
        <f>HYPERLINK("https://www.youtube.com/watch?v=IdwMOWVtVWA&amp;t=161s", "Go to time")</f>
        <v/>
      </c>
    </row>
    <row r="1753">
      <c r="A1753">
        <f>HYPERLINK("https://www.youtube.com/watch?v=wY7Tn-JW9No", "Video")</f>
        <v/>
      </c>
      <c r="B1753" t="inlineStr">
        <is>
          <t>2:38</t>
        </is>
      </c>
      <c r="C1753" t="inlineStr">
        <is>
          <t>about filling out immigration
papers for his parents</t>
        </is>
      </c>
      <c r="D1753">
        <f>HYPERLINK("https://www.youtube.com/watch?v=wY7Tn-JW9No&amp;t=158s", "Go to time")</f>
        <v/>
      </c>
    </row>
    <row r="1754">
      <c r="A1754">
        <f>HYPERLINK("https://www.youtube.com/watch?v=wY7Tn-JW9No", "Video")</f>
        <v/>
      </c>
      <c r="B1754" t="inlineStr">
        <is>
          <t>3:25</t>
        </is>
      </c>
      <c r="C1754" t="inlineStr">
        <is>
          <t>Fill in the gap,</t>
        </is>
      </c>
      <c r="D1754">
        <f>HYPERLINK("https://www.youtube.com/watch?v=wY7Tn-JW9No&amp;t=205s", "Go to time")</f>
        <v/>
      </c>
    </row>
    <row r="1755">
      <c r="A1755">
        <f>HYPERLINK("https://www.youtube.com/watch?v=Yd0yQ9yxSYY", "Video")</f>
        <v/>
      </c>
      <c r="B1755" t="inlineStr">
        <is>
          <t>8:54</t>
        </is>
      </c>
      <c r="C1755" t="inlineStr">
        <is>
          <t>the same way that we would want
more and more galaxies filled with life</t>
        </is>
      </c>
      <c r="D1755">
        <f>HYPERLINK("https://www.youtube.com/watch?v=Yd0yQ9yxSYY&amp;t=534s", "Go to time")</f>
        <v/>
      </c>
    </row>
    <row r="1756">
      <c r="A1756">
        <f>HYPERLINK("https://www.youtube.com/watch?v=0NV1KdWRHck", "Video")</f>
        <v/>
      </c>
      <c r="B1756" t="inlineStr">
        <is>
          <t>15:24</t>
        </is>
      </c>
      <c r="C1756" t="inlineStr">
        <is>
          <t>to fill their stomachs with.</t>
        </is>
      </c>
      <c r="D1756">
        <f>HYPERLINK("https://www.youtube.com/watch?v=0NV1KdWRHck&amp;t=924s", "Go to time")</f>
        <v/>
      </c>
    </row>
    <row r="1757">
      <c r="A1757">
        <f>HYPERLINK("https://www.youtube.com/watch?v=jmQWOPDqxWA", "Video")</f>
        <v/>
      </c>
      <c r="B1757" t="inlineStr">
        <is>
          <t>38:43</t>
        </is>
      </c>
      <c r="C1757" t="inlineStr">
        <is>
          <t>it's fulfilling,</t>
        </is>
      </c>
      <c r="D1757">
        <f>HYPERLINK("https://www.youtube.com/watch?v=jmQWOPDqxWA&amp;t=2323s", "Go to time")</f>
        <v/>
      </c>
    </row>
    <row r="1758">
      <c r="A1758">
        <f>HYPERLINK("https://www.youtube.com/watch?v=Xy4iSaJOQQA", "Video")</f>
        <v/>
      </c>
      <c r="B1758" t="inlineStr">
        <is>
          <t>12:00</t>
        </is>
      </c>
      <c r="C1758" t="inlineStr">
        <is>
          <t>all 18,000 cubic meters of landfill.</t>
        </is>
      </c>
      <c r="D1758">
        <f>HYPERLINK("https://www.youtube.com/watch?v=Xy4iSaJOQQA&amp;t=720s", "Go to time")</f>
        <v/>
      </c>
    </row>
    <row r="1759">
      <c r="A1759">
        <f>HYPERLINK("https://www.youtube.com/watch?v=zihlv2nHEAw", "Video")</f>
        <v/>
      </c>
      <c r="B1759" t="inlineStr">
        <is>
          <t>4:58</t>
        </is>
      </c>
      <c r="C1759" t="inlineStr">
        <is>
          <t>and it's filled me with hope
that will last me for years.</t>
        </is>
      </c>
      <c r="D1759">
        <f>HYPERLINK("https://www.youtube.com/watch?v=zihlv2nHEAw&amp;t=298s", "Go to time")</f>
        <v/>
      </c>
    </row>
    <row r="1760">
      <c r="A1760">
        <f>HYPERLINK("https://www.youtube.com/watch?v=7G4WI4oTC5A", "Video")</f>
        <v/>
      </c>
      <c r="B1760" t="inlineStr">
        <is>
          <t>4:54</t>
        </is>
      </c>
      <c r="C1760" t="inlineStr">
        <is>
          <t>and this area used to be
completely filled in with the cement,</t>
        </is>
      </c>
      <c r="D1760">
        <f>HYPERLINK("https://www.youtube.com/watch?v=7G4WI4oTC5A&amp;t=294s", "Go to time")</f>
        <v/>
      </c>
    </row>
    <row r="1761">
      <c r="A1761">
        <f>HYPERLINK("https://www.youtube.com/watch?v=7G4WI4oTC5A", "Video")</f>
        <v/>
      </c>
      <c r="B1761" t="inlineStr">
        <is>
          <t>9:41</t>
        </is>
      </c>
      <c r="C1761" t="inlineStr">
        <is>
          <t>For the most part,
they end up in landfills.</t>
        </is>
      </c>
      <c r="D1761">
        <f>HYPERLINK("https://www.youtube.com/watch?v=7G4WI4oTC5A&amp;t=581s", "Go to time")</f>
        <v/>
      </c>
    </row>
    <row r="1762">
      <c r="A1762">
        <f>HYPERLINK("https://www.youtube.com/watch?v=2LC4YFenynI", "Video")</f>
        <v/>
      </c>
      <c r="B1762" t="inlineStr">
        <is>
          <t>9:54</t>
        </is>
      </c>
      <c r="C1762" t="inlineStr">
        <is>
          <t>and the weird energy of a room
filling up with sophomores,</t>
        </is>
      </c>
      <c r="D1762">
        <f>HYPERLINK("https://www.youtube.com/watch?v=2LC4YFenynI&amp;t=594s", "Go to time")</f>
        <v/>
      </c>
    </row>
    <row r="1763">
      <c r="A1763">
        <f>HYPERLINK("https://www.youtube.com/watch?v=P5Tq1MK0ad8", "Video")</f>
        <v/>
      </c>
      <c r="B1763" t="inlineStr">
        <is>
          <t>0:23</t>
        </is>
      </c>
      <c r="C1763" t="inlineStr">
        <is>
          <t>and my parents filled those shelves
with the books of Black authors</t>
        </is>
      </c>
      <c r="D1763">
        <f>HYPERLINK("https://www.youtube.com/watch?v=P5Tq1MK0ad8&amp;t=23s", "Go to time")</f>
        <v/>
      </c>
    </row>
    <row r="1764">
      <c r="A1764">
        <f>HYPERLINK("https://www.youtube.com/watch?v=A2ti4_lNPL8", "Video")</f>
        <v/>
      </c>
      <c r="B1764" t="inlineStr">
        <is>
          <t>2:25</t>
        </is>
      </c>
      <c r="C1764" t="inlineStr">
        <is>
          <t>You see, it was a home that was filled
with so much dysfunction.</t>
        </is>
      </c>
      <c r="D1764">
        <f>HYPERLINK("https://www.youtube.com/watch?v=A2ti4_lNPL8&amp;t=145s", "Go to time")</f>
        <v/>
      </c>
    </row>
    <row r="1765">
      <c r="A1765">
        <f>HYPERLINK("https://www.youtube.com/watch?v=XTlDS7ju_28", "Video")</f>
        <v/>
      </c>
      <c r="B1765" t="inlineStr">
        <is>
          <t>1:39</t>
        </is>
      </c>
      <c r="C1765" t="inlineStr">
        <is>
          <t>instead of getting to that task
that fills you with anxiety or dread?</t>
        </is>
      </c>
      <c r="D1765">
        <f>HYPERLINK("https://www.youtube.com/watch?v=XTlDS7ju_28&amp;t=99s", "Go to time")</f>
        <v/>
      </c>
    </row>
    <row r="1766">
      <c r="A1766">
        <f>HYPERLINK("https://www.youtube.com/watch?v=xRL2vVAa47I", "Video")</f>
        <v/>
      </c>
      <c r="B1766" t="inlineStr">
        <is>
          <t>8:28</t>
        </is>
      </c>
      <c r="C1766" t="inlineStr">
        <is>
          <t>Or we can fill up two-and-a-half
Yankee Stadiums</t>
        </is>
      </c>
      <c r="D1766">
        <f>HYPERLINK("https://www.youtube.com/watch?v=xRL2vVAa47I&amp;t=508s", "Go to time")</f>
        <v/>
      </c>
    </row>
    <row r="1767">
      <c r="A1767">
        <f>HYPERLINK("https://www.youtube.com/watch?v=U-BHz_UIOfs", "Video")</f>
        <v/>
      </c>
      <c r="B1767" t="inlineStr">
        <is>
          <t>4:45</t>
        </is>
      </c>
      <c r="C1767" t="inlineStr">
        <is>
          <t>All of these conditions
can be quite easily fulfilled</t>
        </is>
      </c>
      <c r="D1767">
        <f>HYPERLINK("https://www.youtube.com/watch?v=U-BHz_UIOfs&amp;t=285s", "Go to time")</f>
        <v/>
      </c>
    </row>
    <row r="1768">
      <c r="A1768">
        <f>HYPERLINK("https://www.youtube.com/watch?v=SixQ6cTzYaI", "Video")</f>
        <v/>
      </c>
      <c r="B1768" t="inlineStr">
        <is>
          <t>1:55</t>
        </is>
      </c>
      <c r="C1768" t="inlineStr">
        <is>
          <t>and then find something doable
with which to fill that gap.</t>
        </is>
      </c>
      <c r="D1768">
        <f>HYPERLINK("https://www.youtube.com/watch?v=SixQ6cTzYaI&amp;t=115s", "Go to time")</f>
        <v/>
      </c>
    </row>
    <row r="1769">
      <c r="A1769">
        <f>HYPERLINK("https://www.youtube.com/watch?v=SixQ6cTzYaI", "Video")</f>
        <v/>
      </c>
      <c r="B1769" t="inlineStr">
        <is>
          <t>4:52</t>
        </is>
      </c>
      <c r="C1769" t="inlineStr">
        <is>
          <t>That gave us something doable
with which to fill that gap.</t>
        </is>
      </c>
      <c r="D1769">
        <f>HYPERLINK("https://www.youtube.com/watch?v=SixQ6cTzYaI&amp;t=292s", "Go to time")</f>
        <v/>
      </c>
    </row>
    <row r="1770">
      <c r="A1770">
        <f>HYPERLINK("https://www.youtube.com/watch?v=SixQ6cTzYaI", "Video")</f>
        <v/>
      </c>
      <c r="B1770" t="inlineStr">
        <is>
          <t>8:50</t>
        </is>
      </c>
      <c r="C1770" t="inlineStr">
        <is>
          <t>The doable way to fill that gap</t>
        </is>
      </c>
      <c r="D1770">
        <f>HYPERLINK("https://www.youtube.com/watch?v=SixQ6cTzYaI&amp;t=530s", "Go to time")</f>
        <v/>
      </c>
    </row>
    <row r="1771">
      <c r="A1771">
        <f>HYPERLINK("https://www.youtube.com/watch?v=SixQ6cTzYaI", "Video")</f>
        <v/>
      </c>
      <c r="B1771" t="inlineStr">
        <is>
          <t>9:46</t>
        </is>
      </c>
      <c r="C1771" t="inlineStr">
        <is>
          <t>found a doable way to fill that gap</t>
        </is>
      </c>
      <c r="D1771">
        <f>HYPERLINK("https://www.youtube.com/watch?v=SixQ6cTzYaI&amp;t=586s", "Go to time")</f>
        <v/>
      </c>
    </row>
    <row r="1772">
      <c r="A1772">
        <f>HYPERLINK("https://www.youtube.com/watch?v=p9-39oGccqc", "Video")</f>
        <v/>
      </c>
      <c r="B1772" t="inlineStr">
        <is>
          <t>4:06</t>
        </is>
      </c>
      <c r="C1772" t="inlineStr">
        <is>
          <t>water to fill my face and bring it back</t>
        </is>
      </c>
      <c r="D1772">
        <f>HYPERLINK("https://www.youtube.com/watch?v=p9-39oGccqc&amp;t=246s", "Go to time")</f>
        <v/>
      </c>
    </row>
    <row r="1773">
      <c r="A1773">
        <f>HYPERLINK("https://www.youtube.com/watch?v=RjquHTj4HlY", "Video")</f>
        <v/>
      </c>
      <c r="B1773" t="inlineStr">
        <is>
          <t>5:56</t>
        </is>
      </c>
      <c r="C1773" t="inlineStr">
        <is>
          <t>struggling against cultural norms
to fulfill her unlikely dream.</t>
        </is>
      </c>
      <c r="D1773">
        <f>HYPERLINK("https://www.youtube.com/watch?v=RjquHTj4HlY&amp;t=356s", "Go to time")</f>
        <v/>
      </c>
    </row>
    <row r="1774">
      <c r="A1774">
        <f>HYPERLINK("https://www.youtube.com/watch?v=RjquHTj4HlY", "Video")</f>
        <v/>
      </c>
      <c r="B1774" t="inlineStr">
        <is>
          <t>12:51</t>
        </is>
      </c>
      <c r="C1774" t="inlineStr">
        <is>
          <t>who have been told
that in order to fulfill my dreams,</t>
        </is>
      </c>
      <c r="D1774">
        <f>HYPERLINK("https://www.youtube.com/watch?v=RjquHTj4HlY&amp;t=771s", "Go to time")</f>
        <v/>
      </c>
    </row>
    <row r="1775">
      <c r="A1775">
        <f>HYPERLINK("https://www.youtube.com/watch?v=iazvFYCU4YU", "Video")</f>
        <v/>
      </c>
      <c r="B1775" t="inlineStr">
        <is>
          <t>7:24</t>
        </is>
      </c>
      <c r="C1775" t="inlineStr">
        <is>
          <t>they need to fulfill their working with</t>
        </is>
      </c>
      <c r="D1775">
        <f>HYPERLINK("https://www.youtube.com/watch?v=iazvFYCU4YU&amp;t=444s", "Go to time")</f>
        <v/>
      </c>
    </row>
    <row r="1776">
      <c r="A1776">
        <f>HYPERLINK("https://www.youtube.com/watch?v=iazvFYCU4YU", "Video")</f>
        <v/>
      </c>
      <c r="B1776" t="inlineStr">
        <is>
          <t>8:14</t>
        </is>
      </c>
      <c r="C1776" t="inlineStr">
        <is>
          <t>contract because they're trying to fill</t>
        </is>
      </c>
      <c r="D1776">
        <f>HYPERLINK("https://www.youtube.com/watch?v=iazvFYCU4YU&amp;t=494s", "Go to time")</f>
        <v/>
      </c>
    </row>
    <row r="1777">
      <c r="A1777">
        <f>HYPERLINK("https://www.youtube.com/watch?v=lkMV6SxilXc", "Video")</f>
        <v/>
      </c>
      <c r="B1777" t="inlineStr">
        <is>
          <t>20:10</t>
        </is>
      </c>
      <c r="C1777" t="inlineStr">
        <is>
          <t>those voids need to be filled and the</t>
        </is>
      </c>
      <c r="D1777">
        <f>HYPERLINK("https://www.youtube.com/watch?v=lkMV6SxilXc&amp;t=1210s", "Go to time")</f>
        <v/>
      </c>
    </row>
    <row r="1778">
      <c r="A1778">
        <f>HYPERLINK("https://www.youtube.com/watch?v=lkMV6SxilXc", "Video")</f>
        <v/>
      </c>
      <c r="B1778" t="inlineStr">
        <is>
          <t>20:32</t>
        </is>
      </c>
      <c r="C1778" t="inlineStr">
        <is>
          <t>there's replacement there's refilling of</t>
        </is>
      </c>
      <c r="D1778">
        <f>HYPERLINK("https://www.youtube.com/watch?v=lkMV6SxilXc&amp;t=1232s", "Go to time")</f>
        <v/>
      </c>
    </row>
    <row r="1779">
      <c r="A1779">
        <f>HYPERLINK("https://www.youtube.com/watch?v=lkMV6SxilXc", "Video")</f>
        <v/>
      </c>
      <c r="B1779" t="inlineStr">
        <is>
          <t>40:49</t>
        </is>
      </c>
      <c r="C1779" t="inlineStr">
        <is>
          <t>filled that void yet and you need to</t>
        </is>
      </c>
      <c r="D1779">
        <f>HYPERLINK("https://www.youtube.com/watch?v=lkMV6SxilXc&amp;t=2449s", "Go to time")</f>
        <v/>
      </c>
    </row>
    <row r="1780">
      <c r="A1780">
        <f>HYPERLINK("https://www.youtube.com/watch?v=lkMV6SxilXc", "Video")</f>
        <v/>
      </c>
      <c r="B1780" t="inlineStr">
        <is>
          <t>41:01</t>
        </is>
      </c>
      <c r="C1780" t="inlineStr">
        <is>
          <t>once you fill those voids once you</t>
        </is>
      </c>
      <c r="D1780">
        <f>HYPERLINK("https://www.youtube.com/watch?v=lkMV6SxilXc&amp;t=2461s", "Go to time")</f>
        <v/>
      </c>
    </row>
    <row r="1781">
      <c r="A1781">
        <f>HYPERLINK("https://www.youtube.com/watch?v=2ch5FJAqLMk", "Video")</f>
        <v/>
      </c>
      <c r="B1781" t="inlineStr">
        <is>
          <t>4:25</t>
        </is>
      </c>
      <c r="C1781" t="inlineStr">
        <is>
          <t>a moldable muscle filler
or even a wound-healing vaccine.</t>
        </is>
      </c>
      <c r="D1781">
        <f>HYPERLINK("https://www.youtube.com/watch?v=2ch5FJAqLMk&amp;t=265s", "Go to time")</f>
        <v/>
      </c>
    </row>
    <row r="1782">
      <c r="A1782">
        <f>HYPERLINK("https://www.youtube.com/watch?v=eemOZfsrKdg", "Video")</f>
        <v/>
      </c>
      <c r="B1782" t="inlineStr">
        <is>
          <t>5:12</t>
        </is>
      </c>
      <c r="C1782" t="inlineStr">
        <is>
          <t>were filled with echoes
that interfered with their hearing.</t>
        </is>
      </c>
      <c r="D1782">
        <f>HYPERLINK("https://www.youtube.com/watch?v=eemOZfsrKdg&amp;t=312s", "Go to time")</f>
        <v/>
      </c>
    </row>
    <row r="1783">
      <c r="A1783">
        <f>HYPERLINK("https://www.youtube.com/watch?v=eemOZfsrKdg", "Video")</f>
        <v/>
      </c>
      <c r="B1783" t="inlineStr">
        <is>
          <t>8:23</t>
        </is>
      </c>
      <c r="C1783" t="inlineStr">
        <is>
          <t>when we live on a continent
that is filled with untapped talent.</t>
        </is>
      </c>
      <c r="D1783">
        <f>HYPERLINK("https://www.youtube.com/watch?v=eemOZfsrKdg&amp;t=503s", "Go to time")</f>
        <v/>
      </c>
    </row>
    <row r="1784">
      <c r="A1784">
        <f>HYPERLINK("https://www.youtube.com/watch?v=XY_lzonfE3I", "Video")</f>
        <v/>
      </c>
      <c r="B1784" t="inlineStr">
        <is>
          <t>2:39</t>
        </is>
      </c>
      <c r="C1784" t="inlineStr">
        <is>
          <t>you fill the contactor
with the packing material,</t>
        </is>
      </c>
      <c r="D1784">
        <f>HYPERLINK("https://www.youtube.com/watch?v=XY_lzonfE3I&amp;t=159s", "Go to time")</f>
        <v/>
      </c>
    </row>
    <row r="1785">
      <c r="A1785">
        <f>HYPERLINK("https://www.youtube.com/watch?v=lXYu8YRWOUo", "Video")</f>
        <v/>
      </c>
      <c r="B1785" t="inlineStr">
        <is>
          <t>2:39</t>
        </is>
      </c>
      <c r="C1785" t="inlineStr">
        <is>
          <t>and water filling those pores.</t>
        </is>
      </c>
      <c r="D1785">
        <f>HYPERLINK("https://www.youtube.com/watch?v=lXYu8YRWOUo&amp;t=159s", "Go to time")</f>
        <v/>
      </c>
    </row>
    <row r="1786">
      <c r="A1786">
        <f>HYPERLINK("https://www.youtube.com/watch?v=6wCml0g2mRE", "Video")</f>
        <v/>
      </c>
      <c r="B1786" t="inlineStr">
        <is>
          <t>8:31</t>
        </is>
      </c>
      <c r="C1786" t="inlineStr">
        <is>
          <t>Newspaper articles with filler.</t>
        </is>
      </c>
      <c r="D1786">
        <f>HYPERLINK("https://www.youtube.com/watch?v=6wCml0g2mRE&amp;t=511s", "Go to time")</f>
        <v/>
      </c>
    </row>
    <row r="1787">
      <c r="A1787">
        <f>HYPERLINK("https://www.youtube.com/watch?v=XZiNVGA78kA", "Video")</f>
        <v/>
      </c>
      <c r="B1787" t="inlineStr">
        <is>
          <t>9:10</t>
        </is>
      </c>
      <c r="C1787" t="inlineStr">
        <is>
          <t>so that she could fulfill her potential,
however that looked for her.</t>
        </is>
      </c>
      <c r="D1787">
        <f>HYPERLINK("https://www.youtube.com/watch?v=XZiNVGA78kA&amp;t=550s", "Go to time")</f>
        <v/>
      </c>
    </row>
    <row r="1788">
      <c r="A1788">
        <f>HYPERLINK("https://www.youtube.com/watch?v=ZrdgSp-OVpM", "Video")</f>
        <v/>
      </c>
      <c r="B1788" t="inlineStr">
        <is>
          <t>6:05</t>
        </is>
      </c>
      <c r="C1788" t="inlineStr">
        <is>
          <t>So a grid needs to find a way
to fill its gaps.</t>
        </is>
      </c>
      <c r="D1788">
        <f>HYPERLINK("https://www.youtube.com/watch?v=ZrdgSp-OVpM&amp;t=365s", "Go to time")</f>
        <v/>
      </c>
    </row>
    <row r="1789">
      <c r="A1789">
        <f>HYPERLINK("https://www.youtube.com/watch?v=ZrdgSp-OVpM", "Video")</f>
        <v/>
      </c>
      <c r="B1789" t="inlineStr">
        <is>
          <t>6:11</t>
        </is>
      </c>
      <c r="C1789" t="inlineStr">
        <is>
          <t>One of those could fill the gaps.</t>
        </is>
      </c>
      <c r="D1789">
        <f>HYPERLINK("https://www.youtube.com/watch?v=ZrdgSp-OVpM&amp;t=371s", "Go to time")</f>
        <v/>
      </c>
    </row>
    <row r="1790">
      <c r="A1790">
        <f>HYPERLINK("https://www.youtube.com/watch?v=rfmDJzBorE0", "Video")</f>
        <v/>
      </c>
      <c r="B1790" t="inlineStr">
        <is>
          <t>11:16</t>
        </is>
      </c>
      <c r="C1790" t="inlineStr">
        <is>
          <t>that often end up
in landfills or in pollution.</t>
        </is>
      </c>
      <c r="D1790">
        <f>HYPERLINK("https://www.youtube.com/watch?v=rfmDJzBorE0&amp;t=676s", "Go to time")</f>
        <v/>
      </c>
    </row>
    <row r="1791">
      <c r="A1791">
        <f>HYPERLINK("https://www.youtube.com/watch?v=FpiWSFcL3-c", "Video")</f>
        <v/>
      </c>
      <c r="B1791" t="inlineStr">
        <is>
          <t>7:06</t>
        </is>
      </c>
      <c r="C1791" t="inlineStr">
        <is>
          <t>you'll feel more fulfilled,</t>
        </is>
      </c>
      <c r="D1791">
        <f>HYPERLINK("https://www.youtube.com/watch?v=FpiWSFcL3-c&amp;t=426s", "Go to time")</f>
        <v/>
      </c>
    </row>
    <row r="1792">
      <c r="A1792">
        <f>HYPERLINK("https://www.youtube.com/watch?v=7O7BMa9XGXE", "Video")</f>
        <v/>
      </c>
      <c r="B1792" t="inlineStr">
        <is>
          <t>8:36</t>
        </is>
      </c>
      <c r="C1792" t="inlineStr">
        <is>
          <t>and anonymous donors fulfill them,</t>
        </is>
      </c>
      <c r="D1792">
        <f>HYPERLINK("https://www.youtube.com/watch?v=7O7BMa9XGXE&amp;t=516s", "Go to time")</f>
        <v/>
      </c>
    </row>
    <row r="1793">
      <c r="A1793">
        <f>HYPERLINK("https://www.youtube.com/watch?v=0kSjaP1Xi1U", "Video")</f>
        <v/>
      </c>
      <c r="B1793" t="inlineStr">
        <is>
          <t>1:51</t>
        </is>
      </c>
      <c r="C1793" t="inlineStr">
        <is>
          <t>and even though I was filled with fear,</t>
        </is>
      </c>
      <c r="D1793">
        <f>HYPERLINK("https://www.youtube.com/watch?v=0kSjaP1Xi1U&amp;t=111s", "Go to time")</f>
        <v/>
      </c>
    </row>
    <row r="1794">
      <c r="A1794">
        <f>HYPERLINK("https://www.youtube.com/watch?v=0kSjaP1Xi1U", "Video")</f>
        <v/>
      </c>
      <c r="B1794" t="inlineStr">
        <is>
          <t>4:15</t>
        </is>
      </c>
      <c r="C1794" t="inlineStr">
        <is>
          <t>I think we would then start to fulfill
the title of the United States of America</t>
        </is>
      </c>
      <c r="D1794">
        <f>HYPERLINK("https://www.youtube.com/watch?v=0kSjaP1Xi1U&amp;t=255s", "Go to time")</f>
        <v/>
      </c>
    </row>
    <row r="1795">
      <c r="A1795">
        <f>HYPERLINK("https://www.youtube.com/watch?v=yRWf28j7yVQ", "Video")</f>
        <v/>
      </c>
      <c r="B1795" t="inlineStr">
        <is>
          <t>3:37</t>
        </is>
      </c>
      <c r="C1795" t="inlineStr">
        <is>
          <t>but it was a sanctuary
filled with life and love.</t>
        </is>
      </c>
      <c r="D1795">
        <f>HYPERLINK("https://www.youtube.com/watch?v=yRWf28j7yVQ&amp;t=217s", "Go to time")</f>
        <v/>
      </c>
    </row>
    <row r="1796">
      <c r="A1796">
        <f>HYPERLINK("https://www.youtube.com/watch?v=tlWuP7wESZw", "Video")</f>
        <v/>
      </c>
      <c r="B1796" t="inlineStr">
        <is>
          <t>4:54</t>
        </is>
      </c>
      <c r="C1796" t="inlineStr">
        <is>
          <t>garbage in landfills
and sludge in wastewater.</t>
        </is>
      </c>
      <c r="D1796">
        <f>HYPERLINK("https://www.youtube.com/watch?v=tlWuP7wESZw&amp;t=294s", "Go to time")</f>
        <v/>
      </c>
    </row>
    <row r="1797">
      <c r="A1797">
        <f>HYPERLINK("https://www.youtube.com/watch?v=tlWuP7wESZw", "Video")</f>
        <v/>
      </c>
      <c r="B1797" t="inlineStr">
        <is>
          <t>4:58</t>
        </is>
      </c>
      <c r="C1797" t="inlineStr">
        <is>
          <t>Some of the largest landfills
receive enough trash per day</t>
        </is>
      </c>
      <c r="D1797">
        <f>HYPERLINK("https://www.youtube.com/watch?v=tlWuP7wESZw&amp;t=298s", "Go to time")</f>
        <v/>
      </c>
    </row>
    <row r="1798">
      <c r="A1798">
        <f>HYPERLINK("https://www.youtube.com/watch?v=tlWuP7wESZw", "Video")</f>
        <v/>
      </c>
      <c r="B1798" t="inlineStr">
        <is>
          <t>5:02</t>
        </is>
      </c>
      <c r="C1798" t="inlineStr">
        <is>
          <t>to fill more than 10
Olympic-sized swimming pools</t>
        </is>
      </c>
      <c r="D1798">
        <f>HYPERLINK("https://www.youtube.com/watch?v=tlWuP7wESZw&amp;t=302s", "Go to time")</f>
        <v/>
      </c>
    </row>
    <row r="1799">
      <c r="A1799">
        <f>HYPERLINK("https://www.youtube.com/watch?v=tlWuP7wESZw", "Video")</f>
        <v/>
      </c>
      <c r="B1799" t="inlineStr">
        <is>
          <t>5:06</t>
        </is>
      </c>
      <c r="C1799" t="inlineStr">
        <is>
          <t>But we can suck up
the methane from landfills</t>
        </is>
      </c>
      <c r="D1799">
        <f>HYPERLINK("https://www.youtube.com/watch?v=tlWuP7wESZw&amp;t=306s", "Go to time")</f>
        <v/>
      </c>
    </row>
    <row r="1800">
      <c r="A1800">
        <f>HYPERLINK("https://www.youtube.com/watch?v=tlWuP7wESZw", "Video")</f>
        <v/>
      </c>
      <c r="B1800" t="inlineStr">
        <is>
          <t>5:21</t>
        </is>
      </c>
      <c r="C1800" t="inlineStr">
        <is>
          <t>away from landfills and instead
to composting centers</t>
        </is>
      </c>
      <c r="D1800">
        <f>HYPERLINK("https://www.youtube.com/watch?v=tlWuP7wESZw&amp;t=321s", "Go to time")</f>
        <v/>
      </c>
    </row>
    <row r="1801">
      <c r="A1801">
        <f>HYPERLINK("https://www.youtube.com/watch?v=tlWuP7wESZw", "Video")</f>
        <v/>
      </c>
      <c r="B1801" t="inlineStr">
        <is>
          <t>7:03</t>
        </is>
      </c>
      <c r="C1801" t="inlineStr">
        <is>
          <t>landfill operators and farmers
are advancing measures to reduce methane.</t>
        </is>
      </c>
      <c r="D1801">
        <f>HYPERLINK("https://www.youtube.com/watch?v=tlWuP7wESZw&amp;t=423s", "Go to time")</f>
        <v/>
      </c>
    </row>
    <row r="1802">
      <c r="A1802">
        <f>HYPERLINK("https://www.youtube.com/watch?v=tTufiinVoIc", "Video")</f>
        <v/>
      </c>
      <c r="B1802" t="inlineStr">
        <is>
          <t>4:19</t>
        </is>
      </c>
      <c r="C1802" t="inlineStr">
        <is>
          <t>a single pill, not filled
with drugs or chemicals,</t>
        </is>
      </c>
      <c r="D1802">
        <f>HYPERLINK("https://www.youtube.com/watch?v=tTufiinVoIc&amp;t=259s", "Go to time")</f>
        <v/>
      </c>
    </row>
    <row r="1803">
      <c r="A1803">
        <f>HYPERLINK("https://www.youtube.com/watch?v=SvBR0OGT5VI", "Video")</f>
        <v/>
      </c>
      <c r="B1803" t="inlineStr">
        <is>
          <t>4:17</t>
        </is>
      </c>
      <c r="C1803" t="inlineStr">
        <is>
          <t>Step one, fill the six-liter jug,</t>
        </is>
      </c>
      <c r="D1803">
        <f>HYPERLINK("https://www.youtube.com/watch?v=SvBR0OGT5VI&amp;t=257s", "Go to time")</f>
        <v/>
      </c>
    </row>
    <row r="1804">
      <c r="A1804">
        <f>HYPERLINK("https://www.youtube.com/watch?v=SvBR0OGT5VI", "Video")</f>
        <v/>
      </c>
      <c r="B1804" t="inlineStr">
        <is>
          <t>4:22</t>
        </is>
      </c>
      <c r="C1804" t="inlineStr">
        <is>
          <t>step three, fill the six-liter jug again,</t>
        </is>
      </c>
      <c r="D1804">
        <f>HYPERLINK("https://www.youtube.com/watch?v=SvBR0OGT5VI&amp;t=262s", "Go to time")</f>
        <v/>
      </c>
    </row>
    <row r="1805">
      <c r="A1805">
        <f>HYPERLINK("https://www.youtube.com/watch?v=4SCrXqbhmCY", "Video")</f>
        <v/>
      </c>
      <c r="B1805" t="inlineStr">
        <is>
          <t>1:17</t>
        </is>
      </c>
      <c r="C1805" t="inlineStr">
        <is>
          <t>and more fulfilled in your roles,</t>
        </is>
      </c>
      <c r="D1805">
        <f>HYPERLINK("https://www.youtube.com/watch?v=4SCrXqbhmCY&amp;t=77s", "Go to time")</f>
        <v/>
      </c>
    </row>
    <row r="1806">
      <c r="A1806">
        <f>HYPERLINK("https://www.youtube.com/watch?v=XdqV66m7Los", "Video")</f>
        <v/>
      </c>
      <c r="B1806" t="inlineStr">
        <is>
          <t>3:11</t>
        </is>
      </c>
      <c r="C1806" t="inlineStr">
        <is>
          <t>eager to fulfill his suicide missions
in order to return to heaven again.</t>
        </is>
      </c>
      <c r="D1806">
        <f>HYPERLINK("https://www.youtube.com/watch?v=XdqV66m7Los&amp;t=191s", "Go to time")</f>
        <v/>
      </c>
    </row>
    <row r="1807">
      <c r="A1807">
        <f>HYPERLINK("https://www.youtube.com/watch?v=Cvl2tHwuvzk", "Video")</f>
        <v/>
      </c>
      <c r="B1807" t="inlineStr">
        <is>
          <t>9:37</t>
        </is>
      </c>
      <c r="C1807" t="inlineStr">
        <is>
          <t>He brings three seven-gallon
containers to refill</t>
        </is>
      </c>
      <c r="D1807">
        <f>HYPERLINK("https://www.youtube.com/watch?v=Cvl2tHwuvzk&amp;t=577s", "Go to time")</f>
        <v/>
      </c>
    </row>
    <row r="1808">
      <c r="A1808">
        <f>HYPERLINK("https://www.youtube.com/watch?v=bwcyXcOpWVs", "Video")</f>
        <v/>
      </c>
      <c r="B1808" t="inlineStr">
        <is>
          <t>8:10</t>
        </is>
      </c>
      <c r="C1808" t="inlineStr">
        <is>
          <t>filled with every available
type of Budweiser</t>
        </is>
      </c>
      <c r="D1808">
        <f>HYPERLINK("https://www.youtube.com/watch?v=bwcyXcOpWVs&amp;t=490s", "Go to time")</f>
        <v/>
      </c>
    </row>
    <row r="1809">
      <c r="A1809">
        <f>HYPERLINK("https://www.youtube.com/watch?v=bwcyXcOpWVs", "Video")</f>
        <v/>
      </c>
      <c r="B1809" t="inlineStr">
        <is>
          <t>8:29</t>
        </is>
      </c>
      <c r="C1809" t="inlineStr">
        <is>
          <t>and a kiddie pool filled with water
they could dip their feet into</t>
        </is>
      </c>
      <c r="D1809">
        <f>HYPERLINK("https://www.youtube.com/watch?v=bwcyXcOpWVs&amp;t=509s", "Go to time")</f>
        <v/>
      </c>
    </row>
    <row r="1810">
      <c r="A1810">
        <f>HYPERLINK("https://www.youtube.com/watch?v=uAXG0tb1Zxw", "Video")</f>
        <v/>
      </c>
      <c r="B1810" t="inlineStr">
        <is>
          <t>2:10</t>
        </is>
      </c>
      <c r="C1810" t="inlineStr">
        <is>
          <t>And I want them to fill in that prompt</t>
        </is>
      </c>
      <c r="D1810">
        <f>HYPERLINK("https://www.youtube.com/watch?v=uAXG0tb1Zxw&amp;t=130s", "Go to time")</f>
        <v/>
      </c>
    </row>
    <row r="1811">
      <c r="A1811">
        <f>HYPERLINK("https://www.youtube.com/watch?v=uAXG0tb1Zxw", "Video")</f>
        <v/>
      </c>
      <c r="B1811" t="inlineStr">
        <is>
          <t>8:25</t>
        </is>
      </c>
      <c r="C1811" t="inlineStr">
        <is>
          <t>and the whole table was filled
except for this seat next to him.</t>
        </is>
      </c>
      <c r="D1811">
        <f>HYPERLINK("https://www.youtube.com/watch?v=uAXG0tb1Zxw&amp;t=505s", "Go to time")</f>
        <v/>
      </c>
    </row>
    <row r="1812">
      <c r="A1812">
        <f>HYPERLINK("https://www.youtube.com/watch?v=ptIecdCZ3dg", "Video")</f>
        <v/>
      </c>
      <c r="B1812" t="inlineStr">
        <is>
          <t>5:56</t>
        </is>
      </c>
      <c r="C1812" t="inlineStr">
        <is>
          <t>and they're filled
with high-fat ricotta and mint</t>
        </is>
      </c>
      <c r="D1812">
        <f>HYPERLINK("https://www.youtube.com/watch?v=ptIecdCZ3dg&amp;t=356s", "Go to time")</f>
        <v/>
      </c>
    </row>
    <row r="1813">
      <c r="A1813">
        <f>HYPERLINK("https://www.youtube.com/watch?v=ygxh6KR4BPk", "Video")</f>
        <v/>
      </c>
      <c r="B1813" t="inlineStr">
        <is>
          <t>7:08</t>
        </is>
      </c>
      <c r="C1813" t="inlineStr">
        <is>
          <t>And so, when it comes to filleting
and packaging the fish,</t>
        </is>
      </c>
      <c r="D1813">
        <f>HYPERLINK("https://www.youtube.com/watch?v=ygxh6KR4BPk&amp;t=428s", "Go to time")</f>
        <v/>
      </c>
    </row>
    <row r="1814">
      <c r="A1814">
        <f>HYPERLINK("https://www.youtube.com/watch?v=Iv3Ud7_hv9g", "Video")</f>
        <v/>
      </c>
      <c r="B1814" t="inlineStr">
        <is>
          <t>0:24</t>
        </is>
      </c>
      <c r="C1814" t="inlineStr">
        <is>
          <t>[whose altar is filled with gold.]</t>
        </is>
      </c>
      <c r="D1814">
        <f>HYPERLINK("https://www.youtube.com/watch?v=Iv3Ud7_hv9g&amp;t=24s", "Go to time")</f>
        <v/>
      </c>
    </row>
    <row r="1815">
      <c r="A1815">
        <f>HYPERLINK("https://www.youtube.com/watch?v=xyaf_GmVNzo", "Video")</f>
        <v/>
      </c>
      <c r="B1815" t="inlineStr">
        <is>
          <t>0:15</t>
        </is>
      </c>
      <c r="C1815" t="inlineStr">
        <is>
          <t>and fill out tons
of forms of repetitive data.</t>
        </is>
      </c>
      <c r="D1815">
        <f>HYPERLINK("https://www.youtube.com/watch?v=xyaf_GmVNzo&amp;t=15s", "Go to time")</f>
        <v/>
      </c>
    </row>
    <row r="1816">
      <c r="A1816">
        <f>HYPERLINK("https://www.youtube.com/watch?v=xyaf_GmVNzo", "Video")</f>
        <v/>
      </c>
      <c r="B1816" t="inlineStr">
        <is>
          <t>5:54</t>
        </is>
      </c>
      <c r="C1816" t="inlineStr">
        <is>
          <t>filling out the same useless data
over and over again.</t>
        </is>
      </c>
      <c r="D1816">
        <f>HYPERLINK("https://www.youtube.com/watch?v=xyaf_GmVNzo&amp;t=354s", "Go to time")</f>
        <v/>
      </c>
    </row>
    <row r="1817">
      <c r="A1817">
        <f>HYPERLINK("https://www.youtube.com/watch?v=xyaf_GmVNzo", "Video")</f>
        <v/>
      </c>
      <c r="B1817" t="inlineStr">
        <is>
          <t>7:22</t>
        </is>
      </c>
      <c r="C1817" t="inlineStr">
        <is>
          <t>and the customer didn't want
to spend the time filling it.</t>
        </is>
      </c>
      <c r="D1817">
        <f>HYPERLINK("https://www.youtube.com/watch?v=xyaf_GmVNzo&amp;t=442s", "Go to time")</f>
        <v/>
      </c>
    </row>
    <row r="1818">
      <c r="A1818">
        <f>HYPERLINK("https://www.youtube.com/watch?v=2JMuljrVrSI", "Video")</f>
        <v/>
      </c>
      <c r="B1818" t="inlineStr">
        <is>
          <t>0:50</t>
        </is>
      </c>
      <c r="C1818" t="inlineStr">
        <is>
          <t>that fills you from head to toe.</t>
        </is>
      </c>
      <c r="D1818">
        <f>HYPERLINK("https://www.youtube.com/watch?v=2JMuljrVrSI&amp;t=50s", "Go to time")</f>
        <v/>
      </c>
    </row>
    <row r="1819">
      <c r="A1819">
        <f>HYPERLINK("https://www.youtube.com/watch?v=wRa3sycERxA", "Video")</f>
        <v/>
      </c>
      <c r="B1819" t="inlineStr">
        <is>
          <t>6:37</t>
        </is>
      </c>
      <c r="C1819" t="inlineStr">
        <is>
          <t>because there was a hole
she wanted to fill in her life.</t>
        </is>
      </c>
      <c r="D1819">
        <f>HYPERLINK("https://www.youtube.com/watch?v=wRa3sycERxA&amp;t=397s", "Go to time")</f>
        <v/>
      </c>
    </row>
    <row r="1820">
      <c r="A1820">
        <f>HYPERLINK("https://www.youtube.com/watch?v=xnPaaxytfGs", "Video")</f>
        <v/>
      </c>
      <c r="B1820" t="inlineStr">
        <is>
          <t>2:42</t>
        </is>
      </c>
      <c r="C1820" t="inlineStr">
        <is>
          <t>When you throw it away,
it ends up in landfill,</t>
        </is>
      </c>
      <c r="D1820">
        <f>HYPERLINK("https://www.youtube.com/watch?v=xnPaaxytfGs&amp;t=162s", "Go to time")</f>
        <v/>
      </c>
    </row>
    <row r="1821">
      <c r="A1821">
        <f>HYPERLINK("https://www.youtube.com/watch?v=xnPaaxytfGs", "Video")</f>
        <v/>
      </c>
      <c r="B1821" t="inlineStr">
        <is>
          <t>2:46</t>
        </is>
      </c>
      <c r="C1821" t="inlineStr">
        <is>
          <t>and in landfill, it takes
hundreds of years to degrade.</t>
        </is>
      </c>
      <c r="D1821">
        <f>HYPERLINK("https://www.youtube.com/watch?v=xnPaaxytfGs&amp;t=166s", "Go to time")</f>
        <v/>
      </c>
    </row>
    <row r="1822">
      <c r="A1822">
        <f>HYPERLINK("https://www.youtube.com/watch?v=xnPaaxytfGs", "Video")</f>
        <v/>
      </c>
      <c r="B1822" t="inlineStr">
        <is>
          <t>3:13</t>
        </is>
      </c>
      <c r="C1822" t="inlineStr">
        <is>
          <t>but now three out of five
end up in landfill</t>
        </is>
      </c>
      <c r="D1822">
        <f>HYPERLINK("https://www.youtube.com/watch?v=xnPaaxytfGs&amp;t=193s", "Go to time")</f>
        <v/>
      </c>
    </row>
    <row r="1823">
      <c r="A1823">
        <f>HYPERLINK("https://www.youtube.com/watch?v=xnPaaxytfGs", "Video")</f>
        <v/>
      </c>
      <c r="B1823" t="inlineStr">
        <is>
          <t>3:25</t>
        </is>
      </c>
      <c r="C1823" t="inlineStr">
        <is>
          <t>This is one of the biggest landfills.</t>
        </is>
      </c>
      <c r="D1823">
        <f>HYPERLINK("https://www.youtube.com/watch?v=xnPaaxytfGs&amp;t=205s", "Go to time")</f>
        <v/>
      </c>
    </row>
    <row r="1824">
      <c r="A1824">
        <f>HYPERLINK("https://www.youtube.com/watch?v=jFl9kFms7nA", "Video")</f>
        <v/>
      </c>
      <c r="B1824" t="inlineStr">
        <is>
          <t>5:37</t>
        </is>
      </c>
      <c r="C1824" t="inlineStr">
        <is>
          <t>The calendar gets filled
with all these brush strokes</t>
        </is>
      </c>
      <c r="D1824">
        <f>HYPERLINK("https://www.youtube.com/watch?v=jFl9kFms7nA&amp;t=337s", "Go to time")</f>
        <v/>
      </c>
    </row>
    <row r="1825">
      <c r="A1825">
        <f>HYPERLINK("https://www.youtube.com/watch?v=nBN9zG1JNPg", "Video")</f>
        <v/>
      </c>
      <c r="B1825" t="inlineStr">
        <is>
          <t>16:12</t>
        </is>
      </c>
      <c r="C1825" t="inlineStr">
        <is>
          <t>It's enough to fill you full of despair.</t>
        </is>
      </c>
      <c r="D1825">
        <f>HYPERLINK("https://www.youtube.com/watch?v=nBN9zG1JNPg&amp;t=972s", "Go to time")</f>
        <v/>
      </c>
    </row>
    <row r="1826">
      <c r="A1826">
        <f>HYPERLINK("https://www.youtube.com/watch?v=T4CB5RPbtCk", "Video")</f>
        <v/>
      </c>
      <c r="B1826" t="inlineStr">
        <is>
          <t>4:22</t>
        </is>
      </c>
      <c r="C1826" t="inlineStr">
        <is>
          <t>We're all filled with preconceptions
about what's in and out of bounds</t>
        </is>
      </c>
      <c r="D1826">
        <f>HYPERLINK("https://www.youtube.com/watch?v=T4CB5RPbtCk&amp;t=262s", "Go to time")</f>
        <v/>
      </c>
    </row>
    <row r="1827">
      <c r="A1827">
        <f>HYPERLINK("https://www.youtube.com/watch?v=EZKDkSY1GBM", "Video")</f>
        <v/>
      </c>
      <c r="B1827" t="inlineStr">
        <is>
          <t>7:20</t>
        </is>
      </c>
      <c r="C1827" t="inlineStr">
        <is>
          <t>and keeping tons of waste
out of landfills.</t>
        </is>
      </c>
      <c r="D1827">
        <f>HYPERLINK("https://www.youtube.com/watch?v=EZKDkSY1GBM&amp;t=440s", "Go to time")</f>
        <v/>
      </c>
    </row>
    <row r="1828">
      <c r="A1828">
        <f>HYPERLINK("https://www.youtube.com/watch?v=y9Trdafp83U", "Video")</f>
        <v/>
      </c>
      <c r="B1828" t="inlineStr">
        <is>
          <t>0:28</t>
        </is>
      </c>
      <c r="C1828" t="inlineStr">
        <is>
          <t>But instead of ever feeling fulfilled,</t>
        </is>
      </c>
      <c r="D1828">
        <f>HYPERLINK("https://www.youtube.com/watch?v=y9Trdafp83U&amp;t=28s", "Go to time")</f>
        <v/>
      </c>
    </row>
    <row r="1829">
      <c r="A1829">
        <f>HYPERLINK("https://www.youtube.com/watch?v=y9Trdafp83U", "Video")</f>
        <v/>
      </c>
      <c r="B1829" t="inlineStr">
        <is>
          <t>2:18</t>
        </is>
      </c>
      <c r="C1829" t="inlineStr">
        <is>
          <t>but I came to see that seeking meaning
is the more fulfilling path.</t>
        </is>
      </c>
      <c r="D1829">
        <f>HYPERLINK("https://www.youtube.com/watch?v=y9Trdafp83U&amp;t=138s", "Go to time")</f>
        <v/>
      </c>
    </row>
    <row r="1830">
      <c r="A1830">
        <f>HYPERLINK("https://www.youtube.com/watch?v=akNqFXCVPwU", "Video")</f>
        <v/>
      </c>
      <c r="B1830" t="inlineStr">
        <is>
          <t>0:23</t>
        </is>
      </c>
      <c r="C1830" t="inlineStr">
        <is>
          <t>With music, filling the air
in our usually quiet small village</t>
        </is>
      </c>
      <c r="D1830">
        <f>HYPERLINK("https://www.youtube.com/watch?v=akNqFXCVPwU&amp;t=23s", "Go to time")</f>
        <v/>
      </c>
    </row>
    <row r="1831">
      <c r="A1831">
        <f>HYPERLINK("https://www.youtube.com/watch?v=akNqFXCVPwU", "Video")</f>
        <v/>
      </c>
      <c r="B1831" t="inlineStr">
        <is>
          <t>0:41</t>
        </is>
      </c>
      <c r="C1831" t="inlineStr">
        <is>
          <t>Terrified screams filled the air.</t>
        </is>
      </c>
      <c r="D1831">
        <f>HYPERLINK("https://www.youtube.com/watch?v=akNqFXCVPwU&amp;t=41s", "Go to time")</f>
        <v/>
      </c>
    </row>
    <row r="1832">
      <c r="A1832">
        <f>HYPERLINK("https://www.youtube.com/watch?v=XmLTSkD28AE", "Video")</f>
        <v/>
      </c>
      <c r="B1832" t="inlineStr">
        <is>
          <t>3:33</t>
        </is>
      </c>
      <c r="C1832" t="inlineStr">
        <is>
          <t>Her world was filled with beautiful
experiences and a lot of color.</t>
        </is>
      </c>
      <c r="D1832">
        <f>HYPERLINK("https://www.youtube.com/watch?v=XmLTSkD28AE&amp;t=213s", "Go to time")</f>
        <v/>
      </c>
    </row>
    <row r="1833">
      <c r="A1833">
        <f>HYPERLINK("https://www.youtube.com/watch?v=XmLTSkD28AE", "Video")</f>
        <v/>
      </c>
      <c r="B1833" t="inlineStr">
        <is>
          <t>10:06</t>
        </is>
      </c>
      <c r="C1833" t="inlineStr">
        <is>
          <t>to have her Death With Dignity
wish fulfilled,</t>
        </is>
      </c>
      <c r="D1833">
        <f>HYPERLINK("https://www.youtube.com/watch?v=XmLTSkD28AE&amp;t=606s", "Go to time")</f>
        <v/>
      </c>
    </row>
    <row r="1834">
      <c r="A1834">
        <f>HYPERLINK("https://www.youtube.com/watch?v=XmLTSkD28AE", "Video")</f>
        <v/>
      </c>
      <c r="B1834" t="inlineStr">
        <is>
          <t>14:19</t>
        </is>
      </c>
      <c r="C1834" t="inlineStr">
        <is>
          <t>When it came time
to fill the prescription,</t>
        </is>
      </c>
      <c r="D1834">
        <f>HYPERLINK("https://www.youtube.com/watch?v=XmLTSkD28AE&amp;t=859s", "Go to time")</f>
        <v/>
      </c>
    </row>
    <row r="1835">
      <c r="A1835">
        <f>HYPERLINK("https://www.youtube.com/watch?v=I5g9-4fx60A", "Video")</f>
        <v/>
      </c>
      <c r="B1835" t="inlineStr">
        <is>
          <t>5:06</t>
        </is>
      </c>
      <c r="C1835" t="inlineStr">
        <is>
          <t>We've got more oil and gas
in plastic and landfill</t>
        </is>
      </c>
      <c r="D1835">
        <f>HYPERLINK("https://www.youtube.com/watch?v=I5g9-4fx60A&amp;t=306s", "Go to time")</f>
        <v/>
      </c>
    </row>
    <row r="1836">
      <c r="A1836">
        <f>HYPERLINK("https://www.youtube.com/watch?v=I5g9-4fx60A", "Video")</f>
        <v/>
      </c>
      <c r="B1836" t="inlineStr">
        <is>
          <t>5:17</t>
        </is>
      </c>
      <c r="C1836" t="inlineStr">
        <is>
          <t>And that's what that landfill looks like,
ladies and gentlemen,</t>
        </is>
      </c>
      <c r="D1836">
        <f>HYPERLINK("https://www.youtube.com/watch?v=I5g9-4fx60A&amp;t=317s", "Go to time")</f>
        <v/>
      </c>
    </row>
    <row r="1837">
      <c r="A1837">
        <f>HYPERLINK("https://www.youtube.com/watch?v=nh4N5GBB390", "Video")</f>
        <v/>
      </c>
      <c r="B1837" t="inlineStr">
        <is>
          <t>4:02</t>
        </is>
      </c>
      <c r="C1837" t="inlineStr">
        <is>
          <t>did I not feel fulfilled?</t>
        </is>
      </c>
      <c r="D1837">
        <f>HYPERLINK("https://www.youtube.com/watch?v=nh4N5GBB390&amp;t=242s", "Go to time")</f>
        <v/>
      </c>
    </row>
    <row r="1838">
      <c r="A1838">
        <f>HYPERLINK("https://www.youtube.com/watch?v=87qLWFZManA", "Video")</f>
        <v/>
      </c>
      <c r="B1838" t="inlineStr">
        <is>
          <t>5:19</t>
        </is>
      </c>
      <c r="C1838" t="inlineStr">
        <is>
          <t>So my stand-up routines
are filled with stories:</t>
        </is>
      </c>
      <c r="D1838">
        <f>HYPERLINK("https://www.youtube.com/watch?v=87qLWFZManA&amp;t=319s", "Go to time")</f>
        <v/>
      </c>
    </row>
    <row r="1839">
      <c r="A1839">
        <f>HYPERLINK("https://www.youtube.com/watch?v=87qLWFZManA", "Video")</f>
        <v/>
      </c>
      <c r="B1839" t="inlineStr">
        <is>
          <t>6:25</t>
        </is>
      </c>
      <c r="C1839" t="inlineStr">
        <is>
          <t>letters I filled with funny
stories and anecdotes</t>
        </is>
      </c>
      <c r="D1839">
        <f>HYPERLINK("https://www.youtube.com/watch?v=87qLWFZManA&amp;t=385s", "Go to time")</f>
        <v/>
      </c>
    </row>
    <row r="1840">
      <c r="A1840">
        <f>HYPERLINK("https://www.youtube.com/watch?v=87qLWFZManA", "Video")</f>
        <v/>
      </c>
      <c r="B1840" t="inlineStr">
        <is>
          <t>6:33</t>
        </is>
      </c>
      <c r="C1840" t="inlineStr">
        <is>
          <t>the anxiety and fear that filled me
as I tried to carve my tiny little life</t>
        </is>
      </c>
      <c r="D1840">
        <f>HYPERLINK("https://www.youtube.com/watch?v=87qLWFZManA&amp;t=393s", "Go to time")</f>
        <v/>
      </c>
    </row>
    <row r="1841">
      <c r="A1841">
        <f>HYPERLINK("https://www.youtube.com/watch?v=XNNuwvbR6aA", "Video")</f>
        <v/>
      </c>
      <c r="B1841" t="inlineStr">
        <is>
          <t>5:10</t>
        </is>
      </c>
      <c r="C1841" t="inlineStr">
        <is>
          <t>of fulfilling their net-zero ambition.</t>
        </is>
      </c>
      <c r="D1841">
        <f>HYPERLINK("https://www.youtube.com/watch?v=XNNuwvbR6aA&amp;t=310s", "Go to time")</f>
        <v/>
      </c>
    </row>
    <row r="1842">
      <c r="A1842">
        <f>HYPERLINK("https://www.youtube.com/watch?v=2j00U6lUC-c", "Video")</f>
        <v/>
      </c>
      <c r="B1842" t="inlineStr">
        <is>
          <t>2:32</t>
        </is>
      </c>
      <c r="C1842" t="inlineStr">
        <is>
          <t>and that means often
new roles have to be filled.</t>
        </is>
      </c>
      <c r="D1842">
        <f>HYPERLINK("https://www.youtube.com/watch?v=2j00U6lUC-c&amp;t=152s", "Go to time")</f>
        <v/>
      </c>
    </row>
    <row r="1843">
      <c r="A1843">
        <f>HYPERLINK("https://www.youtube.com/watch?v=PnBMdJ5KeHk", "Video")</f>
        <v/>
      </c>
      <c r="B1843" t="inlineStr">
        <is>
          <t>8:17</t>
        </is>
      </c>
      <c r="C1843" t="inlineStr">
        <is>
          <t>the branches soon fill up with clusters,</t>
        </is>
      </c>
      <c r="D1843">
        <f>HYPERLINK("https://www.youtube.com/watch?v=PnBMdJ5KeHk&amp;t=497s", "Go to time")</f>
        <v/>
      </c>
    </row>
    <row r="1844">
      <c r="A1844">
        <f>HYPERLINK("https://www.youtube.com/watch?v=A2DzsgJSwcc", "Video")</f>
        <v/>
      </c>
      <c r="B1844" t="inlineStr">
        <is>
          <t>0:23</t>
        </is>
      </c>
      <c r="C1844" t="inlineStr">
        <is>
          <t>And these empty spaces are filled
with astronomical quantities of microbes,</t>
        </is>
      </c>
      <c r="D1844">
        <f>HYPERLINK("https://www.youtube.com/watch?v=A2DzsgJSwcc&amp;t=23s", "Go to time")</f>
        <v/>
      </c>
    </row>
    <row r="1845">
      <c r="A1845">
        <f>HYPERLINK("https://www.youtube.com/watch?v=hH-RcJjt-YI", "Video")</f>
        <v/>
      </c>
      <c r="B1845" t="inlineStr">
        <is>
          <t>7:05</t>
        </is>
      </c>
      <c r="C1845" t="inlineStr">
        <is>
          <t>and other platforms
are jumping in to fill in the space.</t>
        </is>
      </c>
      <c r="D1845">
        <f>HYPERLINK("https://www.youtube.com/watch?v=hH-RcJjt-YI&amp;t=425s", "Go to time")</f>
        <v/>
      </c>
    </row>
    <row r="1846">
      <c r="A1846">
        <f>HYPERLINK("https://www.youtube.com/watch?v=WKlIyta-lu4", "Video")</f>
        <v/>
      </c>
      <c r="B1846" t="inlineStr">
        <is>
          <t>8:21</t>
        </is>
      </c>
      <c r="C1846" t="inlineStr">
        <is>
          <t>and campaign seasons are always filled
with stops and picture opportunities</t>
        </is>
      </c>
      <c r="D1846">
        <f>HYPERLINK("https://www.youtube.com/watch?v=WKlIyta-lu4&amp;t=501s", "Go to time")</f>
        <v/>
      </c>
    </row>
    <row r="1847">
      <c r="A1847">
        <f>HYPERLINK("https://www.youtube.com/watch?v=kaU7IPlg9PA", "Video")</f>
        <v/>
      </c>
      <c r="B1847" t="inlineStr">
        <is>
          <t>2:03</t>
        </is>
      </c>
      <c r="C1847" t="inlineStr">
        <is>
          <t>swipe a few pages with prefilled data
on income and deductions</t>
        </is>
      </c>
      <c r="D1847">
        <f>HYPERLINK("https://www.youtube.com/watch?v=kaU7IPlg9PA&amp;t=123s", "Go to time")</f>
        <v/>
      </c>
    </row>
    <row r="1848">
      <c r="A1848">
        <f>HYPERLINK("https://www.youtube.com/watch?v=GIrfNWed1Mk", "Video")</f>
        <v/>
      </c>
      <c r="B1848" t="inlineStr">
        <is>
          <t>9:26</t>
        </is>
      </c>
      <c r="C1848" t="inlineStr">
        <is>
          <t>We want to be able to fulfill
those 1.6 million dreams.</t>
        </is>
      </c>
      <c r="D1848">
        <f>HYPERLINK("https://www.youtube.com/watch?v=GIrfNWed1Mk&amp;t=566s", "Go to time")</f>
        <v/>
      </c>
    </row>
    <row r="1849">
      <c r="A1849">
        <f>HYPERLINK("https://www.youtube.com/watch?v=P0uu6_Dm2CI", "Video")</f>
        <v/>
      </c>
      <c r="B1849" t="inlineStr">
        <is>
          <t>0:49</t>
        </is>
      </c>
      <c r="C1849" t="inlineStr">
        <is>
          <t>like they'd walk in and it would
just fill with the color yellow.</t>
        </is>
      </c>
      <c r="D1849">
        <f>HYPERLINK("https://www.youtube.com/watch?v=P0uu6_Dm2CI&amp;t=49s", "Go to time")</f>
        <v/>
      </c>
    </row>
    <row r="1850">
      <c r="A1850">
        <f>HYPERLINK("https://www.youtube.com/watch?v=P0uu6_Dm2CI", "Video")</f>
        <v/>
      </c>
      <c r="B1850" t="inlineStr">
        <is>
          <t>5:34</t>
        </is>
      </c>
      <c r="C1850" t="inlineStr">
        <is>
          <t>and I imagined a deep dark purple
filling the room around us.</t>
        </is>
      </c>
      <c r="D1850">
        <f>HYPERLINK("https://www.youtube.com/watch?v=P0uu6_Dm2CI&amp;t=334s", "Go to time")</f>
        <v/>
      </c>
    </row>
    <row r="1851">
      <c r="A1851">
        <f>HYPERLINK("https://www.youtube.com/watch?v=P0uu6_Dm2CI", "Video")</f>
        <v/>
      </c>
      <c r="B1851" t="inlineStr">
        <is>
          <t>7:25</t>
        </is>
      </c>
      <c r="C1851" t="inlineStr">
        <is>
          <t>And often they are joy-filled
and they're celebratory.</t>
        </is>
      </c>
      <c r="D1851">
        <f>HYPERLINK("https://www.youtube.com/watch?v=P0uu6_Dm2CI&amp;t=445s", "Go to time")</f>
        <v/>
      </c>
    </row>
    <row r="1852">
      <c r="A1852">
        <f>HYPERLINK("https://www.youtube.com/watch?v=e9hocuNjMqU", "Video")</f>
        <v/>
      </c>
      <c r="B1852" t="inlineStr">
        <is>
          <t>7:08</t>
        </is>
      </c>
      <c r="C1852" t="inlineStr">
        <is>
          <t>It has been for four, almost five decades
important to fulfilling our energy needs,</t>
        </is>
      </c>
      <c r="D1852">
        <f>HYPERLINK("https://www.youtube.com/watch?v=e9hocuNjMqU&amp;t=428s", "Go to time")</f>
        <v/>
      </c>
    </row>
    <row r="1853">
      <c r="A1853">
        <f>HYPERLINK("https://www.youtube.com/watch?v=Ubbmje44gLg", "Video")</f>
        <v/>
      </c>
      <c r="B1853" t="inlineStr">
        <is>
          <t>0:31</t>
        </is>
      </c>
      <c r="C1853" t="inlineStr">
        <is>
          <t>Filled with happiness, she watched
as her eggs hatched one by one.</t>
        </is>
      </c>
      <c r="D1853">
        <f>HYPERLINK("https://www.youtube.com/watch?v=Ubbmje44gLg&amp;t=31s", "Go to time")</f>
        <v/>
      </c>
    </row>
    <row r="1854">
      <c r="A1854">
        <f>HYPERLINK("https://www.youtube.com/watch?v=McxUiTl61nY", "Video")</f>
        <v/>
      </c>
      <c r="B1854" t="inlineStr">
        <is>
          <t>4:22</t>
        </is>
      </c>
      <c r="C1854" t="inlineStr">
        <is>
          <t>and I didn't fill it out.</t>
        </is>
      </c>
      <c r="D1854">
        <f>HYPERLINK("https://www.youtube.com/watch?v=McxUiTl61nY&amp;t=262s", "Go to time")</f>
        <v/>
      </c>
    </row>
    <row r="1855">
      <c r="A1855">
        <f>HYPERLINK("https://www.youtube.com/watch?v=McxUiTl61nY", "Video")</f>
        <v/>
      </c>
      <c r="B1855" t="inlineStr">
        <is>
          <t>4:23</t>
        </is>
      </c>
      <c r="C1855" t="inlineStr">
        <is>
          <t>And that same year, another friend of mine
filled out the application</t>
        </is>
      </c>
      <c r="D1855">
        <f>HYPERLINK("https://www.youtube.com/watch?v=McxUiTl61nY&amp;t=263s", "Go to time")</f>
        <v/>
      </c>
    </row>
    <row r="1856">
      <c r="A1856">
        <f>HYPERLINK("https://www.youtube.com/watch?v=McxUiTl61nY", "Video")</f>
        <v/>
      </c>
      <c r="B1856" t="inlineStr">
        <is>
          <t>4:38</t>
        </is>
      </c>
      <c r="C1856" t="inlineStr">
        <is>
          <t>So the next selection, I filled out
the application, and I got in.</t>
        </is>
      </c>
      <c r="D1856">
        <f>HYPERLINK("https://www.youtube.com/watch?v=McxUiTl61nY&amp;t=278s", "Go to time")</f>
        <v/>
      </c>
    </row>
    <row r="1857">
      <c r="A1857">
        <f>HYPERLINK("https://www.youtube.com/watch?v=dKNu5ZnWhb4", "Video")</f>
        <v/>
      </c>
      <c r="B1857" t="inlineStr">
        <is>
          <t>3:14</t>
        </is>
      </c>
      <c r="C1857" t="inlineStr">
        <is>
          <t>have, in a lot of ways,
created this self-fulfilling prophecy,</t>
        </is>
      </c>
      <c r="D1857">
        <f>HYPERLINK("https://www.youtube.com/watch?v=dKNu5ZnWhb4&amp;t=194s", "Go to time")</f>
        <v/>
      </c>
    </row>
    <row r="1858">
      <c r="A1858">
        <f>HYPERLINK("https://www.youtube.com/watch?v=oQ1FDFMdYjM", "Video")</f>
        <v/>
      </c>
      <c r="B1858" t="inlineStr">
        <is>
          <t>3:18</t>
        </is>
      </c>
      <c r="C1858" t="inlineStr">
        <is>
          <t>I was able to get enough insulin
to last me to my next refill.</t>
        </is>
      </c>
      <c r="D1858">
        <f>HYPERLINK("https://www.youtube.com/watch?v=oQ1FDFMdYjM&amp;t=198s", "Go to time")</f>
        <v/>
      </c>
    </row>
    <row r="1859">
      <c r="A1859">
        <f>HYPERLINK("https://www.youtube.com/watch?v=4c_xYLwOx-g", "Video")</f>
        <v/>
      </c>
      <c r="B1859" t="inlineStr">
        <is>
          <t>0:02</t>
        </is>
      </c>
      <c r="C1859" t="inlineStr">
        <is>
          <t>our days feel filled
with a million small interruptions.</t>
        </is>
      </c>
      <c r="D1859">
        <f>HYPERLINK("https://www.youtube.com/watch?v=4c_xYLwOx-g&amp;t=2s", "Go to time")</f>
        <v/>
      </c>
    </row>
    <row r="1860">
      <c r="A1860">
        <f>HYPERLINK("https://www.youtube.com/watch?v=WX_vN1QYgmE", "Video")</f>
        <v/>
      </c>
      <c r="B1860" t="inlineStr">
        <is>
          <t>4:17</t>
        </is>
      </c>
      <c r="C1860" t="inlineStr">
        <is>
          <t>want to fill the oceans with plastic</t>
        </is>
      </c>
      <c r="D1860">
        <f>HYPERLINK("https://www.youtube.com/watch?v=WX_vN1QYgmE&amp;t=257s", "Go to time")</f>
        <v/>
      </c>
    </row>
    <row r="1861">
      <c r="A1861">
        <f>HYPERLINK("https://www.youtube.com/watch?v=WX_vN1QYgmE", "Video")</f>
        <v/>
      </c>
      <c r="B1861" t="inlineStr">
        <is>
          <t>9:47</t>
        </is>
      </c>
      <c r="C1861" t="inlineStr">
        <is>
          <t>So it doesn't fill me with encouragement</t>
        </is>
      </c>
      <c r="D1861">
        <f>HYPERLINK("https://www.youtube.com/watch?v=WX_vN1QYgmE&amp;t=587s", "Go to time")</f>
        <v/>
      </c>
    </row>
    <row r="1862">
      <c r="A1862">
        <f>HYPERLINK("https://www.youtube.com/watch?v=hiIcwt88o94", "Video")</f>
        <v/>
      </c>
      <c r="B1862" t="inlineStr">
        <is>
          <t>2:43</t>
        </is>
      </c>
      <c r="C1862" t="inlineStr">
        <is>
          <t>anywhere that's green and blue
and thriving and filled with life</t>
        </is>
      </c>
      <c r="D1862">
        <f>HYPERLINK("https://www.youtube.com/watch?v=hiIcwt88o94&amp;t=163s", "Go to time")</f>
        <v/>
      </c>
    </row>
    <row r="1863">
      <c r="A1863">
        <f>HYPERLINK("https://www.youtube.com/watch?v=RtFFT4zjyTM", "Video")</f>
        <v/>
      </c>
      <c r="B1863" t="inlineStr">
        <is>
          <t>7:29</t>
        </is>
      </c>
      <c r="C1863" t="inlineStr">
        <is>
          <t>and fill out a lot of paperwork.</t>
        </is>
      </c>
      <c r="D1863">
        <f>HYPERLINK("https://www.youtube.com/watch?v=RtFFT4zjyTM&amp;t=449s", "Go to time")</f>
        <v/>
      </c>
    </row>
    <row r="1864">
      <c r="A1864">
        <f>HYPERLINK("https://www.youtube.com/watch?v=RtFFT4zjyTM", "Video")</f>
        <v/>
      </c>
      <c r="B1864" t="inlineStr">
        <is>
          <t>11:43</t>
        </is>
      </c>
      <c r="C1864" t="inlineStr">
        <is>
          <t>so we say things
to fill that awkward silence,</t>
        </is>
      </c>
      <c r="D1864">
        <f>HYPERLINK("https://www.youtube.com/watch?v=RtFFT4zjyTM&amp;t=703s", "Go to time")</f>
        <v/>
      </c>
    </row>
    <row r="1865">
      <c r="A1865">
        <f>HYPERLINK("https://www.youtube.com/watch?v=O6Vayv9FCLM", "Video")</f>
        <v/>
      </c>
      <c r="B1865" t="inlineStr">
        <is>
          <t>7:47</t>
        </is>
      </c>
      <c r="C1865" t="inlineStr">
        <is>
          <t>And the forest filled in.</t>
        </is>
      </c>
      <c r="D1865">
        <f>HYPERLINK("https://www.youtube.com/watch?v=O6Vayv9FCLM&amp;t=467s", "Go to time")</f>
        <v/>
      </c>
    </row>
    <row r="1866">
      <c r="A1866">
        <f>HYPERLINK("https://www.youtube.com/watch?v=O6Vayv9FCLM", "Video")</f>
        <v/>
      </c>
      <c r="B1866" t="inlineStr">
        <is>
          <t>7:49</t>
        </is>
      </c>
      <c r="C1866" t="inlineStr">
        <is>
          <t>Thin-barked, fire-sensitive
small trees filled in the gaps,</t>
        </is>
      </c>
      <c r="D1866">
        <f>HYPERLINK("https://www.youtube.com/watch?v=O6Vayv9FCLM&amp;t=469s", "Go to time")</f>
        <v/>
      </c>
    </row>
    <row r="1867">
      <c r="A1867">
        <f>HYPERLINK("https://www.youtube.com/watch?v=O6Vayv9FCLM", "Video")</f>
        <v/>
      </c>
      <c r="B1867" t="inlineStr">
        <is>
          <t>8:17</t>
        </is>
      </c>
      <c r="C1867" t="inlineStr">
        <is>
          <t>to allow the forest to fill in,</t>
        </is>
      </c>
      <c r="D1867">
        <f>HYPERLINK("https://www.youtube.com/watch?v=O6Vayv9FCLM&amp;t=497s", "Go to time")</f>
        <v/>
      </c>
    </row>
    <row r="1868">
      <c r="A1868">
        <f>HYPERLINK("https://www.youtube.com/watch?v=O6Vayv9FCLM", "Video")</f>
        <v/>
      </c>
      <c r="B1868" t="inlineStr">
        <is>
          <t>8:42</t>
        </is>
      </c>
      <c r="C1868" t="inlineStr">
        <is>
          <t>Notice how the patchwork has filled in.</t>
        </is>
      </c>
      <c r="D1868">
        <f>HYPERLINK("https://www.youtube.com/watch?v=O6Vayv9FCLM&amp;t=522s", "Go to time")</f>
        <v/>
      </c>
    </row>
    <row r="1869">
      <c r="A1869">
        <f>HYPERLINK("https://www.youtube.com/watch?v=O6Vayv9FCLM", "Video")</f>
        <v/>
      </c>
      <c r="B1869" t="inlineStr">
        <is>
          <t>8:54</t>
        </is>
      </c>
      <c r="C1869" t="inlineStr">
        <is>
          <t>has filled in.</t>
        </is>
      </c>
      <c r="D1869">
        <f>HYPERLINK("https://www.youtube.com/watch?v=O6Vayv9FCLM&amp;t=534s", "Go to time")</f>
        <v/>
      </c>
    </row>
    <row r="1870">
      <c r="A1870">
        <f>HYPERLINK("https://www.youtube.com/watch?v=uXZVfNJ_EXY", "Video")</f>
        <v/>
      </c>
      <c r="B1870" t="inlineStr">
        <is>
          <t>12:02</t>
        </is>
      </c>
      <c r="C1870" t="inlineStr">
        <is>
          <t>She got comments filled
with readers’ sense of freedom</t>
        </is>
      </c>
      <c r="D1870">
        <f>HYPERLINK("https://www.youtube.com/watch?v=uXZVfNJ_EXY&amp;t=722s", "Go to time")</f>
        <v/>
      </c>
    </row>
    <row r="1871">
      <c r="A1871">
        <f>HYPERLINK("https://www.youtube.com/watch?v=Fjbz-Rzmzxw", "Video")</f>
        <v/>
      </c>
      <c r="B1871" t="inlineStr">
        <is>
          <t>2:24</t>
        </is>
      </c>
      <c r="C1871" t="inlineStr">
        <is>
          <t>it comes from landfills,</t>
        </is>
      </c>
      <c r="D1871">
        <f>HYPERLINK("https://www.youtube.com/watch?v=Fjbz-Rzmzxw&amp;t=144s", "Go to time")</f>
        <v/>
      </c>
    </row>
    <row r="1872">
      <c r="A1872">
        <f>HYPERLINK("https://www.youtube.com/watch?v=Fjbz-Rzmzxw", "Video")</f>
        <v/>
      </c>
      <c r="B1872" t="inlineStr">
        <is>
          <t>7:05</t>
        </is>
      </c>
      <c r="C1872" t="inlineStr">
        <is>
          <t>for people to fulfill their commitments.</t>
        </is>
      </c>
      <c r="D1872">
        <f>HYPERLINK("https://www.youtube.com/watch?v=Fjbz-Rzmzxw&amp;t=425s", "Go to time")</f>
        <v/>
      </c>
    </row>
    <row r="1873">
      <c r="A1873">
        <f>HYPERLINK("https://www.youtube.com/watch?v=-k0p-DYYZKU", "Video")</f>
        <v/>
      </c>
      <c r="B1873" t="inlineStr">
        <is>
          <t>4:35</t>
        </is>
      </c>
      <c r="C1873" t="inlineStr">
        <is>
          <t>And so indeed, it became
this self-fulfilling prophecy</t>
        </is>
      </c>
      <c r="D1873">
        <f>HYPERLINK("https://www.youtube.com/watch?v=-k0p-DYYZKU&amp;t=275s", "Go to time")</f>
        <v/>
      </c>
    </row>
    <row r="1874">
      <c r="A1874">
        <f>HYPERLINK("https://www.youtube.com/watch?v=-k0p-DYYZKU", "Video")</f>
        <v/>
      </c>
      <c r="B1874" t="inlineStr">
        <is>
          <t>8:17</t>
        </is>
      </c>
      <c r="C1874" t="inlineStr">
        <is>
          <t>fulfill each other's sexual needs</t>
        </is>
      </c>
      <c r="D1874">
        <f>HYPERLINK("https://www.youtube.com/watch?v=-k0p-DYYZKU&amp;t=497s", "Go to time")</f>
        <v/>
      </c>
    </row>
    <row r="1875">
      <c r="A1875">
        <f>HYPERLINK("https://www.youtube.com/watch?v=-k0p-DYYZKU", "Video")</f>
        <v/>
      </c>
      <c r="B1875" t="inlineStr">
        <is>
          <t>9:52</t>
        </is>
      </c>
      <c r="C1875" t="inlineStr">
        <is>
          <t>like, we just need an entire
community to fulfill us.</t>
        </is>
      </c>
      <c r="D1875">
        <f>HYPERLINK("https://www.youtube.com/watch?v=-k0p-DYYZKU&amp;t=592s", "Go to time")</f>
        <v/>
      </c>
    </row>
    <row r="1876">
      <c r="A1876">
        <f>HYPERLINK("https://www.youtube.com/watch?v=-k0p-DYYZKU", "Video")</f>
        <v/>
      </c>
      <c r="B1876" t="inlineStr">
        <is>
          <t>27:40</t>
        </is>
      </c>
      <c r="C1876" t="inlineStr">
        <is>
          <t>as a tool to fulfill their sense of self</t>
        </is>
      </c>
      <c r="D1876">
        <f>HYPERLINK("https://www.youtube.com/watch?v=-k0p-DYYZKU&amp;t=1660s", "Go to time")</f>
        <v/>
      </c>
    </row>
    <row r="1877">
      <c r="A1877">
        <f>HYPERLINK("https://www.youtube.com/watch?v=-k0p-DYYZKU", "Video")</f>
        <v/>
      </c>
      <c r="B1877" t="inlineStr">
        <is>
          <t>28:44</t>
        </is>
      </c>
      <c r="C1877" t="inlineStr">
        <is>
          <t>to fulfill their sense of self.</t>
        </is>
      </c>
      <c r="D1877">
        <f>HYPERLINK("https://www.youtube.com/watch?v=-k0p-DYYZKU&amp;t=1724s", "Go to time")</f>
        <v/>
      </c>
    </row>
    <row r="1878">
      <c r="A1878">
        <f>HYPERLINK("https://www.youtube.com/watch?v=-k0p-DYYZKU", "Video")</f>
        <v/>
      </c>
      <c r="B1878" t="inlineStr">
        <is>
          <t>29:18</t>
        </is>
      </c>
      <c r="C1878" t="inlineStr">
        <is>
          <t>but also fulfilling the needs
of other people.</t>
        </is>
      </c>
      <c r="D1878">
        <f>HYPERLINK("https://www.youtube.com/watch?v=-k0p-DYYZKU&amp;t=1758s", "Go to time")</f>
        <v/>
      </c>
    </row>
    <row r="1879">
      <c r="A1879">
        <f>HYPERLINK("https://www.youtube.com/watch?v=onaiTOLPeUs", "Video")</f>
        <v/>
      </c>
      <c r="B1879" t="inlineStr">
        <is>
          <t>1:32</t>
        </is>
      </c>
      <c r="C1879" t="inlineStr">
        <is>
          <t>Often filled with mistrust.</t>
        </is>
      </c>
      <c r="D1879">
        <f>HYPERLINK("https://www.youtube.com/watch?v=onaiTOLPeUs&amp;t=92s", "Go to time")</f>
        <v/>
      </c>
    </row>
    <row r="1880">
      <c r="A1880">
        <f>HYPERLINK("https://www.youtube.com/watch?v=FaLBcSMVVuU", "Video")</f>
        <v/>
      </c>
      <c r="B1880" t="inlineStr">
        <is>
          <t>3:07</t>
        </is>
      </c>
      <c r="C1880" t="inlineStr">
        <is>
          <t>that never really fulfilled its potential.</t>
        </is>
      </c>
      <c r="D1880">
        <f>HYPERLINK("https://www.youtube.com/watch?v=FaLBcSMVVuU&amp;t=187s", "Go to time")</f>
        <v/>
      </c>
    </row>
    <row r="1881">
      <c r="A1881">
        <f>HYPERLINK("https://www.youtube.com/watch?v=hwSNbMW6XGY", "Video")</f>
        <v/>
      </c>
      <c r="B1881" t="inlineStr">
        <is>
          <t>4:17</t>
        </is>
      </c>
      <c r="C1881" t="inlineStr">
        <is>
          <t>It was about fulfilling
the client's brief and budgets.</t>
        </is>
      </c>
      <c r="D1881">
        <f>HYPERLINK("https://www.youtube.com/watch?v=hwSNbMW6XGY&amp;t=257s", "Go to time")</f>
        <v/>
      </c>
    </row>
    <row r="1882">
      <c r="A1882">
        <f>HYPERLINK("https://www.youtube.com/watch?v=hwSNbMW6XGY", "Video")</f>
        <v/>
      </c>
      <c r="B1882" t="inlineStr">
        <is>
          <t>9:32</t>
        </is>
      </c>
      <c r="C1882" t="inlineStr">
        <is>
          <t>in a world filled
with plastic waste as we know it.</t>
        </is>
      </c>
      <c r="D1882">
        <f>HYPERLINK("https://www.youtube.com/watch?v=hwSNbMW6XGY&amp;t=572s", "Go to time")</f>
        <v/>
      </c>
    </row>
    <row r="1883">
      <c r="A1883">
        <f>HYPERLINK("https://www.youtube.com/watch?v=0d6iSvF1UmA", "Video")</f>
        <v/>
      </c>
      <c r="B1883" t="inlineStr">
        <is>
          <t>3:16</t>
        </is>
      </c>
      <c r="C1883" t="inlineStr">
        <is>
          <t>I filled out a long application,</t>
        </is>
      </c>
      <c r="D1883">
        <f>HYPERLINK("https://www.youtube.com/watch?v=0d6iSvF1UmA&amp;t=196s", "Go to time")</f>
        <v/>
      </c>
    </row>
    <row r="1884">
      <c r="A1884">
        <f>HYPERLINK("https://www.youtube.com/watch?v=pg5WtBjox-Y", "Video")</f>
        <v/>
      </c>
      <c r="B1884" t="inlineStr">
        <is>
          <t>10:07</t>
        </is>
      </c>
      <c r="C1884" t="inlineStr">
        <is>
          <t>So we have a legal vacuum
that needs to be filled.</t>
        </is>
      </c>
      <c r="D1884">
        <f>HYPERLINK("https://www.youtube.com/watch?v=pg5WtBjox-Y&amp;t=607s", "Go to time")</f>
        <v/>
      </c>
    </row>
    <row r="1885">
      <c r="A1885">
        <f>HYPERLINK("https://www.youtube.com/watch?v=kZP8Kqr_bcw", "Video")</f>
        <v/>
      </c>
      <c r="B1885" t="inlineStr">
        <is>
          <t>1:29</t>
        </is>
      </c>
      <c r="C1885" t="inlineStr">
        <is>
          <t>When you throw something away,
it typically goes into a landfill.</t>
        </is>
      </c>
      <c r="D1885">
        <f>HYPERLINK("https://www.youtube.com/watch?v=kZP8Kqr_bcw&amp;t=89s", "Go to time")</f>
        <v/>
      </c>
    </row>
    <row r="1886">
      <c r="A1886">
        <f>HYPERLINK("https://www.youtube.com/watch?v=kZP8Kqr_bcw", "Video")</f>
        <v/>
      </c>
      <c r="B1886" t="inlineStr">
        <is>
          <t>1:33</t>
        </is>
      </c>
      <c r="C1886" t="inlineStr">
        <is>
          <t>Now, a landfill is basically something
which is not going to go away,</t>
        </is>
      </c>
      <c r="D1886">
        <f>HYPERLINK("https://www.youtube.com/watch?v=kZP8Kqr_bcw&amp;t=93s", "Go to time")</f>
        <v/>
      </c>
    </row>
    <row r="1887">
      <c r="A1887">
        <f>HYPERLINK("https://www.youtube.com/watch?v=kZP8Kqr_bcw", "Video")</f>
        <v/>
      </c>
      <c r="B1887" t="inlineStr">
        <is>
          <t>1:43</t>
        </is>
      </c>
      <c r="C1887" t="inlineStr">
        <is>
          <t>going into landfills.</t>
        </is>
      </c>
      <c r="D1887">
        <f>HYPERLINK("https://www.youtube.com/watch?v=kZP8Kqr_bcw&amp;t=103s", "Go to time")</f>
        <v/>
      </c>
    </row>
    <row r="1888">
      <c r="A1888">
        <f>HYPERLINK("https://www.youtube.com/watch?v=kZP8Kqr_bcw", "Video")</f>
        <v/>
      </c>
      <c r="B1888" t="inlineStr">
        <is>
          <t>3:57</t>
        </is>
      </c>
      <c r="C1888" t="inlineStr">
        <is>
          <t>because it ends up that about a third
of all landfill waste in the US</t>
        </is>
      </c>
      <c r="D1888">
        <f>HYPERLINK("https://www.youtube.com/watch?v=kZP8Kqr_bcw&amp;t=237s", "Go to time")</f>
        <v/>
      </c>
    </row>
    <row r="1889">
      <c r="A1889">
        <f>HYPERLINK("https://www.youtube.com/watch?v=hHOX3dlhhZ0", "Video")</f>
        <v/>
      </c>
      <c r="B1889" t="inlineStr">
        <is>
          <t>6:18</t>
        </is>
      </c>
      <c r="C1889" t="inlineStr">
        <is>
          <t>These people are empty containers
for us to fill with knowledge.</t>
        </is>
      </c>
      <c r="D1889">
        <f>HYPERLINK("https://www.youtube.com/watch?v=hHOX3dlhhZ0&amp;t=378s", "Go to time")</f>
        <v/>
      </c>
    </row>
    <row r="1890">
      <c r="A1890">
        <f>HYPERLINK("https://www.youtube.com/watch?v=dO1LxQEoGLc", "Video")</f>
        <v/>
      </c>
      <c r="B1890" t="inlineStr">
        <is>
          <t>2:44</t>
        </is>
      </c>
      <c r="C1890" t="inlineStr">
        <is>
          <t>Water emerging from the base
of the valley fills is highly contaminated</t>
        </is>
      </c>
      <c r="D1890">
        <f>HYPERLINK("https://www.youtube.com/watch?v=dO1LxQEoGLc&amp;t=164s", "Go to time")</f>
        <v/>
      </c>
    </row>
    <row r="1891">
      <c r="A1891">
        <f>HYPERLINK("https://www.youtube.com/watch?v=cfKFbh8LPvU", "Video")</f>
        <v/>
      </c>
      <c r="B1891" t="inlineStr">
        <is>
          <t>4:23</t>
        </is>
      </c>
      <c r="C1891" t="inlineStr">
        <is>
          <t>so that work doesn't expand like a gas
and fill all of your unoccupied space.</t>
        </is>
      </c>
      <c r="D1891">
        <f>HYPERLINK("https://www.youtube.com/watch?v=cfKFbh8LPvU&amp;t=263s", "Go to time")</f>
        <v/>
      </c>
    </row>
    <row r="1892">
      <c r="A1892">
        <f>HYPERLINK("https://www.youtube.com/watch?v=cfKFbh8LPvU", "Video")</f>
        <v/>
      </c>
      <c r="B1892" t="inlineStr">
        <is>
          <t>4:29</t>
        </is>
      </c>
      <c r="C1892" t="inlineStr">
        <is>
          <t>The second step
is to fill those time sanctuaries</t>
        </is>
      </c>
      <c r="D1892">
        <f>HYPERLINK("https://www.youtube.com/watch?v=cfKFbh8LPvU&amp;t=269s", "Go to time")</f>
        <v/>
      </c>
    </row>
    <row r="1893">
      <c r="A1893">
        <f>HYPERLINK("https://www.youtube.com/watch?v=l1fodZNF1GI", "Video")</f>
        <v/>
      </c>
      <c r="B1893" t="inlineStr">
        <is>
          <t>10:13</t>
        </is>
      </c>
      <c r="C1893" t="inlineStr">
        <is>
          <t>fill the missing braking valve capacity</t>
        </is>
      </c>
      <c r="D1893">
        <f>HYPERLINK("https://www.youtube.com/watch?v=l1fodZNF1GI&amp;t=613s", "Go to time")</f>
        <v/>
      </c>
    </row>
    <row r="1894">
      <c r="A1894">
        <f>HYPERLINK("https://www.youtube.com/watch?v=dzWRHi-Bmuk", "Video")</f>
        <v/>
      </c>
      <c r="B1894" t="inlineStr">
        <is>
          <t>1:41</t>
        </is>
      </c>
      <c r="C1894" t="inlineStr">
        <is>
          <t>You have to imagine what it felt like
at the time, when panic filled the air,</t>
        </is>
      </c>
      <c r="D1894">
        <f>HYPERLINK("https://www.youtube.com/watch?v=dzWRHi-Bmuk&amp;t=101s", "Go to time")</f>
        <v/>
      </c>
    </row>
    <row r="1895">
      <c r="A1895">
        <f>HYPERLINK("https://www.youtube.com/watch?v=dzWRHi-Bmuk", "Video")</f>
        <v/>
      </c>
      <c r="B1895" t="inlineStr">
        <is>
          <t>6:38</t>
        </is>
      </c>
      <c r="C1895" t="inlineStr">
        <is>
          <t>infill construction, city agriculture,
clean power generation --</t>
        </is>
      </c>
      <c r="D1895">
        <f>HYPERLINK("https://www.youtube.com/watch?v=dzWRHi-Bmuk&amp;t=398s", "Go to time")</f>
        <v/>
      </c>
    </row>
    <row r="1896">
      <c r="A1896">
        <f>HYPERLINK("https://www.youtube.com/watch?v=n3WGhXKP8So", "Video")</f>
        <v/>
      </c>
      <c r="B1896" t="inlineStr">
        <is>
          <t>8:58</t>
        </is>
      </c>
      <c r="C1896" t="inlineStr">
        <is>
          <t>ironing their wigs
and filling up their bras.</t>
        </is>
      </c>
      <c r="D1896">
        <f>HYPERLINK("https://www.youtube.com/watch?v=n3WGhXKP8So&amp;t=538s", "Go to time")</f>
        <v/>
      </c>
    </row>
    <row r="1897">
      <c r="A1897">
        <f>HYPERLINK("https://www.youtube.com/watch?v=nz0cAjXVepg", "Video")</f>
        <v/>
      </c>
      <c r="B1897" t="inlineStr">
        <is>
          <t>8:24</t>
        </is>
      </c>
      <c r="C1897" t="inlineStr">
        <is>
          <t>to fill their beds.</t>
        </is>
      </c>
      <c r="D1897">
        <f>HYPERLINK("https://www.youtube.com/watch?v=nz0cAjXVepg&amp;t=504s", "Go to time")</f>
        <v/>
      </c>
    </row>
    <row r="1898">
      <c r="A1898">
        <f>HYPERLINK("https://www.youtube.com/watch?v=3VTsIju1dLI", "Video")</f>
        <v/>
      </c>
      <c r="B1898" t="inlineStr">
        <is>
          <t>9:20</t>
        </is>
      </c>
      <c r="C1898" t="inlineStr">
        <is>
          <t>you're never going to be
creatively fulfilled.</t>
        </is>
      </c>
      <c r="D1898">
        <f>HYPERLINK("https://www.youtube.com/watch?v=3VTsIju1dLI&amp;t=560s", "Go to time")</f>
        <v/>
      </c>
    </row>
    <row r="1899">
      <c r="A1899">
        <f>HYPERLINK("https://www.youtube.com/watch?v=MEDgtjpycYg", "Video")</f>
        <v/>
      </c>
      <c r="B1899" t="inlineStr">
        <is>
          <t>9:05</t>
        </is>
      </c>
      <c r="C1899" t="inlineStr">
        <is>
          <t>and we can have you
fill out the paperwork."</t>
        </is>
      </c>
      <c r="D1899">
        <f>HYPERLINK("https://www.youtube.com/watch?v=MEDgtjpycYg&amp;t=545s", "Go to time")</f>
        <v/>
      </c>
    </row>
    <row r="1900">
      <c r="A1900">
        <f>HYPERLINK("https://www.youtube.com/watch?v=YOHpH4ZExWQ", "Video")</f>
        <v/>
      </c>
      <c r="B1900" t="inlineStr">
        <is>
          <t>1:10</t>
        </is>
      </c>
      <c r="C1900" t="inlineStr">
        <is>
          <t>I am now filled with hope</t>
        </is>
      </c>
      <c r="D1900">
        <f>HYPERLINK("https://www.youtube.com/watch?v=YOHpH4ZExWQ&amp;t=70s", "Go to time")</f>
        <v/>
      </c>
    </row>
    <row r="1901">
      <c r="A1901">
        <f>HYPERLINK("https://www.youtube.com/watch?v=opdCfb8cCFw", "Video")</f>
        <v/>
      </c>
      <c r="B1901" t="inlineStr">
        <is>
          <t>9:08</t>
        </is>
      </c>
      <c r="C1901" t="inlineStr">
        <is>
          <t>We often imagine that the world
is filled with infinite water.</t>
        </is>
      </c>
      <c r="D1901">
        <f>HYPERLINK("https://www.youtube.com/watch?v=opdCfb8cCFw&amp;t=548s", "Go to time")</f>
        <v/>
      </c>
    </row>
    <row r="1902">
      <c r="A1902">
        <f>HYPERLINK("https://www.youtube.com/watch?v=opdCfb8cCFw", "Video")</f>
        <v/>
      </c>
      <c r="B1902" t="inlineStr">
        <is>
          <t>12:41</t>
        </is>
      </c>
      <c r="C1902" t="inlineStr">
        <is>
          <t>If we are able to fulfill that promise,</t>
        </is>
      </c>
      <c r="D1902">
        <f>HYPERLINK("https://www.youtube.com/watch?v=opdCfb8cCFw&amp;t=761s", "Go to time")</f>
        <v/>
      </c>
    </row>
    <row r="1903">
      <c r="A1903">
        <f>HYPERLINK("https://www.youtube.com/watch?v=_8g8BnICrco", "Video")</f>
        <v/>
      </c>
      <c r="B1903" t="inlineStr">
        <is>
          <t>5:56</t>
        </is>
      </c>
      <c r="C1903" t="inlineStr">
        <is>
          <t>Parking lots filled with families
waiting for food.</t>
        </is>
      </c>
      <c r="D1903">
        <f>HYPERLINK("https://www.youtube.com/watch?v=_8g8BnICrco&amp;t=356s", "Go to time")</f>
        <v/>
      </c>
    </row>
    <row r="1904">
      <c r="A1904">
        <f>HYPERLINK("https://www.youtube.com/watch?v=4fOWQfzWHbc", "Video")</f>
        <v/>
      </c>
      <c r="B1904" t="inlineStr">
        <is>
          <t>2:19</t>
        </is>
      </c>
      <c r="C1904" t="inlineStr">
        <is>
          <t>so filling the gap with new mines
is literally impossible.</t>
        </is>
      </c>
      <c r="D1904">
        <f>HYPERLINK("https://www.youtube.com/watch?v=4fOWQfzWHbc&amp;t=139s", "Go to time")</f>
        <v/>
      </c>
    </row>
    <row r="1905">
      <c r="A1905">
        <f>HYPERLINK("https://www.youtube.com/watch?v=4fOWQfzWHbc", "Video")</f>
        <v/>
      </c>
      <c r="B1905" t="inlineStr">
        <is>
          <t>6:15</t>
        </is>
      </c>
      <c r="C1905" t="inlineStr">
        <is>
          <t>or, in other words,
fill half of that supply shortage.</t>
        </is>
      </c>
      <c r="D1905">
        <f>HYPERLINK("https://www.youtube.com/watch?v=4fOWQfzWHbc&amp;t=375s", "Go to time")</f>
        <v/>
      </c>
    </row>
    <row r="1906">
      <c r="A1906">
        <f>HYPERLINK("https://www.youtube.com/watch?v=cXbXNV9-ZAg", "Video")</f>
        <v/>
      </c>
      <c r="B1906" t="inlineStr">
        <is>
          <t>6:47</t>
        </is>
      </c>
      <c r="C1906" t="inlineStr">
        <is>
          <t>we'd fill a dumpster full of material
and we'd jump into it.</t>
        </is>
      </c>
      <c r="D1906">
        <f>HYPERLINK("https://www.youtube.com/watch?v=cXbXNV9-ZAg&amp;t=407s", "Go to time")</f>
        <v/>
      </c>
    </row>
    <row r="1907">
      <c r="A1907">
        <f>HYPERLINK("https://www.youtube.com/watch?v=xjvTIP7pV20", "Video")</f>
        <v/>
      </c>
      <c r="B1907" t="inlineStr">
        <is>
          <t>8:53</t>
        </is>
      </c>
      <c r="C1907" t="inlineStr">
        <is>
          <t>are a great way of fulfilling
a Common Core Standard.</t>
        </is>
      </c>
      <c r="D1907">
        <f>HYPERLINK("https://www.youtube.com/watch?v=xjvTIP7pV20&amp;t=533s", "Go to time")</f>
        <v/>
      </c>
    </row>
    <row r="1908">
      <c r="A1908">
        <f>HYPERLINK("https://www.youtube.com/watch?v=pOdIn86ZM1E", "Video")</f>
        <v/>
      </c>
      <c r="B1908" t="inlineStr">
        <is>
          <t>7:55</t>
        </is>
      </c>
      <c r="C1908" t="inlineStr">
        <is>
          <t>Research aircraft filled
with specialized instruments</t>
        </is>
      </c>
      <c r="D1908">
        <f>HYPERLINK("https://www.youtube.com/watch?v=pOdIn86ZM1E&amp;t=475s", "Go to time")</f>
        <v/>
      </c>
    </row>
    <row r="1909">
      <c r="A1909">
        <f>HYPERLINK("https://www.youtube.com/watch?v=mLufqwmPl1A", "Video")</f>
        <v/>
      </c>
      <c r="B1909" t="inlineStr">
        <is>
          <t>10:55</t>
        </is>
      </c>
      <c r="C1909" t="inlineStr">
        <is>
          <t>and fill up the vending machines,</t>
        </is>
      </c>
      <c r="D1909">
        <f>HYPERLINK("https://www.youtube.com/watch?v=mLufqwmPl1A&amp;t=655s", "Go to time")</f>
        <v/>
      </c>
    </row>
    <row r="1910">
      <c r="A1910">
        <f>HYPERLINK("https://www.youtube.com/watch?v=dcsrHfPDP2M", "Video")</f>
        <v/>
      </c>
      <c r="B1910" t="inlineStr">
        <is>
          <t>8:18</t>
        </is>
      </c>
      <c r="C1910" t="inlineStr">
        <is>
          <t>my two days didn't fill me
with confidence.</t>
        </is>
      </c>
      <c r="D1910">
        <f>HYPERLINK("https://www.youtube.com/watch?v=dcsrHfPDP2M&amp;t=498s", "Go to time")</f>
        <v/>
      </c>
    </row>
    <row r="1911">
      <c r="A1911">
        <f>HYPERLINK("https://www.youtube.com/watch?v=RIpz9GiEAyc", "Video")</f>
        <v/>
      </c>
      <c r="B1911" t="inlineStr">
        <is>
          <t>7:18</t>
        </is>
      </c>
      <c r="C1911" t="inlineStr">
        <is>
          <t>it's well-produced,
it's filled with fascinating characters.</t>
        </is>
      </c>
      <c r="D1911">
        <f>HYPERLINK("https://www.youtube.com/watch?v=RIpz9GiEAyc&amp;t=438s", "Go to time")</f>
        <v/>
      </c>
    </row>
    <row r="1912">
      <c r="A1912">
        <f>HYPERLINK("https://www.youtube.com/watch?v=3B_1itqCKHo", "Video")</f>
        <v/>
      </c>
      <c r="B1912" t="inlineStr">
        <is>
          <t>0:27</t>
        </is>
      </c>
      <c r="C1912" t="inlineStr">
        <is>
          <t>just filled with bouncing from one
TED-like adventure to another?</t>
        </is>
      </c>
      <c r="D1912">
        <f>HYPERLINK("https://www.youtube.com/watch?v=3B_1itqCKHo&amp;t=27s", "Go to time")</f>
        <v/>
      </c>
    </row>
    <row r="1913">
      <c r="A1913">
        <f>HYPERLINK("https://www.youtube.com/watch?v=3B_1itqCKHo", "Video")</f>
        <v/>
      </c>
      <c r="B1913" t="inlineStr">
        <is>
          <t>2:05</t>
        </is>
      </c>
      <c r="C1913" t="inlineStr">
        <is>
          <t>or in fulfillment warehouses,</t>
        </is>
      </c>
      <c r="D1913">
        <f>HYPERLINK("https://www.youtube.com/watch?v=3B_1itqCKHo&amp;t=125s", "Go to time")</f>
        <v/>
      </c>
    </row>
    <row r="1914">
      <c r="A1914">
        <f>HYPERLINK("https://www.youtube.com/watch?v=C6yUKhotEf0", "Video")</f>
        <v/>
      </c>
      <c r="B1914" t="inlineStr">
        <is>
          <t>2:08</t>
        </is>
      </c>
      <c r="C1914" t="inlineStr">
        <is>
          <t>of a happy, fulfilling
and sexually vibrant relationship.</t>
        </is>
      </c>
      <c r="D1914">
        <f>HYPERLINK("https://www.youtube.com/watch?v=C6yUKhotEf0&amp;t=128s", "Go to time")</f>
        <v/>
      </c>
    </row>
    <row r="1915">
      <c r="A1915">
        <f>HYPERLINK("https://www.youtube.com/watch?v=oNBvC25bxQU", "Video")</f>
        <v/>
      </c>
      <c r="B1915" t="inlineStr">
        <is>
          <t>14:16</t>
        </is>
      </c>
      <c r="C1915" t="inlineStr">
        <is>
          <t>And I see people rushing to fill it,</t>
        </is>
      </c>
      <c r="D1915">
        <f>HYPERLINK("https://www.youtube.com/watch?v=oNBvC25bxQU&amp;t=856s", "Go to time")</f>
        <v/>
      </c>
    </row>
    <row r="1916">
      <c r="A1916">
        <f>HYPERLINK("https://www.youtube.com/watch?v=E6VpcV23mi8", "Video")</f>
        <v/>
      </c>
      <c r="B1916" t="inlineStr">
        <is>
          <t>6:26</t>
        </is>
      </c>
      <c r="C1916" t="inlineStr">
        <is>
          <t>because he could work alongside the robots
filling in the gaps,</t>
        </is>
      </c>
      <c r="D1916">
        <f>HYPERLINK("https://www.youtube.com/watch?v=E6VpcV23mi8&amp;t=386s", "Go to time")</f>
        <v/>
      </c>
    </row>
    <row r="1917">
      <c r="A1917">
        <f>HYPERLINK("https://www.youtube.com/watch?v=E6VpcV23mi8", "Video")</f>
        <v/>
      </c>
      <c r="B1917" t="inlineStr">
        <is>
          <t>8:13</t>
        </is>
      </c>
      <c r="C1917" t="inlineStr">
        <is>
          <t>The streets filled with protests,</t>
        </is>
      </c>
      <c r="D1917">
        <f>HYPERLINK("https://www.youtube.com/watch?v=E6VpcV23mi8&amp;t=493s", "Go to time")</f>
        <v/>
      </c>
    </row>
    <row r="1918">
      <c r="A1918">
        <f>HYPERLINK("https://www.youtube.com/watch?v=SEr-Lcue5P4", "Video")</f>
        <v/>
      </c>
      <c r="B1918" t="inlineStr">
        <is>
          <t>4:14</t>
        </is>
      </c>
      <c r="C1918" t="inlineStr">
        <is>
          <t>and she says things like,
"My heart is filled with love."</t>
        </is>
      </c>
      <c r="D1918">
        <f>HYPERLINK("https://www.youtube.com/watch?v=SEr-Lcue5P4&amp;t=254s", "Go to time")</f>
        <v/>
      </c>
    </row>
    <row r="1919">
      <c r="A1919">
        <f>HYPERLINK("https://www.youtube.com/watch?v=wmE8dQcZgB4", "Video")</f>
        <v/>
      </c>
      <c r="B1919" t="inlineStr">
        <is>
          <t>3:53</t>
        </is>
      </c>
      <c r="C1919" t="inlineStr">
        <is>
          <t>to fill these new roles.</t>
        </is>
      </c>
      <c r="D1919">
        <f>HYPERLINK("https://www.youtube.com/watch?v=wmE8dQcZgB4&amp;t=233s", "Go to time")</f>
        <v/>
      </c>
    </row>
    <row r="1920">
      <c r="A1920">
        <f>HYPERLINK("https://www.youtube.com/watch?v=JWRqI2ZRHWQ", "Video")</f>
        <v/>
      </c>
      <c r="B1920" t="inlineStr">
        <is>
          <t>18:35</t>
        </is>
      </c>
      <c r="C1920" t="inlineStr">
        <is>
          <t>fill the skies filled</t>
        </is>
      </c>
      <c r="D1920">
        <f>HYPERLINK("https://www.youtube.com/watch?v=JWRqI2ZRHWQ&amp;t=1115s", "Go to time")</f>
        <v/>
      </c>
    </row>
    <row r="1921">
      <c r="A1921">
        <f>HYPERLINK("https://www.youtube.com/watch?v=i_1_J-T-XYQ", "Video")</f>
        <v/>
      </c>
      <c r="B1921" t="inlineStr">
        <is>
          <t>25:22</t>
        </is>
      </c>
      <c r="C1921" t="inlineStr">
        <is>
          <t>trying to fulfill and how do I</t>
        </is>
      </c>
      <c r="D1921">
        <f>HYPERLINK("https://www.youtube.com/watch?v=i_1_J-T-XYQ&amp;t=1522s", "Go to time")</f>
        <v/>
      </c>
    </row>
    <row r="1922">
      <c r="A1922">
        <f>HYPERLINK("https://www.youtube.com/watch?v=HWj54Wt7uY4", "Video")</f>
        <v/>
      </c>
      <c r="B1922" t="inlineStr">
        <is>
          <t>0:08</t>
        </is>
      </c>
      <c r="C1922" t="inlineStr">
        <is>
          <t>This is the Ghazipur landfill
in Delhi, India.</t>
        </is>
      </c>
      <c r="D1922">
        <f>HYPERLINK("https://www.youtube.com/watch?v=HWj54Wt7uY4&amp;t=8s", "Go to time")</f>
        <v/>
      </c>
    </row>
    <row r="1923">
      <c r="A1923">
        <f>HYPERLINK("https://www.youtube.com/watch?v=HWj54Wt7uY4", "Video")</f>
        <v/>
      </c>
      <c r="B1923" t="inlineStr">
        <is>
          <t>0:27</t>
        </is>
      </c>
      <c r="C1923" t="inlineStr">
        <is>
          <t>This happens because the organic
waste in the landfills</t>
        </is>
      </c>
      <c r="D1923">
        <f>HYPERLINK("https://www.youtube.com/watch?v=HWj54Wt7uY4&amp;t=27s", "Go to time")</f>
        <v/>
      </c>
    </row>
    <row r="1924">
      <c r="A1924">
        <f>HYPERLINK("https://www.youtube.com/watch?v=HWj54Wt7uY4", "Video")</f>
        <v/>
      </c>
      <c r="B1924" t="inlineStr">
        <is>
          <t>0:41</t>
        </is>
      </c>
      <c r="C1924" t="inlineStr">
        <is>
          <t>This landfill in Buenos Aires</t>
        </is>
      </c>
      <c r="D1924">
        <f>HYPERLINK("https://www.youtube.com/watch?v=HWj54Wt7uY4&amp;t=41s", "Go to time")</f>
        <v/>
      </c>
    </row>
    <row r="1925">
      <c r="A1925">
        <f>HYPERLINK("https://www.youtube.com/watch?v=HWj54Wt7uY4", "Video")</f>
        <v/>
      </c>
      <c r="B1925" t="inlineStr">
        <is>
          <t>0:53</t>
        </is>
      </c>
      <c r="C1925" t="inlineStr">
        <is>
          <t>Landfills like these are major
contributors to climate change</t>
        </is>
      </c>
      <c r="D1925">
        <f>HYPERLINK("https://www.youtube.com/watch?v=HWj54Wt7uY4&amp;t=53s", "Go to time")</f>
        <v/>
      </c>
    </row>
    <row r="1926">
      <c r="A1926">
        <f>HYPERLINK("https://www.youtube.com/watch?v=HWj54Wt7uY4", "Video")</f>
        <v/>
      </c>
      <c r="B1926" t="inlineStr">
        <is>
          <t>2:57</t>
        </is>
      </c>
      <c r="C1926" t="inlineStr">
        <is>
          <t>But during my tenure,
a large landfill caught fire,</t>
        </is>
      </c>
      <c r="D1926">
        <f>HYPERLINK("https://www.youtube.com/watch?v=HWj54Wt7uY4&amp;t=177s", "Go to time")</f>
        <v/>
      </c>
    </row>
    <row r="1927">
      <c r="A1927">
        <f>HYPERLINK("https://www.youtube.com/watch?v=HWj54Wt7uY4", "Video")</f>
        <v/>
      </c>
      <c r="B1927" t="inlineStr">
        <is>
          <t>3:11</t>
        </is>
      </c>
      <c r="C1927" t="inlineStr">
        <is>
          <t>Another landfill nearby
smelled so terrible</t>
        </is>
      </c>
      <c r="D1927">
        <f>HYPERLINK("https://www.youtube.com/watch?v=HWj54Wt7uY4&amp;t=191s", "Go to time")</f>
        <v/>
      </c>
    </row>
    <row r="1928">
      <c r="A1928">
        <f>HYPERLINK("https://www.youtube.com/watch?v=HWj54Wt7uY4", "Video")</f>
        <v/>
      </c>
      <c r="B1928" t="inlineStr">
        <is>
          <t>3:23</t>
        </is>
      </c>
      <c r="C1928" t="inlineStr">
        <is>
          <t>The organic waste in landfills</t>
        </is>
      </c>
      <c r="D1928">
        <f>HYPERLINK("https://www.youtube.com/watch?v=HWj54Wt7uY4&amp;t=203s", "Go to time")</f>
        <v/>
      </c>
    </row>
    <row r="1929">
      <c r="A1929">
        <f>HYPERLINK("https://www.youtube.com/watch?v=HWj54Wt7uY4", "Video")</f>
        <v/>
      </c>
      <c r="B1929" t="inlineStr">
        <is>
          <t>3:54</t>
        </is>
      </c>
      <c r="C1929" t="inlineStr">
        <is>
          <t>and when that organic waste
is concentrated in the landfill,</t>
        </is>
      </c>
      <c r="D1929">
        <f>HYPERLINK("https://www.youtube.com/watch?v=HWj54Wt7uY4&amp;t=234s", "Go to time")</f>
        <v/>
      </c>
    </row>
    <row r="1930">
      <c r="A1930">
        <f>HYPERLINK("https://www.youtube.com/watch?v=HWj54Wt7uY4", "Video")</f>
        <v/>
      </c>
      <c r="B1930" t="inlineStr">
        <is>
          <t>4:19</t>
        </is>
      </c>
      <c r="C1930" t="inlineStr">
        <is>
          <t>and the Sunshine Canyon Landfill</t>
        </is>
      </c>
      <c r="D1930">
        <f>HYPERLINK("https://www.youtube.com/watch?v=HWj54Wt7uY4&amp;t=259s", "Go to time")</f>
        <v/>
      </c>
    </row>
    <row r="1931">
      <c r="A1931">
        <f>HYPERLINK("https://www.youtube.com/watch?v=HWj54Wt7uY4", "Video")</f>
        <v/>
      </c>
      <c r="B1931" t="inlineStr">
        <is>
          <t>4:58</t>
        </is>
      </c>
      <c r="C1931" t="inlineStr">
        <is>
          <t>we’re working in the biggest
landfills in the world,</t>
        </is>
      </c>
      <c r="D1931">
        <f>HYPERLINK("https://www.youtube.com/watch?v=HWj54Wt7uY4&amp;t=298s", "Go to time")</f>
        <v/>
      </c>
    </row>
    <row r="1932">
      <c r="A1932">
        <f>HYPERLINK("https://www.youtube.com/watch?v=HWj54Wt7uY4", "Video")</f>
        <v/>
      </c>
      <c r="B1932" t="inlineStr">
        <is>
          <t>8:20</t>
        </is>
      </c>
      <c r="C1932" t="inlineStr">
        <is>
          <t>Landfills that aren't filled
with rotting organic waste</t>
        </is>
      </c>
      <c r="D1932">
        <f>HYPERLINK("https://www.youtube.com/watch?v=HWj54Wt7uY4&amp;t=500s", "Go to time")</f>
        <v/>
      </c>
    </row>
    <row r="1933">
      <c r="A1933">
        <f>HYPERLINK("https://www.youtube.com/watch?v=ecGXP4G3Zs0", "Video")</f>
        <v/>
      </c>
      <c r="B1933" t="inlineStr">
        <is>
          <t>0:38</t>
        </is>
      </c>
      <c r="C1933" t="inlineStr">
        <is>
          <t>and one that feels rewarding, fun,
self-fulfilling and collaborative.</t>
        </is>
      </c>
      <c r="D1933">
        <f>HYPERLINK("https://www.youtube.com/watch?v=ecGXP4G3Zs0&amp;t=38s", "Go to time")</f>
        <v/>
      </c>
    </row>
    <row r="1934">
      <c r="A1934">
        <f>HYPERLINK("https://www.youtube.com/watch?v=ecGXP4G3Zs0", "Video")</f>
        <v/>
      </c>
      <c r="B1934" t="inlineStr">
        <is>
          <t>8:33</t>
        </is>
      </c>
      <c r="C1934" t="inlineStr">
        <is>
          <t>because it gives me
fulfillment and purpose.</t>
        </is>
      </c>
      <c r="D1934">
        <f>HYPERLINK("https://www.youtube.com/watch?v=ecGXP4G3Zs0&amp;t=513s", "Go to time")</f>
        <v/>
      </c>
    </row>
    <row r="1935">
      <c r="A1935">
        <f>HYPERLINK("https://www.youtube.com/watch?v=iIne-UO7wUo", "Video")</f>
        <v/>
      </c>
      <c r="B1935" t="inlineStr">
        <is>
          <t>6:43</t>
        </is>
      </c>
      <c r="C1935" t="inlineStr">
        <is>
          <t>I remember crossing that line in Tokyo
and having such a sense of fulfillment.</t>
        </is>
      </c>
      <c r="D1935">
        <f>HYPERLINK("https://www.youtube.com/watch?v=iIne-UO7wUo&amp;t=403s", "Go to time")</f>
        <v/>
      </c>
    </row>
    <row r="1936">
      <c r="A1936">
        <f>HYPERLINK("https://www.youtube.com/watch?v=r9Zz4hYuGdw", "Video")</f>
        <v/>
      </c>
      <c r="B1936" t="inlineStr">
        <is>
          <t>7:26</t>
        </is>
      </c>
      <c r="C1936" t="inlineStr">
        <is>
          <t>In fact, there is fulfillment in striving,</t>
        </is>
      </c>
      <c r="D1936">
        <f>HYPERLINK("https://www.youtube.com/watch?v=r9Zz4hYuGdw&amp;t=446s", "Go to time")</f>
        <v/>
      </c>
    </row>
    <row r="1937">
      <c r="A1937">
        <f>HYPERLINK("https://www.youtube.com/watch?v=6cL5Nud8d7w", "Video")</f>
        <v/>
      </c>
      <c r="B1937" t="inlineStr">
        <is>
          <t>9:17</t>
        </is>
      </c>
      <c r="C1937" t="inlineStr">
        <is>
          <t>and those lanes fill up
very quickly with traffic,</t>
        </is>
      </c>
      <c r="D1937">
        <f>HYPERLINK("https://www.youtube.com/watch?v=6cL5Nud8d7w&amp;t=557s", "Go to time")</f>
        <v/>
      </c>
    </row>
    <row r="1938">
      <c r="A1938">
        <f>HYPERLINK("https://www.youtube.com/watch?v=6cL5Nud8d7w", "Video")</f>
        <v/>
      </c>
      <c r="B1938" t="inlineStr">
        <is>
          <t>9:19</t>
        </is>
      </c>
      <c r="C1938" t="inlineStr">
        <is>
          <t>so we widen the street again,
and they fill up again.</t>
        </is>
      </c>
      <c r="D1938">
        <f>HYPERLINK("https://www.youtube.com/watch?v=6cL5Nud8d7w&amp;t=559s", "Go to time")</f>
        <v/>
      </c>
    </row>
    <row r="1939">
      <c r="A1939">
        <f>HYPERLINK("https://www.youtube.com/watch?v=6cL5Nud8d7w", "Video")</f>
        <v/>
      </c>
      <c r="B1939" t="inlineStr">
        <is>
          <t>16:44</t>
        </is>
      </c>
      <c r="C1939" t="inlineStr">
        <is>
          <t>So you've got to fill those missing noses.</t>
        </is>
      </c>
      <c r="D1939">
        <f>HYPERLINK("https://www.youtube.com/watch?v=6cL5Nud8d7w&amp;t=1004s", "Go to time")</f>
        <v/>
      </c>
    </row>
    <row r="1940">
      <c r="A1940">
        <f>HYPERLINK("https://www.youtube.com/watch?v=p_9eJ3uSP00", "Video")</f>
        <v/>
      </c>
      <c r="B1940" t="inlineStr">
        <is>
          <t>10:24</t>
        </is>
      </c>
      <c r="C1940" t="inlineStr">
        <is>
          <t>and each individual filled out
their questionnaires separately.</t>
        </is>
      </c>
      <c r="D1940">
        <f>HYPERLINK("https://www.youtube.com/watch?v=p_9eJ3uSP00&amp;t=624s", "Go to time")</f>
        <v/>
      </c>
    </row>
    <row r="1941">
      <c r="A1941">
        <f>HYPERLINK("https://www.youtube.com/watch?v=rAhyvSk9cF0", "Video")</f>
        <v/>
      </c>
      <c r="B1941" t="inlineStr">
        <is>
          <t>0:29</t>
        </is>
      </c>
      <c r="C1941" t="inlineStr">
        <is>
          <t>The journey was filled
with long conversations,</t>
        </is>
      </c>
      <c r="D1941">
        <f>HYPERLINK("https://www.youtube.com/watch?v=rAhyvSk9cF0&amp;t=29s", "Go to time")</f>
        <v/>
      </c>
    </row>
    <row r="1942">
      <c r="A1942">
        <f>HYPERLINK("https://www.youtube.com/watch?v=rAhyvSk9cF0", "Video")</f>
        <v/>
      </c>
      <c r="B1942" t="inlineStr">
        <is>
          <t>0:47</t>
        </is>
      </c>
      <c r="C1942" t="inlineStr">
        <is>
          <t>art made at a time when the Sahel
was filled with people and their cattle,</t>
        </is>
      </c>
      <c r="D1942">
        <f>HYPERLINK("https://www.youtube.com/watch?v=rAhyvSk9cF0&amp;t=47s", "Go to time")</f>
        <v/>
      </c>
    </row>
    <row r="1943">
      <c r="A1943">
        <f>HYPERLINK("https://www.youtube.com/watch?v=lwcvhh4pLjE", "Video")</f>
        <v/>
      </c>
      <c r="B1943" t="inlineStr">
        <is>
          <t>6:34</t>
        </is>
      </c>
      <c r="C1943" t="inlineStr">
        <is>
          <t>My bouquet and corsage was actually filled
with wildflowers from Brooklyn --</t>
        </is>
      </c>
      <c r="D1943">
        <f>HYPERLINK("https://www.youtube.com/watch?v=lwcvhh4pLjE&amp;t=394s", "Go to time")</f>
        <v/>
      </c>
    </row>
    <row r="1944">
      <c r="A1944">
        <f>HYPERLINK("https://www.youtube.com/watch?v=9mAg3_A6ye8", "Video")</f>
        <v/>
      </c>
      <c r="B1944" t="inlineStr">
        <is>
          <t>0:53</t>
        </is>
      </c>
      <c r="C1944" t="inlineStr">
        <is>
          <t>and my eyes just filled with tears.</t>
        </is>
      </c>
      <c r="D1944">
        <f>HYPERLINK("https://www.youtube.com/watch?v=9mAg3_A6ye8&amp;t=53s", "Go to time")</f>
        <v/>
      </c>
    </row>
    <row r="1945">
      <c r="A1945">
        <f>HYPERLINK("https://www.youtube.com/watch?v=ORthzIOEf30", "Video")</f>
        <v/>
      </c>
      <c r="B1945" t="inlineStr">
        <is>
          <t>6:39</t>
        </is>
      </c>
      <c r="C1945" t="inlineStr">
        <is>
          <t>and if your previous months
have been filled with stress and trauma,</t>
        </is>
      </c>
      <c r="D1945">
        <f>HYPERLINK("https://www.youtube.com/watch?v=ORthzIOEf30&amp;t=399s", "Go to time")</f>
        <v/>
      </c>
    </row>
    <row r="1946">
      <c r="A1946">
        <f>HYPERLINK("https://www.youtube.com/watch?v=ORthzIOEf30", "Video")</f>
        <v/>
      </c>
      <c r="B1946" t="inlineStr">
        <is>
          <t>9:07</t>
        </is>
      </c>
      <c r="C1946" t="inlineStr">
        <is>
          <t>filled with warrior classes,</t>
        </is>
      </c>
      <c r="D1946">
        <f>HYPERLINK("https://www.youtube.com/watch?v=ORthzIOEf30&amp;t=547s", "Go to time")</f>
        <v/>
      </c>
    </row>
    <row r="1947">
      <c r="A1947">
        <f>HYPERLINK("https://www.youtube.com/watch?v=lAzQWtkPzbI", "Video")</f>
        <v/>
      </c>
      <c r="B1947" t="inlineStr">
        <is>
          <t>8:09</t>
        </is>
      </c>
      <c r="C1947" t="inlineStr">
        <is>
          <t>You know, simple things like
dermal fillers to reduce wrinkles,</t>
        </is>
      </c>
      <c r="D1947">
        <f>HYPERLINK("https://www.youtube.com/watch?v=lAzQWtkPzbI&amp;t=489s", "Go to time")</f>
        <v/>
      </c>
    </row>
    <row r="1948">
      <c r="A1948">
        <f>HYPERLINK("https://www.youtube.com/watch?v=lAzQWtkPzbI", "Video")</f>
        <v/>
      </c>
      <c r="B1948" t="inlineStr">
        <is>
          <t>10:57</t>
        </is>
      </c>
      <c r="C1948" t="inlineStr">
        <is>
          <t>bone void fillers, for example,</t>
        </is>
      </c>
      <c r="D1948">
        <f>HYPERLINK("https://www.youtube.com/watch?v=lAzQWtkPzbI&amp;t=657s", "Go to time")</f>
        <v/>
      </c>
    </row>
    <row r="1949">
      <c r="A1949">
        <f>HYPERLINK("https://www.youtube.com/watch?v=ddxHlkIuHqg", "Video")</f>
        <v/>
      </c>
      <c r="B1949" t="inlineStr">
        <is>
          <t>2:15</t>
        </is>
      </c>
      <c r="C1949" t="inlineStr">
        <is>
          <t>parents are filled with dread,</t>
        </is>
      </c>
      <c r="D1949">
        <f>HYPERLINK("https://www.youtube.com/watch?v=ddxHlkIuHqg&amp;t=135s", "Go to time")</f>
        <v/>
      </c>
    </row>
    <row r="1950">
      <c r="A1950">
        <f>HYPERLINK("https://www.youtube.com/watch?v=rcBu29r6nJM", "Video")</f>
        <v/>
      </c>
      <c r="B1950" t="inlineStr">
        <is>
          <t>7:54</t>
        </is>
      </c>
      <c r="C1950" t="inlineStr">
        <is>
          <t>how quickly you fill it,</t>
        </is>
      </c>
      <c r="D1950">
        <f>HYPERLINK("https://www.youtube.com/watch?v=rcBu29r6nJM&amp;t=474s", "Go to time")</f>
        <v/>
      </c>
    </row>
    <row r="1951">
      <c r="A1951">
        <f>HYPERLINK("https://www.youtube.com/watch?v=hJP5GqnTrNo", "Video")</f>
        <v/>
      </c>
      <c r="B1951" t="inlineStr">
        <is>
          <t>14:17</t>
        </is>
      </c>
      <c r="C1951" t="inlineStr">
        <is>
          <t>is actually almost
a self-fulfilling prophecy,</t>
        </is>
      </c>
      <c r="D1951">
        <f>HYPERLINK("https://www.youtube.com/watch?v=hJP5GqnTrNo&amp;t=857s", "Go to time")</f>
        <v/>
      </c>
    </row>
    <row r="1952">
      <c r="A1952">
        <f>HYPERLINK("https://www.youtube.com/watch?v=pgmiPXAwiLg", "Video")</f>
        <v/>
      </c>
      <c r="B1952" t="inlineStr">
        <is>
          <t>4:59</t>
        </is>
      </c>
      <c r="C1952" t="inlineStr">
        <is>
          <t>chanted for hours in a smoke-filled,
heat-infused sweat lodge</t>
        </is>
      </c>
      <c r="D1952">
        <f>HYPERLINK("https://www.youtube.com/watch?v=pgmiPXAwiLg&amp;t=299s", "Go to time")</f>
        <v/>
      </c>
    </row>
    <row r="1953">
      <c r="A1953">
        <f>HYPERLINK("https://www.youtube.com/watch?v=wQmBsbt9blg", "Video")</f>
        <v/>
      </c>
      <c r="B1953" t="inlineStr">
        <is>
          <t>41:39</t>
        </is>
      </c>
      <c r="C1953" t="inlineStr">
        <is>
          <t>Social media has become a far more greatly
polarized and hate-filled space.</t>
        </is>
      </c>
      <c r="D1953">
        <f>HYPERLINK("https://www.youtube.com/watch?v=wQmBsbt9blg&amp;t=2499s", "Go to time")</f>
        <v/>
      </c>
    </row>
    <row r="1954">
      <c r="A1954">
        <f>HYPERLINK("https://www.youtube.com/watch?v=Sa27SUR0Mlo", "Video")</f>
        <v/>
      </c>
      <c r="B1954" t="inlineStr">
        <is>
          <t>4:26</t>
        </is>
      </c>
      <c r="C1954" t="inlineStr">
        <is>
          <t>and I think there's three main ways
that we can fill that gap:</t>
        </is>
      </c>
      <c r="D1954">
        <f>HYPERLINK("https://www.youtube.com/watch?v=Sa27SUR0Mlo&amp;t=266s", "Go to time")</f>
        <v/>
      </c>
    </row>
    <row r="1955">
      <c r="A1955">
        <f>HYPERLINK("https://www.youtube.com/watch?v=Q6U69HbAF9Y", "Video")</f>
        <v/>
      </c>
      <c r="B1955" t="inlineStr">
        <is>
          <t>5:46</t>
        </is>
      </c>
      <c r="C1955" t="inlineStr">
        <is>
          <t>and left an awful lot
of unfulfilled ambition.</t>
        </is>
      </c>
      <c r="D1955">
        <f>HYPERLINK("https://www.youtube.com/watch?v=Q6U69HbAF9Y&amp;t=346s", "Go to time")</f>
        <v/>
      </c>
    </row>
    <row r="1956">
      <c r="A1956">
        <f>HYPERLINK("https://www.youtube.com/watch?v=UI6IKlHh-pQ", "Video")</f>
        <v/>
      </c>
      <c r="B1956" t="inlineStr">
        <is>
          <t>4:58</t>
        </is>
      </c>
      <c r="C1956" t="inlineStr">
        <is>
          <t>We imagined a world where you could walk
down a hallway filled with robots,</t>
        </is>
      </c>
      <c r="D1956">
        <f>HYPERLINK("https://www.youtube.com/watch?v=UI6IKlHh-pQ&amp;t=298s", "Go to time")</f>
        <v/>
      </c>
    </row>
    <row r="1957">
      <c r="A1957">
        <f>HYPERLINK("https://www.youtube.com/watch?v=8goi3AD4RWo", "Video")</f>
        <v/>
      </c>
      <c r="B1957" t="inlineStr">
        <is>
          <t>1:57</t>
        </is>
      </c>
      <c r="C1957" t="inlineStr">
        <is>
          <t>It fulfills a deep need to be useful</t>
        </is>
      </c>
      <c r="D1957">
        <f>HYPERLINK("https://www.youtube.com/watch?v=8goi3AD4RWo&amp;t=117s", "Go to time")</f>
        <v/>
      </c>
    </row>
    <row r="1958">
      <c r="A1958">
        <f>HYPERLINK("https://www.youtube.com/watch?v=n3eROozZg10", "Video")</f>
        <v/>
      </c>
      <c r="B1958" t="inlineStr">
        <is>
          <t>6:33</t>
        </is>
      </c>
      <c r="C1958" t="inlineStr">
        <is>
          <t>And then we refill the holes.</t>
        </is>
      </c>
      <c r="D1958">
        <f>HYPERLINK("https://www.youtube.com/watch?v=n3eROozZg10&amp;t=393s", "Go to time")</f>
        <v/>
      </c>
    </row>
    <row r="1959">
      <c r="A1959">
        <f>HYPERLINK("https://www.youtube.com/watch?v=n3eROozZg10", "Video")</f>
        <v/>
      </c>
      <c r="B1959" t="inlineStr">
        <is>
          <t>6:35</t>
        </is>
      </c>
      <c r="C1959" t="inlineStr">
        <is>
          <t>First we fill them up
with the piezoelectric material,</t>
        </is>
      </c>
      <c r="D1959">
        <f>HYPERLINK("https://www.youtube.com/watch?v=n3eROozZg10&amp;t=395s", "Go to time")</f>
        <v/>
      </c>
    </row>
    <row r="1960">
      <c r="A1960">
        <f>HYPERLINK("https://www.youtube.com/watch?v=n3eROozZg10", "Video")</f>
        <v/>
      </c>
      <c r="B1960" t="inlineStr">
        <is>
          <t>6:42</t>
        </is>
      </c>
      <c r="C1960" t="inlineStr">
        <is>
          <t>and then we fill it up
with the stimuli-responsive material</t>
        </is>
      </c>
      <c r="D1960">
        <f>HYPERLINK("https://www.youtube.com/watch?v=n3eROozZg10&amp;t=402s", "Go to time")</f>
        <v/>
      </c>
    </row>
    <row r="1961">
      <c r="A1961">
        <f>HYPERLINK("https://www.youtube.com/watch?v=n3eROozZg10", "Video")</f>
        <v/>
      </c>
      <c r="B1961" t="inlineStr">
        <is>
          <t>6:56</t>
        </is>
      </c>
      <c r="C1961" t="inlineStr">
        <is>
          <t>liquids would fill the wells
from the bottom up.</t>
        </is>
      </c>
      <c r="D1961">
        <f>HYPERLINK("https://www.youtube.com/watch?v=n3eROozZg10&amp;t=416s", "Go to time")</f>
        <v/>
      </c>
    </row>
    <row r="1962">
      <c r="A1962">
        <f>HYPERLINK("https://www.youtube.com/watch?v=qrVHoobmZLw", "Video")</f>
        <v/>
      </c>
      <c r="B1962" t="inlineStr">
        <is>
          <t>4:08</t>
        </is>
      </c>
      <c r="C1962" t="inlineStr">
        <is>
          <t>Something about that
seems so unfulfilling.</t>
        </is>
      </c>
      <c r="D1962">
        <f>HYPERLINK("https://www.youtube.com/watch?v=qrVHoobmZLw&amp;t=248s", "Go to time")</f>
        <v/>
      </c>
    </row>
    <row r="1963">
      <c r="A1963">
        <f>HYPERLINK("https://www.youtube.com/watch?v=JrjjOGI6YB4", "Video")</f>
        <v/>
      </c>
      <c r="B1963" t="inlineStr">
        <is>
          <t>1:03</t>
        </is>
      </c>
      <c r="C1963" t="inlineStr">
        <is>
          <t>So picture a big urn filled with balls</t>
        </is>
      </c>
      <c r="D1963">
        <f>HYPERLINK("https://www.youtube.com/watch?v=JrjjOGI6YB4&amp;t=63s", "Go to time")</f>
        <v/>
      </c>
    </row>
    <row r="1964">
      <c r="A1964">
        <f>HYPERLINK("https://www.youtube.com/watch?v=fAIJAezZg1A", "Video")</f>
        <v/>
      </c>
      <c r="B1964" t="inlineStr">
        <is>
          <t>5:57</t>
        </is>
      </c>
      <c r="C1964" t="inlineStr">
        <is>
          <t>She asked me to draw a picture
that said, “Please fill cups halfway!</t>
        </is>
      </c>
      <c r="D1964">
        <f>HYPERLINK("https://www.youtube.com/watch?v=fAIJAezZg1A&amp;t=357s", "Go to time")</f>
        <v/>
      </c>
    </row>
    <row r="1965">
      <c r="A1965">
        <f>HYPERLINK("https://www.youtube.com/watch?v=PveqmDnqZw4", "Video")</f>
        <v/>
      </c>
      <c r="B1965" t="inlineStr">
        <is>
          <t>4:22</t>
        </is>
      </c>
      <c r="C1965" t="inlineStr">
        <is>
          <t>i was prepared to be filled with dread</t>
        </is>
      </c>
      <c r="D1965">
        <f>HYPERLINK("https://www.youtube.com/watch?v=PveqmDnqZw4&amp;t=262s", "Go to time")</f>
        <v/>
      </c>
    </row>
    <row r="1966">
      <c r="A1966">
        <f>HYPERLINK("https://www.youtube.com/watch?v=xnfEBUI_YTE", "Video")</f>
        <v/>
      </c>
      <c r="B1966" t="inlineStr">
        <is>
          <t>1:27</t>
        </is>
      </c>
      <c r="C1966" t="inlineStr">
        <is>
          <t>So imagine a landscape
filled with all pine trees and ferns.</t>
        </is>
      </c>
      <c r="D1966">
        <f>HYPERLINK("https://www.youtube.com/watch?v=xnfEBUI_YTE&amp;t=87s", "Go to time")</f>
        <v/>
      </c>
    </row>
    <row r="1967">
      <c r="A1967">
        <f>HYPERLINK("https://www.youtube.com/watch?v=k0GQSJrpVhM", "Video")</f>
        <v/>
      </c>
      <c r="B1967" t="inlineStr">
        <is>
          <t>10:34</t>
        </is>
      </c>
      <c r="C1967" t="inlineStr">
        <is>
          <t>you have to identify these voids
in your life and fill them,</t>
        </is>
      </c>
      <c r="D1967">
        <f>HYPERLINK("https://www.youtube.com/watch?v=k0GQSJrpVhM&amp;t=634s", "Go to time")</f>
        <v/>
      </c>
    </row>
    <row r="1968">
      <c r="A1968">
        <f>HYPERLINK("https://www.youtube.com/watch?v=-MTRxRO5SRA", "Video")</f>
        <v/>
      </c>
      <c r="B1968" t="inlineStr">
        <is>
          <t>1:35</t>
        </is>
      </c>
      <c r="C1968" t="inlineStr">
        <is>
          <t>and they were able to fill in those gaps
and master those concepts,</t>
        </is>
      </c>
      <c r="D1968">
        <f>HYPERLINK("https://www.youtube.com/watch?v=-MTRxRO5SRA&amp;t=95s", "Go to time")</f>
        <v/>
      </c>
    </row>
    <row r="1969">
      <c r="A1969">
        <f>HYPERLINK("https://www.youtube.com/watch?v=r-YXvkWLy-g", "Video")</f>
        <v/>
      </c>
      <c r="B1969" t="inlineStr">
        <is>
          <t>5:00</t>
        </is>
      </c>
      <c r="C1969" t="inlineStr">
        <is>
          <t>So what a space-filling curve does</t>
        </is>
      </c>
      <c r="D1969">
        <f>HYPERLINK("https://www.youtube.com/watch?v=r-YXvkWLy-g&amp;t=300s", "Go to time")</f>
        <v/>
      </c>
    </row>
    <row r="1970">
      <c r="A1970">
        <f>HYPERLINK("https://www.youtube.com/watch?v=C6mNITMY7e0", "Video")</f>
        <v/>
      </c>
      <c r="B1970" t="inlineStr">
        <is>
          <t>9:17</t>
        </is>
      </c>
      <c r="C1970" t="inlineStr">
        <is>
          <t>and sense of fulfillment,</t>
        </is>
      </c>
      <c r="D1970">
        <f>HYPERLINK("https://www.youtube.com/watch?v=C6mNITMY7e0&amp;t=557s", "Go to time")</f>
        <v/>
      </c>
    </row>
    <row r="1971">
      <c r="A1971">
        <f>HYPERLINK("https://www.youtube.com/watch?v=6UiU99_tE7I", "Video")</f>
        <v/>
      </c>
      <c r="B1971" t="inlineStr">
        <is>
          <t>2:49</t>
        </is>
      </c>
      <c r="C1971" t="inlineStr">
        <is>
          <t>So we ask candidates
to fill out a short questionnaire</t>
        </is>
      </c>
      <c r="D1971">
        <f>HYPERLINK("https://www.youtube.com/watch?v=6UiU99_tE7I&amp;t=169s", "Go to time")</f>
        <v/>
      </c>
    </row>
    <row r="1972">
      <c r="A1972">
        <f>HYPERLINK("https://www.youtube.com/watch?v=OfCLTQhW9GQ", "Video")</f>
        <v/>
      </c>
      <c r="B1972" t="inlineStr">
        <is>
          <t>9:20</t>
        </is>
      </c>
      <c r="C1972" t="inlineStr">
        <is>
          <t>to fill in the gaps,</t>
        </is>
      </c>
      <c r="D1972">
        <f>HYPERLINK("https://www.youtube.com/watch?v=OfCLTQhW9GQ&amp;t=560s", "Go to time")</f>
        <v/>
      </c>
    </row>
    <row r="1973">
      <c r="A1973">
        <f>HYPERLINK("https://www.youtube.com/watch?v=OIlSXRC-B-I", "Video")</f>
        <v/>
      </c>
      <c r="B1973" t="inlineStr">
        <is>
          <t>1:04</t>
        </is>
      </c>
      <c r="C1973" t="inlineStr">
        <is>
          <t>How do we find fulfillment</t>
        </is>
      </c>
      <c r="D1973">
        <f>HYPERLINK("https://www.youtube.com/watch?v=OIlSXRC-B-I&amp;t=64s", "Go to time")</f>
        <v/>
      </c>
    </row>
    <row r="1974">
      <c r="A1974">
        <f>HYPERLINK("https://www.youtube.com/watch?v=OIlSXRC-B-I", "Video")</f>
        <v/>
      </c>
      <c r="B1974" t="inlineStr">
        <is>
          <t>3:21</t>
        </is>
      </c>
      <c r="C1974" t="inlineStr">
        <is>
          <t>three lessons that I believe
have helped me find greater fulfillment</t>
        </is>
      </c>
      <c r="D1974">
        <f>HYPERLINK("https://www.youtube.com/watch?v=OIlSXRC-B-I&amp;t=201s", "Go to time")</f>
        <v/>
      </c>
    </row>
    <row r="1975">
      <c r="A1975">
        <f>HYPERLINK("https://www.youtube.com/watch?v=OIlSXRC-B-I", "Video")</f>
        <v/>
      </c>
      <c r="B1975" t="inlineStr">
        <is>
          <t>4:25</t>
        </is>
      </c>
      <c r="C1975" t="inlineStr">
        <is>
          <t>it so much more fulfilling and meaningful</t>
        </is>
      </c>
      <c r="D1975">
        <f>HYPERLINK("https://www.youtube.com/watch?v=OIlSXRC-B-I&amp;t=265s", "Go to time")</f>
        <v/>
      </c>
    </row>
    <row r="1976">
      <c r="A1976">
        <f>HYPERLINK("https://www.youtube.com/watch?v=OIlSXRC-B-I", "Video")</f>
        <v/>
      </c>
      <c r="B1976" t="inlineStr">
        <is>
          <t>7:01</t>
        </is>
      </c>
      <c r="C1976" t="inlineStr">
        <is>
          <t>I believe we can find a greater
sense of fulfillment in our endeavors</t>
        </is>
      </c>
      <c r="D1976">
        <f>HYPERLINK("https://www.youtube.com/watch?v=OIlSXRC-B-I&amp;t=421s", "Go to time")</f>
        <v/>
      </c>
    </row>
    <row r="1977">
      <c r="A1977">
        <f>HYPERLINK("https://www.youtube.com/watch?v=OIlSXRC-B-I", "Video")</f>
        <v/>
      </c>
      <c r="B1977" t="inlineStr">
        <is>
          <t>9:10</t>
        </is>
      </c>
      <c r="C1977" t="inlineStr">
        <is>
          <t>unfulfilled, anxious
or just not sure what to do,</t>
        </is>
      </c>
      <c r="D1977">
        <f>HYPERLINK("https://www.youtube.com/watch?v=OIlSXRC-B-I&amp;t=550s", "Go to time")</f>
        <v/>
      </c>
    </row>
    <row r="1978">
      <c r="A1978">
        <f>HYPERLINK("https://www.youtube.com/watch?v=7INMrxpc7nw", "Video")</f>
        <v/>
      </c>
      <c r="B1978" t="inlineStr">
        <is>
          <t>2:27</t>
        </is>
      </c>
      <c r="C1978" t="inlineStr">
        <is>
          <t>that we actually send to landfill.</t>
        </is>
      </c>
      <c r="D1978">
        <f>HYPERLINK("https://www.youtube.com/watch?v=7INMrxpc7nw&amp;t=147s", "Go to time")</f>
        <v/>
      </c>
    </row>
    <row r="1979">
      <c r="A1979">
        <f>HYPERLINK("https://www.youtube.com/watch?v=83R0ZaRKF90", "Video")</f>
        <v/>
      </c>
      <c r="B1979" t="inlineStr">
        <is>
          <t>7:22</t>
        </is>
      </c>
      <c r="C1979" t="inlineStr">
        <is>
          <t>and the role you and I can play
in filling those gaps</t>
        </is>
      </c>
      <c r="D1979">
        <f>HYPERLINK("https://www.youtube.com/watch?v=83R0ZaRKF90&amp;t=442s", "Go to time")</f>
        <v/>
      </c>
    </row>
    <row r="1980">
      <c r="A1980">
        <f>HYPERLINK("https://www.youtube.com/watch?v=k0Fx6igxRv8", "Video")</f>
        <v/>
      </c>
      <c r="B1980" t="inlineStr">
        <is>
          <t>28:00</t>
        </is>
      </c>
      <c r="C1980" t="inlineStr">
        <is>
          <t>and a lot of those challenges are going
to be filled with fossil fuels</t>
        </is>
      </c>
      <c r="D1980">
        <f>HYPERLINK("https://www.youtube.com/watch?v=k0Fx6igxRv8&amp;t=1680s", "Go to time")</f>
        <v/>
      </c>
    </row>
    <row r="1981">
      <c r="A1981">
        <f>HYPERLINK("https://www.youtube.com/watch?v=Tu01sNfs5SQ", "Video")</f>
        <v/>
      </c>
      <c r="B1981" t="inlineStr">
        <is>
          <t>5:43</t>
        </is>
      </c>
      <c r="C1981" t="inlineStr">
        <is>
          <t>And then we can fill this newly
identified gap in knowledge</t>
        </is>
      </c>
      <c r="D1981">
        <f>HYPERLINK("https://www.youtube.com/watch?v=Tu01sNfs5SQ&amp;t=343s", "Go to time")</f>
        <v/>
      </c>
    </row>
    <row r="1982">
      <c r="A1982">
        <f>HYPERLINK("https://www.youtube.com/watch?v=dDZoGcQVjJg", "Video")</f>
        <v/>
      </c>
      <c r="B1982" t="inlineStr">
        <is>
          <t>13:33</t>
        </is>
      </c>
      <c r="C1982" t="inlineStr">
        <is>
          <t>I grew up in this room
filled with musical instruments,</t>
        </is>
      </c>
      <c r="D1982">
        <f>HYPERLINK("https://www.youtube.com/watch?v=dDZoGcQVjJg&amp;t=813s", "Go to time")</f>
        <v/>
      </c>
    </row>
    <row r="1983">
      <c r="A1983">
        <f>HYPERLINK("https://www.youtube.com/watch?v=GqGksNRYu8s", "Video")</f>
        <v/>
      </c>
      <c r="B1983" t="inlineStr">
        <is>
          <t>13:01</t>
        </is>
      </c>
      <c r="C1983" t="inlineStr">
        <is>
          <t>and they are filled with assets.</t>
        </is>
      </c>
      <c r="D1983">
        <f>HYPERLINK("https://www.youtube.com/watch?v=GqGksNRYu8s&amp;t=781s", "Go to time")</f>
        <v/>
      </c>
    </row>
    <row r="1984">
      <c r="A1984">
        <f>HYPERLINK("https://www.youtube.com/watch?v=cFwbA6Zi7w4", "Video")</f>
        <v/>
      </c>
      <c r="B1984" t="inlineStr">
        <is>
          <t>0:22</t>
        </is>
      </c>
      <c r="C1984" t="inlineStr">
        <is>
          <t>I came up with a surprising way
to fill my life with bliss and grace.</t>
        </is>
      </c>
      <c r="D1984">
        <f>HYPERLINK("https://www.youtube.com/watch?v=cFwbA6Zi7w4&amp;t=22s", "Go to time")</f>
        <v/>
      </c>
    </row>
    <row r="1985">
      <c r="A1985">
        <f>HYPERLINK("https://www.youtube.com/watch?v=cFwbA6Zi7w4", "Video")</f>
        <v/>
      </c>
      <c r="B1985" t="inlineStr">
        <is>
          <t>1:44</t>
        </is>
      </c>
      <c r="C1985" t="inlineStr">
        <is>
          <t>that filled the space between my ears
like a music in my head.</t>
        </is>
      </c>
      <c r="D1985">
        <f>HYPERLINK("https://www.youtube.com/watch?v=cFwbA6Zi7w4&amp;t=104s", "Go to time")</f>
        <v/>
      </c>
    </row>
    <row r="1986">
      <c r="A1986">
        <f>HYPERLINK("https://www.youtube.com/watch?v=cFwbA6Zi7w4", "Video")</f>
        <v/>
      </c>
      <c r="B1986" t="inlineStr">
        <is>
          <t>2:00</t>
        </is>
      </c>
      <c r="C1986" t="inlineStr">
        <is>
          <t>was filled with fear
and doubt and anxiety,</t>
        </is>
      </c>
      <c r="D1986">
        <f>HYPERLINK("https://www.youtube.com/watch?v=cFwbA6Zi7w4&amp;t=120s", "Go to time")</f>
        <v/>
      </c>
    </row>
    <row r="1987">
      <c r="A1987">
        <f>HYPERLINK("https://www.youtube.com/watch?v=ODLg_00f9BE", "Video")</f>
        <v/>
      </c>
      <c r="B1987" t="inlineStr">
        <is>
          <t>3:52</t>
        </is>
      </c>
      <c r="C1987" t="inlineStr">
        <is>
          <t>because it was nothing more
than a rancid landfill</t>
        </is>
      </c>
      <c r="D1987">
        <f>HYPERLINK("https://www.youtube.com/watch?v=ODLg_00f9BE&amp;t=232s", "Go to time")</f>
        <v/>
      </c>
    </row>
    <row r="1988">
      <c r="A1988">
        <f>HYPERLINK("https://www.youtube.com/watch?v=yeVU2Ff4ffc", "Video")</f>
        <v/>
      </c>
      <c r="B1988" t="inlineStr">
        <is>
          <t>1:28</t>
        </is>
      </c>
      <c r="C1988" t="inlineStr">
        <is>
          <t>end up in landfills every year.</t>
        </is>
      </c>
      <c r="D1988">
        <f>HYPERLINK("https://www.youtube.com/watch?v=yeVU2Ff4ffc&amp;t=88s", "Go to time")</f>
        <v/>
      </c>
    </row>
    <row r="1989">
      <c r="A1989">
        <f>HYPERLINK("https://www.youtube.com/watch?v=yeVU2Ff4ffc", "Video")</f>
        <v/>
      </c>
      <c r="B1989" t="inlineStr">
        <is>
          <t>1:40</t>
        </is>
      </c>
      <c r="C1989" t="inlineStr">
        <is>
          <t>end up in landfills every year
in just the United States alone.</t>
        </is>
      </c>
      <c r="D1989">
        <f>HYPERLINK("https://www.youtube.com/watch?v=yeVU2Ff4ffc&amp;t=100s", "Go to time")</f>
        <v/>
      </c>
    </row>
    <row r="1990">
      <c r="A1990">
        <f>HYPERLINK("https://www.youtube.com/watch?v=yeVU2Ff4ffc", "Video")</f>
        <v/>
      </c>
      <c r="B1990" t="inlineStr">
        <is>
          <t>1:51</t>
        </is>
      </c>
      <c r="C1990" t="inlineStr">
        <is>
          <t>to fill the largest stadium
in my home town of Toronto,</t>
        </is>
      </c>
      <c r="D1990">
        <f>HYPERLINK("https://www.youtube.com/watch?v=yeVU2Ff4ffc&amp;t=111s", "Go to time")</f>
        <v/>
      </c>
    </row>
    <row r="1991">
      <c r="A1991">
        <f>HYPERLINK("https://www.youtube.com/watch?v=jTVWtrMleI0", "Video")</f>
        <v/>
      </c>
      <c r="B1991" t="inlineStr">
        <is>
          <t>2:56</t>
        </is>
      </c>
      <c r="C1991" t="inlineStr">
        <is>
          <t>And again, whenever you see a need,
you try to fulfill it.</t>
        </is>
      </c>
      <c r="D1991">
        <f>HYPERLINK("https://www.youtube.com/watch?v=jTVWtrMleI0&amp;t=176s", "Go to time")</f>
        <v/>
      </c>
    </row>
    <row r="1992">
      <c r="A1992">
        <f>HYPERLINK("https://www.youtube.com/watch?v=GFpciGYBELo", "Video")</f>
        <v/>
      </c>
      <c r="B1992" t="inlineStr">
        <is>
          <t>55:12</t>
        </is>
      </c>
      <c r="C1992" t="inlineStr">
        <is>
          <t>reinforcing sort of self-fulfilling</t>
        </is>
      </c>
      <c r="D1992">
        <f>HYPERLINK("https://www.youtube.com/watch?v=GFpciGYBELo&amp;t=3312s", "Go to time")</f>
        <v/>
      </c>
    </row>
    <row r="1993">
      <c r="A1993">
        <f>HYPERLINK("https://www.youtube.com/watch?v=SThQy3S1hnk", "Video")</f>
        <v/>
      </c>
      <c r="B1993" t="inlineStr">
        <is>
          <t>5:02</t>
        </is>
      </c>
      <c r="C1993" t="inlineStr">
        <is>
          <t>And anywhere you looked in the sky,
it is filled with galaxies.</t>
        </is>
      </c>
      <c r="D1993">
        <f>HYPERLINK("https://www.youtube.com/watch?v=SThQy3S1hnk&amp;t=302s", "Go to time")</f>
        <v/>
      </c>
    </row>
    <row r="1994">
      <c r="A1994">
        <f>HYPERLINK("https://www.youtube.com/watch?v=SThQy3S1hnk", "Video")</f>
        <v/>
      </c>
      <c r="B1994" t="inlineStr">
        <is>
          <t>9:52</t>
        </is>
      </c>
      <c r="C1994" t="inlineStr">
        <is>
          <t>What can JWST fill in?</t>
        </is>
      </c>
      <c r="D1994">
        <f>HYPERLINK("https://www.youtube.com/watch?v=SThQy3S1hnk&amp;t=592s", "Go to time")</f>
        <v/>
      </c>
    </row>
    <row r="1995">
      <c r="A1995">
        <f>HYPERLINK("https://www.youtube.com/watch?v=SThQy3S1hnk", "Video")</f>
        <v/>
      </c>
      <c r="B1995" t="inlineStr">
        <is>
          <t>24:38</t>
        </is>
      </c>
      <c r="C1995" t="inlineStr">
        <is>
          <t>They have quotas to fill."</t>
        </is>
      </c>
      <c r="D1995">
        <f>HYPERLINK("https://www.youtube.com/watch?v=SThQy3S1hnk&amp;t=1478s", "Go to time")</f>
        <v/>
      </c>
    </row>
    <row r="1996">
      <c r="A1996">
        <f>HYPERLINK("https://www.youtube.com/watch?v=yUCF2D0NQ70", "Video")</f>
        <v/>
      </c>
      <c r="B1996" t="inlineStr">
        <is>
          <t>2:34</t>
        </is>
      </c>
      <c r="C1996" t="inlineStr">
        <is>
          <t>and we keep wasting food
which ends up in landfills and rots,</t>
        </is>
      </c>
      <c r="D1996">
        <f>HYPERLINK("https://www.youtube.com/watch?v=yUCF2D0NQ70&amp;t=154s", "Go to time")</f>
        <v/>
      </c>
    </row>
    <row r="1997">
      <c r="A1997">
        <f>HYPERLINK("https://www.youtube.com/watch?v=3wxBTEo8-T8", "Video")</f>
        <v/>
      </c>
      <c r="B1997" t="inlineStr">
        <is>
          <t>2:40</t>
        </is>
      </c>
      <c r="C1997" t="inlineStr">
        <is>
          <t>but our lives can be filled
with as much intensity,</t>
        </is>
      </c>
      <c r="D1997">
        <f>HYPERLINK("https://www.youtube.com/watch?v=3wxBTEo8-T8&amp;t=160s", "Go to time")</f>
        <v/>
      </c>
    </row>
    <row r="1998">
      <c r="A1998">
        <f>HYPERLINK("https://www.youtube.com/watch?v=L5rE-Ur9pSI", "Video")</f>
        <v/>
      </c>
      <c r="B1998" t="inlineStr">
        <is>
          <t>1:22</t>
        </is>
      </c>
      <c r="C1998" t="inlineStr">
        <is>
          <t>Meanwhile, he's filled with longing.</t>
        </is>
      </c>
      <c r="D1998">
        <f>HYPERLINK("https://www.youtube.com/watch?v=L5rE-Ur9pSI&amp;t=82s", "Go to time")</f>
        <v/>
      </c>
    </row>
    <row r="1999">
      <c r="A1999">
        <f>HYPERLINK("https://www.youtube.com/watch?v=L5rE-Ur9pSI", "Video")</f>
        <v/>
      </c>
      <c r="B1999" t="inlineStr">
        <is>
          <t>10:48</t>
        </is>
      </c>
      <c r="C1999" t="inlineStr">
        <is>
          <t>And then you fill in the blanks.</t>
        </is>
      </c>
      <c r="D1999">
        <f>HYPERLINK("https://www.youtube.com/watch?v=L5rE-Ur9pSI&amp;t=648s", "Go to time")</f>
        <v/>
      </c>
    </row>
    <row r="2000">
      <c r="A2000">
        <f>HYPERLINK("https://www.youtube.com/watch?v=6SZHUHkMYr4", "Video")</f>
        <v/>
      </c>
      <c r="B2000" t="inlineStr">
        <is>
          <t>12:24</t>
        </is>
      </c>
      <c r="C2000" t="inlineStr">
        <is>
          <t>to fill up the atmosphere
with greenhouse gases,</t>
        </is>
      </c>
      <c r="D2000">
        <f>HYPERLINK("https://www.youtube.com/watch?v=6SZHUHkMYr4&amp;t=744s", "Go to time")</f>
        <v/>
      </c>
    </row>
    <row r="2001">
      <c r="A2001">
        <f>HYPERLINK("https://www.youtube.com/watch?v=g2pVB9Ci5pI", "Video")</f>
        <v/>
      </c>
      <c r="B2001" t="inlineStr">
        <is>
          <t>10:29</t>
        </is>
      </c>
      <c r="C2001" t="inlineStr">
        <is>
          <t>of the 92 million tons of clothing
that ends up in landfill each year.</t>
        </is>
      </c>
      <c r="D2001">
        <f>HYPERLINK("https://www.youtube.com/watch?v=g2pVB9Ci5pI&amp;t=629s", "Go to time")</f>
        <v/>
      </c>
    </row>
    <row r="2002">
      <c r="A2002">
        <f>HYPERLINK("https://www.youtube.com/watch?v=GRgqbsP_-uw", "Video")</f>
        <v/>
      </c>
      <c r="B2002" t="inlineStr">
        <is>
          <t>13:16</t>
        </is>
      </c>
      <c r="C2002" t="inlineStr">
        <is>
          <t>And I was filled with love
from those simple kindnesses.</t>
        </is>
      </c>
      <c r="D2002">
        <f>HYPERLINK("https://www.youtube.com/watch?v=GRgqbsP_-uw&amp;t=796s", "Go to time")</f>
        <v/>
      </c>
    </row>
    <row r="2003">
      <c r="A2003">
        <f>HYPERLINK("https://www.youtube.com/watch?v=IBf9pXOmpFw", "Video")</f>
        <v/>
      </c>
      <c r="B2003" t="inlineStr">
        <is>
          <t>1:16</t>
        </is>
      </c>
      <c r="C2003" t="inlineStr">
        <is>
          <t>From there, this paste was filled
into a mold and fired in a kiln,</t>
        </is>
      </c>
      <c r="D2003">
        <f>HYPERLINK("https://www.youtube.com/watch?v=IBf9pXOmpFw&amp;t=76s", "Go to time")</f>
        <v/>
      </c>
    </row>
    <row r="2004">
      <c r="A2004">
        <f>HYPERLINK("https://www.youtube.com/watch?v=6iqXH9RPK1w", "Video")</f>
        <v/>
      </c>
      <c r="B2004" t="inlineStr">
        <is>
          <t>0:48</t>
        </is>
      </c>
      <c r="C2004" t="inlineStr">
        <is>
          <t>produces enough to fill 100 tractor
trailers every minute all year long.</t>
        </is>
      </c>
      <c r="D2004">
        <f>HYPERLINK("https://www.youtube.com/watch?v=6iqXH9RPK1w&amp;t=48s", "Go to time")</f>
        <v/>
      </c>
    </row>
    <row r="2005">
      <c r="A2005">
        <f>HYPERLINK("https://www.youtube.com/watch?v=6iqXH9RPK1w", "Video")</f>
        <v/>
      </c>
      <c r="B2005" t="inlineStr">
        <is>
          <t>0:59</t>
        </is>
      </c>
      <c r="C2005" t="inlineStr">
        <is>
          <t>they go straight to a landfill</t>
        </is>
      </c>
      <c r="D2005">
        <f>HYPERLINK("https://www.youtube.com/watch?v=6iqXH9RPK1w&amp;t=59s", "Go to time")</f>
        <v/>
      </c>
    </row>
    <row r="2006">
      <c r="A2006">
        <f>HYPERLINK("https://www.youtube.com/watch?v=6iqXH9RPK1w", "Video")</f>
        <v/>
      </c>
      <c r="B2006" t="inlineStr">
        <is>
          <t>1:44</t>
        </is>
      </c>
      <c r="C2006" t="inlineStr">
        <is>
          <t>First, landfills.</t>
        </is>
      </c>
      <c r="D2006">
        <f>HYPERLINK("https://www.youtube.com/watch?v=6iqXH9RPK1w&amp;t=104s", "Go to time")</f>
        <v/>
      </c>
    </row>
    <row r="2007">
      <c r="A2007">
        <f>HYPERLINK("https://www.youtube.com/watch?v=6iqXH9RPK1w", "Video")</f>
        <v/>
      </c>
      <c r="B2007" t="inlineStr">
        <is>
          <t>1:45</t>
        </is>
      </c>
      <c r="C2007" t="inlineStr">
        <is>
          <t>Landfills are the third-largest
source of methane in the US,</t>
        </is>
      </c>
      <c r="D2007">
        <f>HYPERLINK("https://www.youtube.com/watch?v=6iqXH9RPK1w&amp;t=105s", "Go to time")</f>
        <v/>
      </c>
    </row>
    <row r="2008">
      <c r="A2008">
        <f>HYPERLINK("https://www.youtube.com/watch?v=6iqXH9RPK1w", "Video")</f>
        <v/>
      </c>
      <c r="B2008" t="inlineStr">
        <is>
          <t>8:13</t>
        </is>
      </c>
      <c r="C2008" t="inlineStr">
        <is>
          <t>that restrict food
from going to landfills.</t>
        </is>
      </c>
      <c r="D2008">
        <f>HYPERLINK("https://www.youtube.com/watch?v=6iqXH9RPK1w&amp;t=493s", "Go to time")</f>
        <v/>
      </c>
    </row>
    <row r="2009">
      <c r="A2009">
        <f>HYPERLINK("https://www.youtube.com/watch?v=zTStDvUtQWc", "Video")</f>
        <v/>
      </c>
      <c r="B2009" t="inlineStr">
        <is>
          <t>3:17</t>
        </is>
      </c>
      <c r="C2009" t="inlineStr">
        <is>
          <t>form an LLC, fill out paperwork.</t>
        </is>
      </c>
      <c r="D2009">
        <f>HYPERLINK("https://www.youtube.com/watch?v=zTStDvUtQWc&amp;t=197s", "Go to time")</f>
        <v/>
      </c>
    </row>
    <row r="2010">
      <c r="A2010">
        <f>HYPERLINK("https://www.youtube.com/watch?v=4CGFPbFqdJ4", "Video")</f>
        <v/>
      </c>
      <c r="B2010" t="inlineStr">
        <is>
          <t>4:46</t>
        </is>
      </c>
      <c r="C2010" t="inlineStr">
        <is>
          <t>and you can fill the inside
with practically whatever you want.</t>
        </is>
      </c>
      <c r="D2010">
        <f>HYPERLINK("https://www.youtube.com/watch?v=4CGFPbFqdJ4&amp;t=286s", "Go to time")</f>
        <v/>
      </c>
    </row>
    <row r="2011">
      <c r="A2011">
        <f>HYPERLINK("https://www.youtube.com/watch?v=dCXCzbyvIR0", "Video")</f>
        <v/>
      </c>
      <c r="B2011" t="inlineStr">
        <is>
          <t>7:57</t>
        </is>
      </c>
      <c r="C2011" t="inlineStr">
        <is>
          <t>with Jupiter filling up
most of the sky above me</t>
        </is>
      </c>
      <c r="D2011">
        <f>HYPERLINK("https://www.youtube.com/watch?v=dCXCzbyvIR0&amp;t=477s", "Go to time")</f>
        <v/>
      </c>
    </row>
    <row r="2012">
      <c r="A2012">
        <f>HYPERLINK("https://www.youtube.com/watch?v=klXVQsbhFsE", "Video")</f>
        <v/>
      </c>
      <c r="B2012" t="inlineStr">
        <is>
          <t>21:06</t>
        </is>
      </c>
      <c r="C2012" t="inlineStr">
        <is>
          <t>We've got to fill it up</t>
        </is>
      </c>
      <c r="D2012">
        <f>HYPERLINK("https://www.youtube.com/watch?v=klXVQsbhFsE&amp;t=1266s", "Go to time")</f>
        <v/>
      </c>
    </row>
    <row r="2013">
      <c r="A2013">
        <f>HYPERLINK("https://www.youtube.com/watch?v=Z9zNFDR-OTU", "Video")</f>
        <v/>
      </c>
      <c r="B2013" t="inlineStr">
        <is>
          <t>4:25</t>
        </is>
      </c>
      <c r="C2013" t="inlineStr">
        <is>
          <t>but filled with all sorts of distinct
details about the surroundings,</t>
        </is>
      </c>
      <c r="D2013">
        <f>HYPERLINK("https://www.youtube.com/watch?v=Z9zNFDR-OTU&amp;t=265s", "Go to time")</f>
        <v/>
      </c>
    </row>
    <row r="2014">
      <c r="A2014">
        <f>HYPERLINK("https://www.youtube.com/watch?v=Z9zNFDR-OTU", "Video")</f>
        <v/>
      </c>
      <c r="B2014" t="inlineStr">
        <is>
          <t>4:42</t>
        </is>
      </c>
      <c r="C2014" t="inlineStr">
        <is>
          <t>to then fill in the blanks.</t>
        </is>
      </c>
      <c r="D2014">
        <f>HYPERLINK("https://www.youtube.com/watch?v=Z9zNFDR-OTU&amp;t=282s", "Go to time")</f>
        <v/>
      </c>
    </row>
    <row r="2015">
      <c r="A2015">
        <f>HYPERLINK("https://www.youtube.com/watch?v=NWQ8y3TksrQ", "Video")</f>
        <v/>
      </c>
      <c r="B2015" t="inlineStr">
        <is>
          <t>2:32</t>
        </is>
      </c>
      <c r="C2015" t="inlineStr">
        <is>
          <t>that don't belong in our landfills,</t>
        </is>
      </c>
      <c r="D2015">
        <f>HYPERLINK("https://www.youtube.com/watch?v=NWQ8y3TksrQ&amp;t=152s", "Go to time")</f>
        <v/>
      </c>
    </row>
    <row r="2016">
      <c r="A2016">
        <f>HYPERLINK("https://www.youtube.com/watch?v=NA_u3MVvvWM", "Video")</f>
        <v/>
      </c>
      <c r="B2016" t="inlineStr">
        <is>
          <t>0:11</t>
        </is>
      </c>
      <c r="C2016" t="inlineStr">
        <is>
          <t>there are a lot of employers
really struggling to fill them.</t>
        </is>
      </c>
      <c r="D2016">
        <f>HYPERLINK("https://www.youtube.com/watch?v=NA_u3MVvvWM&amp;t=11s", "Go to time")</f>
        <v/>
      </c>
    </row>
    <row r="2017">
      <c r="A2017">
        <f>HYPERLINK("https://www.youtube.com/watch?v=NA_u3MVvvWM", "Video")</f>
        <v/>
      </c>
      <c r="B2017" t="inlineStr">
        <is>
          <t>0:38</t>
        </is>
      </c>
      <c r="C2017" t="inlineStr">
        <is>
          <t>is the fact that we're using outdated
practices to fill 21st-century jobs,</t>
        </is>
      </c>
      <c r="D2017">
        <f>HYPERLINK("https://www.youtube.com/watch?v=NA_u3MVvvWM&amp;t=38s", "Go to time")</f>
        <v/>
      </c>
    </row>
    <row r="2018">
      <c r="A2018">
        <f>HYPERLINK("https://www.youtube.com/watch?v=NA_u3MVvvWM", "Video")</f>
        <v/>
      </c>
      <c r="B2018" t="inlineStr">
        <is>
          <t>1:16</t>
        </is>
      </c>
      <c r="C2018" t="inlineStr">
        <is>
          <t>from stressing over unfilled positions</t>
        </is>
      </c>
      <c r="D2018">
        <f>HYPERLINK("https://www.youtube.com/watch?v=NA_u3MVvvWM&amp;t=76s", "Go to time")</f>
        <v/>
      </c>
    </row>
    <row r="2019">
      <c r="A2019">
        <f>HYPERLINK("https://www.youtube.com/watch?v=iclWth_VvBs", "Video")</f>
        <v/>
      </c>
      <c r="B2019" t="inlineStr">
        <is>
          <t>0:32</t>
        </is>
      </c>
      <c r="C2019" t="inlineStr">
        <is>
          <t>It's just the medium that I used
at the time to fill a need.</t>
        </is>
      </c>
      <c r="D2019">
        <f>HYPERLINK("https://www.youtube.com/watch?v=iclWth_VvBs&amp;t=32s", "Go to time")</f>
        <v/>
      </c>
    </row>
    <row r="2020">
      <c r="A2020">
        <f>HYPERLINK("https://www.youtube.com/watch?v=hfDkDzZ9GsU", "Video")</f>
        <v/>
      </c>
      <c r="B2020" t="inlineStr">
        <is>
          <t>4:00</t>
        </is>
      </c>
      <c r="C2020" t="inlineStr">
        <is>
          <t>Something that would fill them up.</t>
        </is>
      </c>
      <c r="D2020">
        <f>HYPERLINK("https://www.youtube.com/watch?v=hfDkDzZ9GsU&amp;t=240s", "Go to time")</f>
        <v/>
      </c>
    </row>
    <row r="2021">
      <c r="A2021">
        <f>HYPERLINK("https://www.youtube.com/watch?v=hfDkDzZ9GsU", "Video")</f>
        <v/>
      </c>
      <c r="B2021" t="inlineStr">
        <is>
          <t>7:00</t>
        </is>
      </c>
      <c r="C2021" t="inlineStr">
        <is>
          <t>So they fill up on the unhealthy
and cheap calories</t>
        </is>
      </c>
      <c r="D2021">
        <f>HYPERLINK("https://www.youtube.com/watch?v=hfDkDzZ9GsU&amp;t=420s", "Go to time")</f>
        <v/>
      </c>
    </row>
    <row r="2022">
      <c r="A2022">
        <f>HYPERLINK("https://www.youtube.com/watch?v=ddJvVf1eqwM", "Video")</f>
        <v/>
      </c>
      <c r="B2022" t="inlineStr">
        <is>
          <t>13:00</t>
        </is>
      </c>
      <c r="C2022" t="inlineStr">
        <is>
          <t>doing philanthropy together fills me
with so much joy and hope for the future.</t>
        </is>
      </c>
      <c r="D2022">
        <f>HYPERLINK("https://www.youtube.com/watch?v=ddJvVf1eqwM&amp;t=780s", "Go to time")</f>
        <v/>
      </c>
    </row>
    <row r="2023">
      <c r="A2023">
        <f>HYPERLINK("https://www.youtube.com/watch?v=iEy-xTbcr2A", "Video")</f>
        <v/>
      </c>
      <c r="B2023" t="inlineStr">
        <is>
          <t>10:54</t>
        </is>
      </c>
      <c r="C2023" t="inlineStr">
        <is>
          <t>they stepped in and filled that role.</t>
        </is>
      </c>
      <c r="D2023">
        <f>HYPERLINK("https://www.youtube.com/watch?v=iEy-xTbcr2A&amp;t=654s", "Go to time")</f>
        <v/>
      </c>
    </row>
    <row r="2024">
      <c r="A2024">
        <f>HYPERLINK("https://www.youtube.com/watch?v=iEy-xTbcr2A", "Video")</f>
        <v/>
      </c>
      <c r="B2024" t="inlineStr">
        <is>
          <t>12:39</t>
        </is>
      </c>
      <c r="C2024" t="inlineStr">
        <is>
          <t>and ensured that they filled
that social capital gap</t>
        </is>
      </c>
      <c r="D2024">
        <f>HYPERLINK("https://www.youtube.com/watch?v=iEy-xTbcr2A&amp;t=759s", "Go to time")</f>
        <v/>
      </c>
    </row>
    <row r="2025">
      <c r="A2025">
        <f>HYPERLINK("https://www.youtube.com/watch?v=WaE2IlpO4vQ", "Video")</f>
        <v/>
      </c>
      <c r="B2025" t="inlineStr">
        <is>
          <t>8:42</t>
        </is>
      </c>
      <c r="C2025" t="inlineStr">
        <is>
          <t>and they are filled with rules
that employees must follow</t>
        </is>
      </c>
      <c r="D2025">
        <f>HYPERLINK("https://www.youtube.com/watch?v=WaE2IlpO4vQ&amp;t=522s", "Go to time")</f>
        <v/>
      </c>
    </row>
    <row r="2026">
      <c r="A2026">
        <f>HYPERLINK("https://www.youtube.com/watch?v=WaE2IlpO4vQ", "Video")</f>
        <v/>
      </c>
      <c r="B2026" t="inlineStr">
        <is>
          <t>10:27</t>
        </is>
      </c>
      <c r="C2026" t="inlineStr">
        <is>
          <t>The other one percent
filled out the survey wrong.</t>
        </is>
      </c>
      <c r="D2026">
        <f>HYPERLINK("https://www.youtube.com/watch?v=WaE2IlpO4vQ&amp;t=627s", "Go to time")</f>
        <v/>
      </c>
    </row>
    <row r="2027">
      <c r="A2027">
        <f>HYPERLINK("https://www.youtube.com/watch?v=-BvcToPZCLI", "Video")</f>
        <v/>
      </c>
      <c r="B2027" t="inlineStr">
        <is>
          <t>4:12</t>
        </is>
      </c>
      <c r="C2027" t="inlineStr">
        <is>
          <t>Scientists release yet another
doom-filled report.</t>
        </is>
      </c>
      <c r="D2027">
        <f>HYPERLINK("https://www.youtube.com/watch?v=-BvcToPZCLI&amp;t=252s", "Go to time")</f>
        <v/>
      </c>
    </row>
    <row r="2028">
      <c r="A2028">
        <f>HYPERLINK("https://www.youtube.com/watch?v=vVx39Jv6PFM", "Video")</f>
        <v/>
      </c>
      <c r="B2028" t="inlineStr">
        <is>
          <t>6:24</t>
        </is>
      </c>
      <c r="C2028" t="inlineStr">
        <is>
          <t>and soon after, my mom showed up
at our house with a bag filled --</t>
        </is>
      </c>
      <c r="D2028">
        <f>HYPERLINK("https://www.youtube.com/watch?v=vVx39Jv6PFM&amp;t=384s", "Go to time")</f>
        <v/>
      </c>
    </row>
    <row r="2029">
      <c r="A2029">
        <f>HYPERLINK("https://www.youtube.com/watch?v=vVx39Jv6PFM", "Video")</f>
        <v/>
      </c>
      <c r="B2029" t="inlineStr">
        <is>
          <t>6:28</t>
        </is>
      </c>
      <c r="C2029" t="inlineStr">
        <is>
          <t>it was like this high and it was filled,
overflowing with pink clothes and toys.</t>
        </is>
      </c>
      <c r="D2029">
        <f>HYPERLINK("https://www.youtube.com/watch?v=vVx39Jv6PFM&amp;t=388s", "Go to time")</f>
        <v/>
      </c>
    </row>
    <row r="2030">
      <c r="A2030">
        <f>HYPERLINK("https://www.youtube.com/watch?v=cmpu58yv8-g", "Video")</f>
        <v/>
      </c>
      <c r="B2030" t="inlineStr">
        <is>
          <t>6:22</t>
        </is>
      </c>
      <c r="C2030" t="inlineStr">
        <is>
          <t>Fear fills the void at all costs,</t>
        </is>
      </c>
      <c r="D2030">
        <f>HYPERLINK("https://www.youtube.com/watch?v=cmpu58yv8-g&amp;t=382s", "Go to time")</f>
        <v/>
      </c>
    </row>
    <row r="2031">
      <c r="A2031">
        <f>HYPERLINK("https://www.youtube.com/watch?v=cmpu58yv8-g", "Video")</f>
        <v/>
      </c>
      <c r="B2031" t="inlineStr">
        <is>
          <t>7:03</t>
        </is>
      </c>
      <c r="C2031" t="inlineStr">
        <is>
          <t>enticing you to passively watch
its prophecies fulfill themselves.</t>
        </is>
      </c>
      <c r="D2031">
        <f>HYPERLINK("https://www.youtube.com/watch?v=cmpu58yv8-g&amp;t=423s", "Go to time")</f>
        <v/>
      </c>
    </row>
    <row r="2032">
      <c r="A2032">
        <f>HYPERLINK("https://www.youtube.com/watch?v=cmpu58yv8-g", "Video")</f>
        <v/>
      </c>
      <c r="B2032" t="inlineStr">
        <is>
          <t>9:51</t>
        </is>
      </c>
      <c r="C2032" t="inlineStr">
        <is>
          <t>where you seek fulfillment and connection.</t>
        </is>
      </c>
      <c r="D2032">
        <f>HYPERLINK("https://www.youtube.com/watch?v=cmpu58yv8-g&amp;t=591s", "Go to time")</f>
        <v/>
      </c>
    </row>
    <row r="2033">
      <c r="A2033">
        <f>HYPERLINK("https://www.youtube.com/watch?v=Rjre6diN35A", "Video")</f>
        <v/>
      </c>
      <c r="B2033" t="inlineStr">
        <is>
          <t>3:44</t>
        </is>
      </c>
      <c r="C2033" t="inlineStr">
        <is>
          <t>I filled it with fresh water
and I added one drop of mercury.</t>
        </is>
      </c>
      <c r="D2033">
        <f>HYPERLINK("https://www.youtube.com/watch?v=Rjre6diN35A&amp;t=224s", "Go to time")</f>
        <v/>
      </c>
    </row>
    <row r="2034">
      <c r="A2034">
        <f>HYPERLINK("https://www.youtube.com/watch?v=j97WsAz3CDY", "Video")</f>
        <v/>
      </c>
      <c r="B2034" t="inlineStr">
        <is>
          <t>5:25</t>
        </is>
      </c>
      <c r="C2034" t="inlineStr">
        <is>
          <t>So fill in the forms,</t>
        </is>
      </c>
      <c r="D2034">
        <f>HYPERLINK("https://www.youtube.com/watch?v=j97WsAz3CDY&amp;t=325s", "Go to time")</f>
        <v/>
      </c>
    </row>
    <row r="2035">
      <c r="A2035">
        <f>HYPERLINK("https://www.youtube.com/watch?v=Mr8nvXvl-y8", "Video")</f>
        <v/>
      </c>
      <c r="B2035" t="inlineStr">
        <is>
          <t>3:38</t>
        </is>
      </c>
      <c r="C2035" t="inlineStr">
        <is>
          <t>meetings with colleagues,
filling out forms,</t>
        </is>
      </c>
      <c r="D2035">
        <f>HYPERLINK("https://www.youtube.com/watch?v=Mr8nvXvl-y8&amp;t=218s", "Go to time")</f>
        <v/>
      </c>
    </row>
    <row r="2036">
      <c r="A2036">
        <f>HYPERLINK("https://www.youtube.com/watch?v=YRvf00NooN8", "Video")</f>
        <v/>
      </c>
      <c r="B2036" t="inlineStr">
        <is>
          <t>2:37</t>
        </is>
      </c>
      <c r="C2036" t="inlineStr">
        <is>
          <t>but if you worry about it, ironically,
it will be a self-unfulfilling prophecy.</t>
        </is>
      </c>
      <c r="D2036">
        <f>HYPERLINK("https://www.youtube.com/watch?v=YRvf00NooN8&amp;t=157s", "Go to time")</f>
        <v/>
      </c>
    </row>
    <row r="2037">
      <c r="A2037">
        <f>HYPERLINK("https://www.youtube.com/watch?v=YRvf00NooN8", "Video")</f>
        <v/>
      </c>
      <c r="B2037" t="inlineStr">
        <is>
          <t>38:22</t>
        </is>
      </c>
      <c r="C2037" t="inlineStr">
        <is>
          <t>So you just refill
propellants and go again.</t>
        </is>
      </c>
      <c r="D2037">
        <f>HYPERLINK("https://www.youtube.com/watch?v=YRvf00NooN8&amp;t=2302s", "Go to time")</f>
        <v/>
      </c>
    </row>
    <row r="2038">
      <c r="A2038">
        <f>HYPERLINK("https://www.youtube.com/watch?v=YRvf00NooN8", "Video")</f>
        <v/>
      </c>
      <c r="B2038" t="inlineStr">
        <is>
          <t>53:12</t>
        </is>
      </c>
      <c r="C2038" t="inlineStr">
        <is>
          <t>Whereas getting to Mars requires
a giant booster and orbital refilling.</t>
        </is>
      </c>
      <c r="D2038">
        <f>HYPERLINK("https://www.youtube.com/watch?v=YRvf00NooN8&amp;t=3192s", "Go to time")</f>
        <v/>
      </c>
    </row>
    <row r="2039">
      <c r="A2039">
        <f>HYPERLINK("https://www.youtube.com/watch?v=dMYvWg7JF3I", "Video")</f>
        <v/>
      </c>
      <c r="B2039" t="inlineStr">
        <is>
          <t>3:45</t>
        </is>
      </c>
      <c r="C2039" t="inlineStr">
        <is>
          <t>filled with people to watch
the story of their town,</t>
        </is>
      </c>
      <c r="D2039">
        <f>HYPERLINK("https://www.youtube.com/watch?v=dMYvWg7JF3I&amp;t=225s", "Go to time")</f>
        <v/>
      </c>
    </row>
    <row r="2040">
      <c r="A2040">
        <f>HYPERLINK("https://www.youtube.com/watch?v=XXllBMHeKJE", "Video")</f>
        <v/>
      </c>
      <c r="B2040" t="inlineStr">
        <is>
          <t>9:59</t>
        </is>
      </c>
      <c r="C2040" t="inlineStr">
        <is>
          <t>and it was filled with men.</t>
        </is>
      </c>
      <c r="D2040">
        <f>HYPERLINK("https://www.youtube.com/watch?v=XXllBMHeKJE&amp;t=599s", "Go to time")</f>
        <v/>
      </c>
    </row>
    <row r="2041">
      <c r="A2041">
        <f>HYPERLINK("https://www.youtube.com/watch?v=JpytM780stk", "Video")</f>
        <v/>
      </c>
      <c r="B2041" t="inlineStr">
        <is>
          <t>5:34</t>
        </is>
      </c>
      <c r="C2041" t="inlineStr">
        <is>
          <t>and really fulfilling that part
of the purpose in my life,</t>
        </is>
      </c>
      <c r="D2041">
        <f>HYPERLINK("https://www.youtube.com/watch?v=JpytM780stk&amp;t=334s", "Go to time")</f>
        <v/>
      </c>
    </row>
    <row r="2042">
      <c r="A2042">
        <f>HYPERLINK("https://www.youtube.com/watch?v=zFJH9zUK2mo", "Video")</f>
        <v/>
      </c>
      <c r="B2042" t="inlineStr">
        <is>
          <t>2:22</t>
        </is>
      </c>
      <c r="C2042" t="inlineStr">
        <is>
          <t>and it's filled with forms of life
that seem alien to us.</t>
        </is>
      </c>
      <c r="D2042">
        <f>HYPERLINK("https://www.youtube.com/watch?v=zFJH9zUK2mo&amp;t=142s", "Go to time")</f>
        <v/>
      </c>
    </row>
    <row r="2043">
      <c r="A2043">
        <f>HYPERLINK("https://www.youtube.com/watch?v=r9lDDetKMi4", "Video")</f>
        <v/>
      </c>
      <c r="B2043" t="inlineStr">
        <is>
          <t>1:31</t>
        </is>
      </c>
      <c r="C2043" t="inlineStr">
        <is>
          <t>We were there to fill a major gap
in our understanding</t>
        </is>
      </c>
      <c r="D2043">
        <f>HYPERLINK("https://www.youtube.com/watch?v=r9lDDetKMi4&amp;t=91s", "Go to time")</f>
        <v/>
      </c>
    </row>
    <row r="2044">
      <c r="A2044">
        <f>HYPERLINK("https://www.youtube.com/watch?v=r9lDDetKMi4", "Video")</f>
        <v/>
      </c>
      <c r="B2044" t="inlineStr">
        <is>
          <t>5:40</t>
        </is>
      </c>
      <c r="C2044" t="inlineStr">
        <is>
          <t>to strategically identify
and fill these monitoring gaps</t>
        </is>
      </c>
      <c r="D2044">
        <f>HYPERLINK("https://www.youtube.com/watch?v=r9lDDetKMi4&amp;t=340s", "Go to time")</f>
        <v/>
      </c>
    </row>
    <row r="2045">
      <c r="A2045">
        <f>HYPERLINK("https://www.youtube.com/watch?v=r9lDDetKMi4", "Video")</f>
        <v/>
      </c>
      <c r="B2045" t="inlineStr">
        <is>
          <t>7:40</t>
        </is>
      </c>
      <c r="C2045" t="inlineStr">
        <is>
          <t>These are the gaps we plan to fill.</t>
        </is>
      </c>
      <c r="D2045">
        <f>HYPERLINK("https://www.youtube.com/watch?v=r9lDDetKMi4&amp;t=460s", "Go to time")</f>
        <v/>
      </c>
    </row>
    <row r="2046">
      <c r="A2046">
        <f>HYPERLINK("https://www.youtube.com/watch?v=zamvnyBB-SU", "Video")</f>
        <v/>
      </c>
      <c r="B2046" t="inlineStr">
        <is>
          <t>7:05</t>
        </is>
      </c>
      <c r="C2046" t="inlineStr">
        <is>
          <t>and they maintain a system
where hospital beds need to be filled</t>
        </is>
      </c>
      <c r="D2046">
        <f>HYPERLINK("https://www.youtube.com/watch?v=zamvnyBB-SU&amp;t=425s", "Go to time")</f>
        <v/>
      </c>
    </row>
    <row r="2047">
      <c r="A2047">
        <f>HYPERLINK("https://www.youtube.com/watch?v=D55ctBYF3AY", "Video")</f>
        <v/>
      </c>
      <c r="B2047" t="inlineStr">
        <is>
          <t>11:31</t>
        </is>
      </c>
      <c r="C2047" t="inlineStr">
        <is>
          <t>instead measured the deep, romantic,
fulfilling connections people created.</t>
        </is>
      </c>
      <c r="D2047">
        <f>HYPERLINK("https://www.youtube.com/watch?v=D55ctBYF3AY&amp;t=691s", "Go to time")</f>
        <v/>
      </c>
    </row>
    <row r="2048">
      <c r="A2048">
        <f>HYPERLINK("https://www.youtube.com/watch?v=wMt0K-AbpCU", "Video")</f>
        <v/>
      </c>
      <c r="B2048" t="inlineStr">
        <is>
          <t>7:42</t>
        </is>
      </c>
      <c r="C2048" t="inlineStr">
        <is>
          <t>If men knew how often women were filled
with white hot rage when we cried,</t>
        </is>
      </c>
      <c r="D2048">
        <f>HYPERLINK("https://www.youtube.com/watch?v=wMt0K-AbpCU&amp;t=462s", "Go to time")</f>
        <v/>
      </c>
    </row>
    <row r="2049">
      <c r="A2049">
        <f>HYPERLINK("https://www.youtube.com/watch?v=g4xGbbDACDw", "Video")</f>
        <v/>
      </c>
      <c r="B2049" t="inlineStr">
        <is>
          <t>3:55</t>
        </is>
      </c>
      <c r="C2049" t="inlineStr">
        <is>
          <t>And I was given the idea
to fill a jar with chocolate kisses</t>
        </is>
      </c>
      <c r="D2049">
        <f>HYPERLINK("https://www.youtube.com/watch?v=g4xGbbDACDw&amp;t=235s", "Go to time")</f>
        <v/>
      </c>
    </row>
    <row r="2050">
      <c r="A2050">
        <f>HYPERLINK("https://www.youtube.com/watch?v=QIr_eNVtJ58", "Video")</f>
        <v/>
      </c>
      <c r="B2050" t="inlineStr">
        <is>
          <t>5:41</t>
        </is>
      </c>
      <c r="C2050" t="inlineStr">
        <is>
          <t>don’t suddenly fill me
with creative inspiration.</t>
        </is>
      </c>
      <c r="D2050">
        <f>HYPERLINK("https://www.youtube.com/watch?v=QIr_eNVtJ58&amp;t=341s", "Go to time")</f>
        <v/>
      </c>
    </row>
    <row r="2051">
      <c r="A2051">
        <f>HYPERLINK("https://www.youtube.com/watch?v=FW3198J83RQ", "Video")</f>
        <v/>
      </c>
      <c r="B2051" t="inlineStr">
        <is>
          <t>1:03</t>
        </is>
      </c>
      <c r="C2051" t="inlineStr">
        <is>
          <t>that could fill a million football fields.</t>
        </is>
      </c>
      <c r="D2051">
        <f>HYPERLINK("https://www.youtube.com/watch?v=FW3198J83RQ&amp;t=63s", "Go to time")</f>
        <v/>
      </c>
    </row>
    <row r="2052">
      <c r="A2052">
        <f>HYPERLINK("https://www.youtube.com/watch?v=F5h6ynoq8uM", "Video")</f>
        <v/>
      </c>
      <c r="B2052" t="inlineStr">
        <is>
          <t>13:36</t>
        </is>
      </c>
      <c r="C2052" t="inlineStr">
        <is>
          <t>The air fills the rivers,</t>
        </is>
      </c>
      <c r="D2052">
        <f>HYPERLINK("https://www.youtube.com/watch?v=F5h6ynoq8uM&amp;t=816s", "Go to time")</f>
        <v/>
      </c>
    </row>
    <row r="2053">
      <c r="A2053">
        <f>HYPERLINK("https://www.youtube.com/watch?v=uTfaua3X0RU", "Video")</f>
        <v/>
      </c>
      <c r="B2053" t="inlineStr">
        <is>
          <t>0:14</t>
        </is>
      </c>
      <c r="C2053" t="inlineStr">
        <is>
          <t>as Bei Mir Bistu Shein filled the room.</t>
        </is>
      </c>
      <c r="D2053">
        <f>HYPERLINK("https://www.youtube.com/watch?v=uTfaua3X0RU&amp;t=14s", "Go to time")</f>
        <v/>
      </c>
    </row>
    <row r="2054">
      <c r="A2054">
        <f>HYPERLINK("https://www.youtube.com/watch?v=uTfaua3X0RU", "Video")</f>
        <v/>
      </c>
      <c r="B2054" t="inlineStr">
        <is>
          <t>6:40</t>
        </is>
      </c>
      <c r="C2054" t="inlineStr">
        <is>
          <t>filled with full-on laughter.</t>
        </is>
      </c>
      <c r="D2054">
        <f>HYPERLINK("https://www.youtube.com/watch?v=uTfaua3X0RU&amp;t=400s", "Go to time")</f>
        <v/>
      </c>
    </row>
    <row r="2055">
      <c r="A2055">
        <f>HYPERLINK("https://www.youtube.com/watch?v=MehKgIcoj6o", "Video")</f>
        <v/>
      </c>
      <c r="B2055" t="inlineStr">
        <is>
          <t>3:32</t>
        </is>
      </c>
      <c r="C2055" t="inlineStr">
        <is>
          <t>Those financial design decisions
became a self-fulfilling prophecy:</t>
        </is>
      </c>
      <c r="D2055">
        <f>HYPERLINK("https://www.youtube.com/watch?v=MehKgIcoj6o&amp;t=212s", "Go to time")</f>
        <v/>
      </c>
    </row>
    <row r="2056">
      <c r="A2056">
        <f>HYPERLINK("https://www.youtube.com/watch?v=iB4MS1hsWXU", "Video")</f>
        <v/>
      </c>
      <c r="B2056" t="inlineStr">
        <is>
          <t>1:27</t>
        </is>
      </c>
      <c r="C2056" t="inlineStr">
        <is>
          <t>The first lie is that
career success is fulfilling.</t>
        </is>
      </c>
      <c r="D2056">
        <f>HYPERLINK("https://www.youtube.com/watch?v=iB4MS1hsWXU&amp;t=87s", "Go to time")</f>
        <v/>
      </c>
    </row>
    <row r="2057">
      <c r="A2057">
        <f>HYPERLINK("https://www.youtube.com/watch?v=iB4MS1hsWXU", "Video")</f>
        <v/>
      </c>
      <c r="B2057" t="inlineStr">
        <is>
          <t>5:23</t>
        </is>
      </c>
      <c r="C2057" t="inlineStr">
        <is>
          <t>and only spiritual and relational food
will fill those depths.</t>
        </is>
      </c>
      <c r="D2057">
        <f>HYPERLINK("https://www.youtube.com/watch?v=iB4MS1hsWXU&amp;t=323s", "Go to time")</f>
        <v/>
      </c>
    </row>
    <row r="2058">
      <c r="A2058">
        <f>HYPERLINK("https://www.youtube.com/watch?v=iB4MS1hsWXU", "Video")</f>
        <v/>
      </c>
      <c r="B2058" t="inlineStr">
        <is>
          <t>14:42</t>
        </is>
      </c>
      <c r="C2058" t="inlineStr">
        <is>
          <t>the hole inside ourselves gets filled,</t>
        </is>
      </c>
      <c r="D2058">
        <f>HYPERLINK("https://www.youtube.com/watch?v=iB4MS1hsWXU&amp;t=882s", "Go to time")</f>
        <v/>
      </c>
    </row>
    <row r="2059">
      <c r="A2059">
        <f>HYPERLINK("https://www.youtube.com/watch?v=MMaWtHnyP04", "Video")</f>
        <v/>
      </c>
      <c r="B2059" t="inlineStr">
        <is>
          <t>1:08</t>
        </is>
      </c>
      <c r="C2059" t="inlineStr">
        <is>
          <t>and 16 billion disposable syringes
end up incinerated, in landfill</t>
        </is>
      </c>
      <c r="D2059">
        <f>HYPERLINK("https://www.youtube.com/watch?v=MMaWtHnyP04&amp;t=68s", "Go to time")</f>
        <v/>
      </c>
    </row>
    <row r="2060">
      <c r="A2060">
        <f>HYPERLINK("https://www.youtube.com/watch?v=MMaWtHnyP04", "Video")</f>
        <v/>
      </c>
      <c r="B2060" t="inlineStr">
        <is>
          <t>1:47</t>
        </is>
      </c>
      <c r="C2060" t="inlineStr">
        <is>
          <t>eventually end up
incinerated or sent to landfill.</t>
        </is>
      </c>
      <c r="D2060">
        <f>HYPERLINK("https://www.youtube.com/watch?v=MMaWtHnyP04&amp;t=107s", "Go to time")</f>
        <v/>
      </c>
    </row>
    <row r="2061">
      <c r="A2061">
        <f>HYPERLINK("https://www.youtube.com/watch?v=MMaWtHnyP04", "Video")</f>
        <v/>
      </c>
      <c r="B2061" t="inlineStr">
        <is>
          <t>4:29</t>
        </is>
      </c>
      <c r="C2061" t="inlineStr">
        <is>
          <t>these scraps are sent to landfill
almost without a thought.</t>
        </is>
      </c>
      <c r="D2061">
        <f>HYPERLINK("https://www.youtube.com/watch?v=MMaWtHnyP04&amp;t=269s", "Go to time")</f>
        <v/>
      </c>
    </row>
    <row r="2062">
      <c r="A2062">
        <f>HYPERLINK("https://www.youtube.com/watch?v=PUW89NpDYJw", "Video")</f>
        <v/>
      </c>
      <c r="B2062" t="inlineStr">
        <is>
          <t>2:33</t>
        </is>
      </c>
      <c r="C2062" t="inlineStr">
        <is>
          <t>every thing that I read
is filled with the thing I love.</t>
        </is>
      </c>
      <c r="D2062">
        <f>HYPERLINK("https://www.youtube.com/watch?v=PUW89NpDYJw&amp;t=153s", "Go to time")</f>
        <v/>
      </c>
    </row>
    <row r="2063">
      <c r="A2063">
        <f>HYPERLINK("https://www.youtube.com/watch?v=k3cCNC7pqdo", "Video")</f>
        <v/>
      </c>
      <c r="B2063" t="inlineStr">
        <is>
          <t>2:48</t>
        </is>
      </c>
      <c r="C2063" t="inlineStr">
        <is>
          <t>everywhere in the cosmos was, like,
filled with this sort of roiling plasma.</t>
        </is>
      </c>
      <c r="D2063">
        <f>HYPERLINK("https://www.youtube.com/watch?v=k3cCNC7pqdo&amp;t=168s", "Go to time")</f>
        <v/>
      </c>
    </row>
    <row r="2064">
      <c r="A2064">
        <f>HYPERLINK("https://www.youtube.com/watch?v=k3cCNC7pqdo", "Video")</f>
        <v/>
      </c>
      <c r="B2064" t="inlineStr">
        <is>
          <t>4:14</t>
        </is>
      </c>
      <c r="C2064" t="inlineStr">
        <is>
          <t>all of space was filled with this fire.</t>
        </is>
      </c>
      <c r="D2064">
        <f>HYPERLINK("https://www.youtube.com/watch?v=k3cCNC7pqdo&amp;t=254s", "Go to time")</f>
        <v/>
      </c>
    </row>
    <row r="2065">
      <c r="A2065">
        <f>HYPERLINK("https://www.youtube.com/watch?v=lY7e3CDPY4g", "Video")</f>
        <v/>
      </c>
      <c r="B2065" t="inlineStr">
        <is>
          <t>5:57</t>
        </is>
      </c>
      <c r="C2065" t="inlineStr">
        <is>
          <t>actually fill in the space of a friend</t>
        </is>
      </c>
      <c r="D2065">
        <f>HYPERLINK("https://www.youtube.com/watch?v=lY7e3CDPY4g&amp;t=357s", "Go to time")</f>
        <v/>
      </c>
    </row>
    <row r="2066">
      <c r="A2066">
        <f>HYPERLINK("https://www.youtube.com/watch?v=lY7e3CDPY4g", "Video")</f>
        <v/>
      </c>
      <c r="B2066" t="inlineStr">
        <is>
          <t>5:59</t>
        </is>
      </c>
      <c r="C2066" t="inlineStr">
        <is>
          <t>or fill in the space of a of a</t>
        </is>
      </c>
      <c r="D2066">
        <f>HYPERLINK("https://www.youtube.com/watch?v=lY7e3CDPY4g&amp;t=359s", "Go to time")</f>
        <v/>
      </c>
    </row>
    <row r="2067">
      <c r="A2067">
        <f>HYPERLINK("https://www.youtube.com/watch?v=lY7e3CDPY4g", "Video")</f>
        <v/>
      </c>
      <c r="B2067" t="inlineStr">
        <is>
          <t>34:18</t>
        </is>
      </c>
      <c r="C2067" t="inlineStr">
        <is>
          <t>not being filled um I mean I think it</t>
        </is>
      </c>
      <c r="D2067">
        <f>HYPERLINK("https://www.youtube.com/watch?v=lY7e3CDPY4g&amp;t=2058s", "Go to time")</f>
        <v/>
      </c>
    </row>
    <row r="2068">
      <c r="A2068">
        <f>HYPERLINK("https://www.youtube.com/watch?v=lGkh7-xOb3I", "Video")</f>
        <v/>
      </c>
      <c r="B2068" t="inlineStr">
        <is>
          <t>5:27</t>
        </is>
      </c>
      <c r="C2068" t="inlineStr">
        <is>
          <t>Then he felt his heart start to race
and his chest fill with rage.</t>
        </is>
      </c>
      <c r="D2068">
        <f>HYPERLINK("https://www.youtube.com/watch?v=lGkh7-xOb3I&amp;t=327s", "Go to time")</f>
        <v/>
      </c>
    </row>
    <row r="2069">
      <c r="A2069">
        <f>HYPERLINK("https://www.youtube.com/watch?v=w7DohVZS5Yo", "Video")</f>
        <v/>
      </c>
      <c r="B2069" t="inlineStr">
        <is>
          <t>8:29</t>
        </is>
      </c>
      <c r="C2069" t="inlineStr">
        <is>
          <t>fulfilled the world is still full of</t>
        </is>
      </c>
      <c r="D2069">
        <f>HYPERLINK("https://www.youtube.com/watch?v=w7DohVZS5Yo&amp;t=509s", "Go to time")</f>
        <v/>
      </c>
    </row>
    <row r="2070">
      <c r="A2070">
        <f>HYPERLINK("https://www.youtube.com/watch?v=g3zrprEu_0Q", "Video")</f>
        <v/>
      </c>
      <c r="B2070" t="inlineStr">
        <is>
          <t>6:45</t>
        </is>
      </c>
      <c r="C2070" t="inlineStr">
        <is>
          <t>that this explanation
only fills in part of the puzzle.</t>
        </is>
      </c>
      <c r="D2070">
        <f>HYPERLINK("https://www.youtube.com/watch?v=g3zrprEu_0Q&amp;t=405s", "Go to time")</f>
        <v/>
      </c>
    </row>
    <row r="2071">
      <c r="A2071">
        <f>HYPERLINK("https://www.youtube.com/watch?v=lhoCdZFoktQ", "Video")</f>
        <v/>
      </c>
      <c r="B2071" t="inlineStr">
        <is>
          <t>1:00</t>
        </is>
      </c>
      <c r="C2071" t="inlineStr">
        <is>
          <t>Amy quite literally left
an empty space for me to fill</t>
        </is>
      </c>
      <c r="D2071">
        <f>HYPERLINK("https://www.youtube.com/watch?v=lhoCdZFoktQ&amp;t=60s", "Go to time")</f>
        <v/>
      </c>
    </row>
    <row r="2072">
      <c r="A2072">
        <f>HYPERLINK("https://www.youtube.com/watch?v=MMzNxiB7NRc", "Video")</f>
        <v/>
      </c>
      <c r="B2072" t="inlineStr">
        <is>
          <t>6:43</t>
        </is>
      </c>
      <c r="C2072" t="inlineStr">
        <is>
          <t>and passive consumption
just doesn't feel as fulfilling.</t>
        </is>
      </c>
      <c r="D2072">
        <f>HYPERLINK("https://www.youtube.com/watch?v=MMzNxiB7NRc&amp;t=403s", "Go to time")</f>
        <v/>
      </c>
    </row>
    <row r="2073">
      <c r="A2073">
        <f>HYPERLINK("https://www.youtube.com/watch?v=Depn_GsxSqo", "Video")</f>
        <v/>
      </c>
      <c r="B2073" t="inlineStr">
        <is>
          <t>1:47</t>
        </is>
      </c>
      <c r="C2073" t="inlineStr">
        <is>
          <t>this news filled me with the sense
of panic and foreboding</t>
        </is>
      </c>
      <c r="D2073">
        <f>HYPERLINK("https://www.youtube.com/watch?v=Depn_GsxSqo&amp;t=107s", "Go to time")</f>
        <v/>
      </c>
    </row>
    <row r="2074">
      <c r="A2074">
        <f>HYPERLINK("https://www.youtube.com/watch?v=qWwEoD68gwQ", "Video")</f>
        <v/>
      </c>
      <c r="B2074" t="inlineStr">
        <is>
          <t>25:31</t>
        </is>
      </c>
      <c r="C2074" t="inlineStr">
        <is>
          <t>them they're they're filling these</t>
        </is>
      </c>
      <c r="D2074">
        <f>HYPERLINK("https://www.youtube.com/watch?v=qWwEoD68gwQ&amp;t=1531s", "Go to time")</f>
        <v/>
      </c>
    </row>
    <row r="2075">
      <c r="A2075">
        <f>HYPERLINK("https://www.youtube.com/watch?v=qWwEoD68gwQ", "Video")</f>
        <v/>
      </c>
      <c r="B2075" t="inlineStr">
        <is>
          <t>36:20</t>
        </is>
      </c>
      <c r="C2075" t="inlineStr">
        <is>
          <t>need to fill so and I think the really</t>
        </is>
      </c>
      <c r="D2075">
        <f>HYPERLINK("https://www.youtube.com/watch?v=qWwEoD68gwQ&amp;t=2180s", "Go to time")</f>
        <v/>
      </c>
    </row>
    <row r="2076">
      <c r="A2076">
        <f>HYPERLINK("https://www.youtube.com/watch?v=Vy87Mkix2WY", "Video")</f>
        <v/>
      </c>
      <c r="B2076" t="inlineStr">
        <is>
          <t>0:50</t>
        </is>
      </c>
      <c r="C2076" t="inlineStr">
        <is>
          <t>and I found that the current
system of aid is filled with corruption,</t>
        </is>
      </c>
      <c r="D2076">
        <f>HYPERLINK("https://www.youtube.com/watch?v=Vy87Mkix2WY&amp;t=50s", "Go to time")</f>
        <v/>
      </c>
    </row>
    <row r="2077">
      <c r="A2077">
        <f>HYPERLINK("https://www.youtube.com/watch?v=Vy87Mkix2WY", "Video")</f>
        <v/>
      </c>
      <c r="B2077" t="inlineStr">
        <is>
          <t>4:16</t>
        </is>
      </c>
      <c r="C2077" t="inlineStr">
        <is>
          <t>from a region that is filled
with conflict and war,</t>
        </is>
      </c>
      <c r="D2077">
        <f>HYPERLINK("https://www.youtube.com/watch?v=Vy87Mkix2WY&amp;t=256s", "Go to time")</f>
        <v/>
      </c>
    </row>
    <row r="2078">
      <c r="A2078">
        <f>HYPERLINK("https://www.youtube.com/watch?v=W2y7osVtIX8", "Video")</f>
        <v/>
      </c>
      <c r="B2078" t="inlineStr">
        <is>
          <t>0:43</t>
        </is>
      </c>
      <c r="C2078" t="inlineStr">
        <is>
          <t>And he was like,
"We'll just fill in that X later."</t>
        </is>
      </c>
      <c r="D2078">
        <f>HYPERLINK("https://www.youtube.com/watch?v=W2y7osVtIX8&amp;t=43s", "Go to time")</f>
        <v/>
      </c>
    </row>
    <row r="2079">
      <c r="A2079">
        <f>HYPERLINK("https://www.youtube.com/watch?v=4xKgo0_HGRM", "Video")</f>
        <v/>
      </c>
      <c r="B2079" t="inlineStr">
        <is>
          <t>2:51</t>
        </is>
      </c>
      <c r="C2079" t="inlineStr">
        <is>
          <t>I think they fill
a deeply human need we have</t>
        </is>
      </c>
      <c r="D2079">
        <f>HYPERLINK("https://www.youtube.com/watch?v=4xKgo0_HGRM&amp;t=171s", "Go to time")</f>
        <v/>
      </c>
    </row>
    <row r="2080">
      <c r="A2080">
        <f>HYPERLINK("https://www.youtube.com/watch?v=CA028e-idL0", "Video")</f>
        <v/>
      </c>
      <c r="B2080" t="inlineStr">
        <is>
          <t>5:20</t>
        </is>
      </c>
      <c r="C2080" t="inlineStr">
        <is>
          <t>filled with pride
and appreciation, and gratitude</t>
        </is>
      </c>
      <c r="D2080">
        <f>HYPERLINK("https://www.youtube.com/watch?v=CA028e-idL0&amp;t=320s", "Go to time")</f>
        <v/>
      </c>
    </row>
    <row r="2081">
      <c r="A2081">
        <f>HYPERLINK("https://www.youtube.com/watch?v=2y6GQcN9jVs", "Video")</f>
        <v/>
      </c>
      <c r="B2081" t="inlineStr">
        <is>
          <t>3:43</t>
        </is>
      </c>
      <c r="C2081" t="inlineStr">
        <is>
          <t>For example, discarded food
might end up in a landfill somewhere</t>
        </is>
      </c>
      <c r="D2081">
        <f>HYPERLINK("https://www.youtube.com/watch?v=2y6GQcN9jVs&amp;t=223s", "Go to time")</f>
        <v/>
      </c>
    </row>
    <row r="2082">
      <c r="A2082">
        <f>HYPERLINK("https://www.youtube.com/watch?v=1yQYySYN2io", "Video")</f>
        <v/>
      </c>
      <c r="B2082" t="inlineStr">
        <is>
          <t>2:27</t>
        </is>
      </c>
      <c r="C2082" t="inlineStr">
        <is>
          <t>Their employees are more
proud, more fulfilled,</t>
        </is>
      </c>
      <c r="D2082">
        <f>HYPERLINK("https://www.youtube.com/watch?v=1yQYySYN2io&amp;t=147s", "Go to time")</f>
        <v/>
      </c>
    </row>
    <row r="2083">
      <c r="A2083">
        <f>HYPERLINK("https://www.youtube.com/watch?v=1yQYySYN2io", "Video")</f>
        <v/>
      </c>
      <c r="B2083" t="inlineStr">
        <is>
          <t>2:58</t>
        </is>
      </c>
      <c r="C2083" t="inlineStr">
        <is>
          <t>How can AI make our people
more fulfilled, more effective,</t>
        </is>
      </c>
      <c r="D2083">
        <f>HYPERLINK("https://www.youtube.com/watch?v=1yQYySYN2io&amp;t=178s", "Go to time")</f>
        <v/>
      </c>
    </row>
    <row r="2084">
      <c r="A2084">
        <f>HYPERLINK("https://www.youtube.com/watch?v=1yQYySYN2io", "Video")</f>
        <v/>
      </c>
      <c r="B2084" t="inlineStr">
        <is>
          <t>6:30</t>
        </is>
      </c>
      <c r="C2084" t="inlineStr">
        <is>
          <t>their suppliers were not able
to fulfill the orders,</t>
        </is>
      </c>
      <c r="D2084">
        <f>HYPERLINK("https://www.youtube.com/watch?v=1yQYySYN2io&amp;t=390s", "Go to time")</f>
        <v/>
      </c>
    </row>
    <row r="2085">
      <c r="A2085">
        <f>HYPERLINK("https://www.youtube.com/watch?v=iMBJrvEwv8s", "Video")</f>
        <v/>
      </c>
      <c r="B2085" t="inlineStr">
        <is>
          <t>6:31</t>
        </is>
      </c>
      <c r="C2085" t="inlineStr">
        <is>
          <t>but fun fills us up.</t>
        </is>
      </c>
      <c r="D2085">
        <f>HYPERLINK("https://www.youtube.com/watch?v=iMBJrvEwv8s&amp;t=391s", "Go to time")</f>
        <v/>
      </c>
    </row>
    <row r="2086">
      <c r="A2086">
        <f>HYPERLINK("https://www.youtube.com/watch?v=iMBJrvEwv8s", "Video")</f>
        <v/>
      </c>
      <c r="B2086" t="inlineStr">
        <is>
          <t>8:41</t>
        </is>
      </c>
      <c r="C2086" t="inlineStr">
        <is>
          <t>do everything you can to fill your life
with more moments of playfulness,</t>
        </is>
      </c>
      <c r="D2086">
        <f>HYPERLINK("https://www.youtube.com/watch?v=iMBJrvEwv8s&amp;t=521s", "Go to time")</f>
        <v/>
      </c>
    </row>
    <row r="2087">
      <c r="A2087">
        <f>HYPERLINK("https://www.youtube.com/watch?v=dr1-fPkTxZM", "Video")</f>
        <v/>
      </c>
      <c r="B2087" t="inlineStr">
        <is>
          <t>7:10</t>
        </is>
      </c>
      <c r="C2087" t="inlineStr">
        <is>
          <t>that is filling our days.</t>
        </is>
      </c>
      <c r="D2087">
        <f>HYPERLINK("https://www.youtube.com/watch?v=dr1-fPkTxZM&amp;t=430s", "Go to time")</f>
        <v/>
      </c>
    </row>
    <row r="2088">
      <c r="A2088">
        <f>HYPERLINK("https://www.youtube.com/watch?v=PK8PR22-c_U", "Video")</f>
        <v/>
      </c>
      <c r="B2088" t="inlineStr">
        <is>
          <t>3:21</t>
        </is>
      </c>
      <c r="C2088" t="inlineStr">
        <is>
          <t>When you fill out
a voter-registration form,</t>
        </is>
      </c>
      <c r="D2088">
        <f>HYPERLINK("https://www.youtube.com/watch?v=PK8PR22-c_U&amp;t=201s", "Go to time")</f>
        <v/>
      </c>
    </row>
    <row r="2089">
      <c r="A2089">
        <f>HYPERLINK("https://www.youtube.com/watch?v=V84b-WIlNA0", "Video")</f>
        <v/>
      </c>
      <c r="B2089" t="inlineStr">
        <is>
          <t>1:48</t>
        </is>
      </c>
      <c r="C2089" t="inlineStr">
        <is>
          <t>while the men filled up
the rhythm section.</t>
        </is>
      </c>
      <c r="D2089">
        <f>HYPERLINK("https://www.youtube.com/watch?v=V84b-WIlNA0&amp;t=108s", "Go to time")</f>
        <v/>
      </c>
    </row>
    <row r="2090">
      <c r="A2090">
        <f>HYPERLINK("https://www.youtube.com/watch?v=UI6kObHls-4", "Video")</f>
        <v/>
      </c>
      <c r="B2090" t="inlineStr">
        <is>
          <t>4:15</t>
        </is>
      </c>
      <c r="C2090" t="inlineStr">
        <is>
          <t>that I filled out
to reflect my experiences.</t>
        </is>
      </c>
      <c r="D2090">
        <f>HYPERLINK("https://www.youtube.com/watch?v=UI6kObHls-4&amp;t=255s", "Go to time")</f>
        <v/>
      </c>
    </row>
    <row r="2091">
      <c r="A2091">
        <f>HYPERLINK("https://www.youtube.com/watch?v=nCmlX23tmHg", "Video")</f>
        <v/>
      </c>
      <c r="B2091" t="inlineStr">
        <is>
          <t>8:28</t>
        </is>
      </c>
      <c r="C2091" t="inlineStr">
        <is>
          <t>Promise gets paid from those
public coffers it helps fill.</t>
        </is>
      </c>
      <c r="D2091">
        <f>HYPERLINK("https://www.youtube.com/watch?v=nCmlX23tmHg&amp;t=508s", "Go to time")</f>
        <v/>
      </c>
    </row>
    <row r="2092">
      <c r="A2092">
        <f>HYPERLINK("https://www.youtube.com/watch?v=zMWYQRKuc5M", "Video")</f>
        <v/>
      </c>
      <c r="B2092" t="inlineStr">
        <is>
          <t>11:06</t>
        </is>
      </c>
      <c r="C2092" t="inlineStr">
        <is>
          <t>like self-fulfilling prophecies.</t>
        </is>
      </c>
      <c r="D2092">
        <f>HYPERLINK("https://www.youtube.com/watch?v=zMWYQRKuc5M&amp;t=666s", "Go to time")</f>
        <v/>
      </c>
    </row>
    <row r="2093">
      <c r="A2093">
        <f>HYPERLINK("https://www.youtube.com/watch?v=WyOSqjIABe0", "Video")</f>
        <v/>
      </c>
      <c r="B2093" t="inlineStr">
        <is>
          <t>12:20</t>
        </is>
      </c>
      <c r="C2093" t="inlineStr">
        <is>
          <t>because we need to get this idea space
filled up with a chaos</t>
        </is>
      </c>
      <c r="D2093">
        <f>HYPERLINK("https://www.youtube.com/watch?v=WyOSqjIABe0&amp;t=740s", "Go to time")</f>
        <v/>
      </c>
    </row>
    <row r="2094">
      <c r="A2094">
        <f>HYPERLINK("https://www.youtube.com/watch?v=oRUXsDwgEWA", "Video")</f>
        <v/>
      </c>
      <c r="B2094" t="inlineStr">
        <is>
          <t>6:34</t>
        </is>
      </c>
      <c r="C2094" t="inlineStr">
        <is>
          <t>to fulfill their own needs
when they need it.</t>
        </is>
      </c>
      <c r="D2094">
        <f>HYPERLINK("https://www.youtube.com/watch?v=oRUXsDwgEWA&amp;t=394s", "Go to time")</f>
        <v/>
      </c>
    </row>
    <row r="2095">
      <c r="A2095">
        <f>HYPERLINK("https://www.youtube.com/watch?v=uuviC8Uoh1Y", "Video")</f>
        <v/>
      </c>
      <c r="B2095" t="inlineStr">
        <is>
          <t>0:56</t>
        </is>
      </c>
      <c r="C2095" t="inlineStr">
        <is>
          <t>or fillers in your facial cream.</t>
        </is>
      </c>
      <c r="D2095">
        <f>HYPERLINK("https://www.youtube.com/watch?v=uuviC8Uoh1Y&amp;t=56s", "Go to time")</f>
        <v/>
      </c>
    </row>
    <row r="2096">
      <c r="A2096">
        <f>HYPERLINK("https://www.youtube.com/watch?v=oMBVxhO57JE", "Video")</f>
        <v/>
      </c>
      <c r="B2096" t="inlineStr">
        <is>
          <t>3:28</t>
        </is>
      </c>
      <c r="C2096" t="inlineStr">
        <is>
          <t>all filled with the real
emotion of an artist.</t>
        </is>
      </c>
      <c r="D2096">
        <f>HYPERLINK("https://www.youtube.com/watch?v=oMBVxhO57JE&amp;t=208s", "Go to time")</f>
        <v/>
      </c>
    </row>
    <row r="2097">
      <c r="A2097">
        <f>HYPERLINK("https://www.youtube.com/watch?v=xDDfUWic4CI", "Video")</f>
        <v/>
      </c>
      <c r="B2097" t="inlineStr">
        <is>
          <t>15:59</t>
        </is>
      </c>
      <c r="C2097" t="inlineStr">
        <is>
          <t>a rave you know fill in the blank you</t>
        </is>
      </c>
      <c r="D2097">
        <f>HYPERLINK("https://www.youtube.com/watch?v=xDDfUWic4CI&amp;t=959s", "Go to time")</f>
        <v/>
      </c>
    </row>
    <row r="2098">
      <c r="A2098">
        <f>HYPERLINK("https://www.youtube.com/watch?v=HR9956gDpUY", "Video")</f>
        <v/>
      </c>
      <c r="B2098" t="inlineStr">
        <is>
          <t>1:54</t>
        </is>
      </c>
      <c r="C2098" t="inlineStr">
        <is>
          <t>almost all of them
end up right in the landfill,</t>
        </is>
      </c>
      <c r="D2098">
        <f>HYPERLINK("https://www.youtube.com/watch?v=HR9956gDpUY&amp;t=114s", "Go to time")</f>
        <v/>
      </c>
    </row>
    <row r="2099">
      <c r="A2099">
        <f>HYPERLINK("https://www.youtube.com/watch?v=HR9956gDpUY", "Video")</f>
        <v/>
      </c>
      <c r="B2099" t="inlineStr">
        <is>
          <t>2:06</t>
        </is>
      </c>
      <c r="C2099" t="inlineStr">
        <is>
          <t>filling up a staggering
25 percent of landfills.</t>
        </is>
      </c>
      <c r="D2099">
        <f>HYPERLINK("https://www.youtube.com/watch?v=HR9956gDpUY&amp;t=126s", "Go to time")</f>
        <v/>
      </c>
    </row>
    <row r="2100">
      <c r="A2100">
        <f>HYPERLINK("https://www.youtube.com/watch?v=Nh1QvWm0BrQ", "Video")</f>
        <v/>
      </c>
      <c r="B2100" t="inlineStr">
        <is>
          <t>4:42</t>
        </is>
      </c>
      <c r="C2100" t="inlineStr">
        <is>
          <t>that I was able to ask
and fill in all the gaps.</t>
        </is>
      </c>
      <c r="D2100">
        <f>HYPERLINK("https://www.youtube.com/watch?v=Nh1QvWm0BrQ&amp;t=282s", "Go to time")</f>
        <v/>
      </c>
    </row>
    <row r="2101">
      <c r="A2101">
        <f>HYPERLINK("https://www.youtube.com/watch?v=0BSaphO1v-U", "Video")</f>
        <v/>
      </c>
      <c r="B2101" t="inlineStr">
        <is>
          <t>0:06</t>
        </is>
      </c>
      <c r="C2101" t="inlineStr">
        <is>
          <t>my father told me that I was made
out of tiny cells filled with chromosomes</t>
        </is>
      </c>
      <c r="D2101">
        <f>HYPERLINK("https://www.youtube.com/watch?v=0BSaphO1v-U&amp;t=6s", "Go to time")</f>
        <v/>
      </c>
    </row>
    <row r="2102">
      <c r="A2102">
        <f>HYPERLINK("https://www.youtube.com/watch?v=WvfydcUeXls", "Video")</f>
        <v/>
      </c>
      <c r="B2102" t="inlineStr">
        <is>
          <t>10:15</t>
        </is>
      </c>
      <c r="C2102" t="inlineStr">
        <is>
          <t>but history is filled with the kinds
of the impossible made possible</t>
        </is>
      </c>
      <c r="D2102">
        <f>HYPERLINK("https://www.youtube.com/watch?v=WvfydcUeXls&amp;t=615s", "Go to time")</f>
        <v/>
      </c>
    </row>
    <row r="2103">
      <c r="A2103">
        <f>HYPERLINK("https://www.youtube.com/watch?v=WvfydcUeXls", "Video")</f>
        <v/>
      </c>
      <c r="B2103" t="inlineStr">
        <is>
          <t>16:14</t>
        </is>
      </c>
      <c r="C2103" t="inlineStr">
        <is>
          <t>I accept that I, and other wheelchair
users, can and do live fulfilling lives,</t>
        </is>
      </c>
      <c r="D2103">
        <f>HYPERLINK("https://www.youtube.com/watch?v=WvfydcUeXls&amp;t=974s", "Go to time")</f>
        <v/>
      </c>
    </row>
    <row r="2104">
      <c r="A2104">
        <f>HYPERLINK("https://www.youtube.com/watch?v=5xBpkc7-w3A", "Video")</f>
        <v/>
      </c>
      <c r="B2104" t="inlineStr">
        <is>
          <t>0:08</t>
        </is>
      </c>
      <c r="C2104" t="inlineStr">
        <is>
          <t>Because my childhood was filled
with time travel and adventures.</t>
        </is>
      </c>
      <c r="D2104">
        <f>HYPERLINK("https://www.youtube.com/watch?v=5xBpkc7-w3A&amp;t=8s", "Go to time")</f>
        <v/>
      </c>
    </row>
    <row r="2105">
      <c r="A2105">
        <f>HYPERLINK("https://www.youtube.com/watch?v=5xBpkc7-w3A", "Video")</f>
        <v/>
      </c>
      <c r="B2105" t="inlineStr">
        <is>
          <t>0:24</t>
        </is>
      </c>
      <c r="C2105" t="inlineStr">
        <is>
          <t>And I filled the rest of the time
by reading books about fantasy lands.</t>
        </is>
      </c>
      <c r="D2105">
        <f>HYPERLINK("https://www.youtube.com/watch?v=5xBpkc7-w3A&amp;t=24s", "Go to time")</f>
        <v/>
      </c>
    </row>
    <row r="2106">
      <c r="A2106">
        <f>HYPERLINK("https://www.youtube.com/watch?v=5xBpkc7-w3A", "Video")</f>
        <v/>
      </c>
      <c r="B2106" t="inlineStr">
        <is>
          <t>2:47</t>
        </is>
      </c>
      <c r="C2106" t="inlineStr">
        <is>
          <t>Because my education has fulfilled
my endless desire to know:</t>
        </is>
      </c>
      <c r="D2106">
        <f>HYPERLINK("https://www.youtube.com/watch?v=5xBpkc7-w3A&amp;t=167s", "Go to time")</f>
        <v/>
      </c>
    </row>
    <row r="2107">
      <c r="A2107">
        <f>HYPERLINK("https://www.youtube.com/watch?v=HYnZy2Cx7UM", "Video")</f>
        <v/>
      </c>
      <c r="B2107" t="inlineStr">
        <is>
          <t>7:35</t>
        </is>
      </c>
      <c r="C2107" t="inlineStr">
        <is>
          <t>And we spent a lot of time
filling out forms.</t>
        </is>
      </c>
      <c r="D2107">
        <f>HYPERLINK("https://www.youtube.com/watch?v=HYnZy2Cx7UM&amp;t=455s", "Go to time")</f>
        <v/>
      </c>
    </row>
    <row r="2108">
      <c r="A2108">
        <f>HYPERLINK("https://www.youtube.com/watch?v=HYnZy2Cx7UM", "Video")</f>
        <v/>
      </c>
      <c r="B2108" t="inlineStr">
        <is>
          <t>7:44</t>
        </is>
      </c>
      <c r="C2108" t="inlineStr">
        <is>
          <t>Filling out forms,</t>
        </is>
      </c>
      <c r="D2108">
        <f>HYPERLINK("https://www.youtube.com/watch?v=HYnZy2Cx7UM&amp;t=464s", "Go to time")</f>
        <v/>
      </c>
    </row>
    <row r="2109">
      <c r="A2109">
        <f>HYPERLINK("https://www.youtube.com/watch?v=HYnZy2Cx7UM", "Video")</f>
        <v/>
      </c>
      <c r="B2109" t="inlineStr">
        <is>
          <t>7:51</t>
        </is>
      </c>
      <c r="C2109" t="inlineStr">
        <is>
          <t>Filling out forms from junk mail,</t>
        </is>
      </c>
      <c r="D2109">
        <f>HYPERLINK("https://www.youtube.com/watch?v=HYnZy2Cx7UM&amp;t=471s", "Go to time")</f>
        <v/>
      </c>
    </row>
    <row r="2110">
      <c r="A2110">
        <f>HYPERLINK("https://www.youtube.com/watch?v=4INdeZ5HYpw", "Video")</f>
        <v/>
      </c>
      <c r="B2110" t="inlineStr">
        <is>
          <t>10:40</t>
        </is>
      </c>
      <c r="C2110" t="inlineStr">
        <is>
          <t>and her construction also fills our sky
with the oxygen gas we breathe,</t>
        </is>
      </c>
      <c r="D2110">
        <f>HYPERLINK("https://www.youtube.com/watch?v=4INdeZ5HYpw&amp;t=640s", "Go to time")</f>
        <v/>
      </c>
    </row>
    <row r="2111">
      <c r="A2111">
        <f>HYPERLINK("https://www.youtube.com/watch?v=zy2Zj8yIe6c", "Video")</f>
        <v/>
      </c>
      <c r="B2111" t="inlineStr">
        <is>
          <t>2:42</t>
        </is>
      </c>
      <c r="C2111" t="inlineStr">
        <is>
          <t>But I filled in that time with TV</t>
        </is>
      </c>
      <c r="D2111">
        <f>HYPERLINK("https://www.youtube.com/watch?v=zy2Zj8yIe6c&amp;t=162s", "Go to time")</f>
        <v/>
      </c>
    </row>
    <row r="2112">
      <c r="A2112">
        <f>HYPERLINK("https://www.youtube.com/watch?v=j-rw3x8VZxA", "Video")</f>
        <v/>
      </c>
      <c r="B2112" t="inlineStr">
        <is>
          <t>3:42</t>
        </is>
      </c>
      <c r="C2112" t="inlineStr">
        <is>
          <t>landfills and incinerators,
they're usually the problem.</t>
        </is>
      </c>
      <c r="D2112">
        <f>HYPERLINK("https://www.youtube.com/watch?v=j-rw3x8VZxA&amp;t=222s", "Go to time")</f>
        <v/>
      </c>
    </row>
    <row r="2113">
      <c r="A2113">
        <f>HYPERLINK("https://www.youtube.com/watch?v=vNCVrtwrAWg", "Video")</f>
        <v/>
      </c>
      <c r="B2113" t="inlineStr">
        <is>
          <t>0:37</t>
        </is>
      </c>
      <c r="C2113" t="inlineStr">
        <is>
          <t>The same form that I filled out
so many times before,</t>
        </is>
      </c>
      <c r="D2113">
        <f>HYPERLINK("https://www.youtube.com/watch?v=vNCVrtwrAWg&amp;t=37s", "Go to time")</f>
        <v/>
      </c>
    </row>
    <row r="2114">
      <c r="A2114">
        <f>HYPERLINK("https://www.youtube.com/watch?v=bZsn1_DARRs", "Video")</f>
        <v/>
      </c>
      <c r="B2114" t="inlineStr">
        <is>
          <t>6:00</t>
        </is>
      </c>
      <c r="C2114" t="inlineStr">
        <is>
          <t>a huge amount of textile waste
is ending up in landfill every year</t>
        </is>
      </c>
      <c r="D2114">
        <f>HYPERLINK("https://www.youtube.com/watch?v=bZsn1_DARRs&amp;t=360s", "Go to time")</f>
        <v/>
      </c>
    </row>
    <row r="2115">
      <c r="A2115">
        <f>HYPERLINK("https://www.youtube.com/watch?v=cbtkoZUOR1A", "Video")</f>
        <v/>
      </c>
      <c r="B2115" t="inlineStr">
        <is>
          <t>54:51</t>
        </is>
      </c>
      <c r="C2115" t="inlineStr">
        <is>
          <t>fulfill uh definitely my kids definitely</t>
        </is>
      </c>
      <c r="D2115">
        <f>HYPERLINK("https://www.youtube.com/watch?v=cbtkoZUOR1A&amp;t=3291s", "Go to time")</f>
        <v/>
      </c>
    </row>
    <row r="2116">
      <c r="A2116">
        <f>HYPERLINK("https://www.youtube.com/watch?v=0juLRi90kRg", "Video")</f>
        <v/>
      </c>
      <c r="B2116" t="inlineStr">
        <is>
          <t>6:41</t>
        </is>
      </c>
      <c r="C2116" t="inlineStr">
        <is>
          <t>And in the last 20 years I've been chasing
and fulfilling many dreams.</t>
        </is>
      </c>
      <c r="D2116">
        <f>HYPERLINK("https://www.youtube.com/watch?v=0juLRi90kRg&amp;t=401s", "Go to time")</f>
        <v/>
      </c>
    </row>
    <row r="2117">
      <c r="A2117">
        <f>HYPERLINK("https://www.youtube.com/watch?v=0juLRi90kRg", "Video")</f>
        <v/>
      </c>
      <c r="B2117" t="inlineStr">
        <is>
          <t>13:06</t>
        </is>
      </c>
      <c r="C2117" t="inlineStr">
        <is>
          <t>And now we must use the same
steps I used to fulfill,</t>
        </is>
      </c>
      <c r="D2117">
        <f>HYPERLINK("https://www.youtube.com/watch?v=0juLRi90kRg&amp;t=786s", "Go to time")</f>
        <v/>
      </c>
    </row>
    <row r="2118">
      <c r="A2118">
        <f>HYPERLINK("https://www.youtube.com/watch?v=0juLRi90kRg", "Video")</f>
        <v/>
      </c>
      <c r="B2118" t="inlineStr">
        <is>
          <t>13:09</t>
        </is>
      </c>
      <c r="C2118" t="inlineStr">
        <is>
          <t>or we used to fulfill our previous dreams,</t>
        </is>
      </c>
      <c r="D2118">
        <f>HYPERLINK("https://www.youtube.com/watch?v=0juLRi90kRg&amp;t=789s", "Go to time")</f>
        <v/>
      </c>
    </row>
    <row r="2119">
      <c r="A2119">
        <f>HYPERLINK("https://www.youtube.com/watch?v=oBdzOIzwtng", "Video")</f>
        <v/>
      </c>
      <c r="B2119" t="inlineStr">
        <is>
          <t>7:39</t>
        </is>
      </c>
      <c r="C2119" t="inlineStr">
        <is>
          <t>and that mycelium then
will fill that structure</t>
        </is>
      </c>
      <c r="D2119">
        <f>HYPERLINK("https://www.youtube.com/watch?v=oBdzOIzwtng&amp;t=459s", "Go to time")</f>
        <v/>
      </c>
    </row>
    <row r="2120">
      <c r="A2120">
        <f>HYPERLINK("https://www.youtube.com/watch?v=oBdzOIzwtng", "Video")</f>
        <v/>
      </c>
      <c r="B2120" t="inlineStr">
        <is>
          <t>8:19</t>
        </is>
      </c>
      <c r="C2120" t="inlineStr">
        <is>
          <t>and then you fill up a little structure,
maybe a house-like structure that's tiny,</t>
        </is>
      </c>
      <c r="D2120">
        <f>HYPERLINK("https://www.youtube.com/watch?v=oBdzOIzwtng&amp;t=499s", "Go to time")</f>
        <v/>
      </c>
    </row>
    <row r="2121">
      <c r="A2121">
        <f>HYPERLINK("https://www.youtube.com/watch?v=OlgcaYAO5VM", "Video")</f>
        <v/>
      </c>
      <c r="B2121" t="inlineStr">
        <is>
          <t>9:44</t>
        </is>
      </c>
      <c r="C2121" t="inlineStr">
        <is>
          <t>our expeditions are filled with wonders
in the rainforest zootopia.</t>
        </is>
      </c>
      <c r="D2121">
        <f>HYPERLINK("https://www.youtube.com/watch?v=OlgcaYAO5VM&amp;t=584s", "Go to time")</f>
        <v/>
      </c>
    </row>
    <row r="2122">
      <c r="A2122">
        <f>HYPERLINK("https://www.youtube.com/watch?v=JEMqetu-JCI", "Video")</f>
        <v/>
      </c>
      <c r="B2122" t="inlineStr">
        <is>
          <t>4:29</t>
        </is>
      </c>
      <c r="C2122" t="inlineStr">
        <is>
          <t>and my neighbors and I fill up our tanks,</t>
        </is>
      </c>
      <c r="D2122">
        <f>HYPERLINK("https://www.youtube.com/watch?v=JEMqetu-JCI&amp;t=269s", "Go to time")</f>
        <v/>
      </c>
    </row>
    <row r="2123">
      <c r="A2123">
        <f>HYPERLINK("https://www.youtube.com/watch?v=DL8_WHr9COs", "Video")</f>
        <v/>
      </c>
      <c r="B2123" t="inlineStr">
        <is>
          <t>6:21</t>
        </is>
      </c>
      <c r="C2123" t="inlineStr">
        <is>
          <t>They could have hired any fulfillment
company to do their fulfillment.</t>
        </is>
      </c>
      <c r="D2123">
        <f>HYPERLINK("https://www.youtube.com/watch?v=DL8_WHr9COs&amp;t=381s", "Go to time")</f>
        <v/>
      </c>
    </row>
    <row r="2124">
      <c r="A2124">
        <f>HYPERLINK("https://www.youtube.com/watch?v=fua_rUk0zk0", "Video")</f>
        <v/>
      </c>
      <c r="B2124" t="inlineStr">
        <is>
          <t>1:36</t>
        </is>
      </c>
      <c r="C2124" t="inlineStr">
        <is>
          <t>that my hands are filled
with a cloud of electrons,</t>
        </is>
      </c>
      <c r="D2124">
        <f>HYPERLINK("https://www.youtube.com/watch?v=fua_rUk0zk0&amp;t=96s", "Go to time")</f>
        <v/>
      </c>
    </row>
    <row r="2125">
      <c r="A2125">
        <f>HYPERLINK("https://www.youtube.com/watch?v=GX9woZi0HUY", "Video")</f>
        <v/>
      </c>
      <c r="B2125" t="inlineStr">
        <is>
          <t>0:15</t>
        </is>
      </c>
      <c r="C2125" t="inlineStr">
        <is>
          <t>and that story is filled with chapters</t>
        </is>
      </c>
      <c r="D2125">
        <f>HYPERLINK("https://www.youtube.com/watch?v=GX9woZi0HUY&amp;t=15s", "Go to time")</f>
        <v/>
      </c>
    </row>
    <row r="2126">
      <c r="A2126">
        <f>HYPERLINK("https://www.youtube.com/watch?v=GX9woZi0HUY", "Video")</f>
        <v/>
      </c>
      <c r="B2126" t="inlineStr">
        <is>
          <t>1:34</t>
        </is>
      </c>
      <c r="C2126" t="inlineStr">
        <is>
          <t>And this story is filled
with people that have loved me</t>
        </is>
      </c>
      <c r="D2126">
        <f>HYPERLINK("https://www.youtube.com/watch?v=GX9woZi0HUY&amp;t=94s", "Go to time")</f>
        <v/>
      </c>
    </row>
    <row r="2127">
      <c r="A2127">
        <f>HYPERLINK("https://www.youtube.com/watch?v=GX9woZi0HUY", "Video")</f>
        <v/>
      </c>
      <c r="B2127" t="inlineStr">
        <is>
          <t>8:44</t>
        </is>
      </c>
      <c r="C2127" t="inlineStr">
        <is>
          <t>to fill those boxes with things
that tell me about them</t>
        </is>
      </c>
      <c r="D2127">
        <f>HYPERLINK("https://www.youtube.com/watch?v=GX9woZi0HUY&amp;t=524s", "Go to time")</f>
        <v/>
      </c>
    </row>
    <row r="2128">
      <c r="A2128">
        <f>HYPERLINK("https://www.youtube.com/watch?v=GX9woZi0HUY", "Video")</f>
        <v/>
      </c>
      <c r="B2128" t="inlineStr">
        <is>
          <t>8:56</t>
        </is>
      </c>
      <c r="C2128" t="inlineStr">
        <is>
          <t>they fill them with pictures
of their families and of their pets,</t>
        </is>
      </c>
      <c r="D2128">
        <f>HYPERLINK("https://www.youtube.com/watch?v=GX9woZi0HUY&amp;t=536s", "Go to time")</f>
        <v/>
      </c>
    </row>
    <row r="2129">
      <c r="A2129">
        <f>HYPERLINK("https://www.youtube.com/watch?v=g9M3HIjHuq0", "Video")</f>
        <v/>
      </c>
      <c r="B2129" t="inlineStr">
        <is>
          <t>4:22</t>
        </is>
      </c>
      <c r="C2129" t="inlineStr">
        <is>
          <t>some filling up the space
of the calligraphy</t>
        </is>
      </c>
      <c r="D2129">
        <f>HYPERLINK("https://www.youtube.com/watch?v=g9M3HIjHuq0&amp;t=262s", "Go to time")</f>
        <v/>
      </c>
    </row>
    <row r="2130">
      <c r="A2130">
        <f>HYPERLINK("https://www.youtube.com/watch?v=shG0ezBeeJc", "Video")</f>
        <v/>
      </c>
      <c r="B2130" t="inlineStr">
        <is>
          <t>5:08</t>
        </is>
      </c>
      <c r="C2130" t="inlineStr">
        <is>
          <t>searching for ways to self-medicate
in order to fill the void.</t>
        </is>
      </c>
      <c r="D2130">
        <f>HYPERLINK("https://www.youtube.com/watch?v=shG0ezBeeJc&amp;t=308s", "Go to time")</f>
        <v/>
      </c>
    </row>
    <row r="2131">
      <c r="A2131">
        <f>HYPERLINK("https://www.youtube.com/watch?v=PrJAX-iQ-O4", "Video")</f>
        <v/>
      </c>
      <c r="B2131" t="inlineStr">
        <is>
          <t>16:54</t>
        </is>
      </c>
      <c r="C2131" t="inlineStr">
        <is>
          <t>if you are a teacher,
where every day is filled with stressors?</t>
        </is>
      </c>
      <c r="D2131">
        <f>HYPERLINK("https://www.youtube.com/watch?v=PrJAX-iQ-O4&amp;t=1014s", "Go to time")</f>
        <v/>
      </c>
    </row>
    <row r="2132">
      <c r="A2132">
        <f>HYPERLINK("https://www.youtube.com/watch?v=ez7HOFKTtH0", "Video")</f>
        <v/>
      </c>
      <c r="B2132" t="inlineStr">
        <is>
          <t>8:54</t>
        </is>
      </c>
      <c r="C2132" t="inlineStr">
        <is>
          <t>filled with a mixture
of drugs and magnetic agents</t>
        </is>
      </c>
      <c r="D2132">
        <f>HYPERLINK("https://www.youtube.com/watch?v=ez7HOFKTtH0&amp;t=534s", "Go to time")</f>
        <v/>
      </c>
    </row>
    <row r="2133">
      <c r="A2133">
        <f>HYPERLINK("https://www.youtube.com/watch?v=ez7HOFKTtH0", "Video")</f>
        <v/>
      </c>
      <c r="B2133" t="inlineStr">
        <is>
          <t>12:58</t>
        </is>
      </c>
      <c r="C2133" t="inlineStr">
        <is>
          <t>These are the bubbles
filled with carbon dioxide,</t>
        </is>
      </c>
      <c r="D2133">
        <f>HYPERLINK("https://www.youtube.com/watch?v=ez7HOFKTtH0&amp;t=778s", "Go to time")</f>
        <v/>
      </c>
    </row>
    <row r="2134">
      <c r="A2134">
        <f>HYPERLINK("https://www.youtube.com/watch?v=Wwje8jDjm5Q", "Video")</f>
        <v/>
      </c>
      <c r="B2134" t="inlineStr">
        <is>
          <t>9:45</t>
        </is>
      </c>
      <c r="C2134" t="inlineStr">
        <is>
          <t>filling my apartment in New York City
in the middle of the night.</t>
        </is>
      </c>
      <c r="D2134">
        <f>HYPERLINK("https://www.youtube.com/watch?v=Wwje8jDjm5Q&amp;t=585s", "Go to time")</f>
        <v/>
      </c>
    </row>
    <row r="2135">
      <c r="A2135">
        <f>HYPERLINK("https://www.youtube.com/watch?v=M66jkJMH3DI", "Video")</f>
        <v/>
      </c>
      <c r="B2135" t="inlineStr">
        <is>
          <t>8:09</t>
        </is>
      </c>
      <c r="C2135" t="inlineStr">
        <is>
          <t>They can also refill
up to six times an hour</t>
        </is>
      </c>
      <c r="D2135">
        <f>HYPERLINK("https://www.youtube.com/watch?v=M66jkJMH3DI&amp;t=489s", "Go to time")</f>
        <v/>
      </c>
    </row>
    <row r="2136">
      <c r="A2136">
        <f>HYPERLINK("https://www.youtube.com/watch?v=OAXPl_jRvps", "Video")</f>
        <v/>
      </c>
      <c r="B2136" t="inlineStr">
        <is>
          <t>4:13</t>
        </is>
      </c>
      <c r="C2136" t="inlineStr">
        <is>
          <t>where homeowners can fill out
a form on our website,</t>
        </is>
      </c>
      <c r="D2136">
        <f>HYPERLINK("https://www.youtube.com/watch?v=OAXPl_jRvps&amp;t=253s", "Go to time")</f>
        <v/>
      </c>
    </row>
    <row r="2137">
      <c r="A2137">
        <f>HYPERLINK("https://www.youtube.com/watch?v=FATQ0Yf0Fhc", "Video")</f>
        <v/>
      </c>
      <c r="B2137" t="inlineStr">
        <is>
          <t>11:21</t>
        </is>
      </c>
      <c r="C2137" t="inlineStr">
        <is>
          <t>We'll need companies that can fill
thousands of orders for solar panels,</t>
        </is>
      </c>
      <c r="D2137">
        <f>HYPERLINK("https://www.youtube.com/watch?v=FATQ0Yf0Fhc&amp;t=681s", "Go to time")</f>
        <v/>
      </c>
    </row>
    <row r="2138">
      <c r="A2138">
        <f>HYPERLINK("https://www.youtube.com/watch?v=rsL4vztsChc", "Video")</f>
        <v/>
      </c>
      <c r="B2138" t="inlineStr">
        <is>
          <t>4:47</t>
        </is>
      </c>
      <c r="C2138" t="inlineStr">
        <is>
          <t>landfill somewhere rotting and producing</t>
        </is>
      </c>
      <c r="D2138">
        <f>HYPERLINK("https://www.youtube.com/watch?v=rsL4vztsChc&amp;t=287s", "Go to time")</f>
        <v/>
      </c>
    </row>
    <row r="2139">
      <c r="A2139">
        <f>HYPERLINK("https://www.youtube.com/watch?v=rsL4vztsChc", "Video")</f>
        <v/>
      </c>
      <c r="B2139" t="inlineStr">
        <is>
          <t>13:30</t>
        </is>
      </c>
      <c r="C2139" t="inlineStr">
        <is>
          <t>when we leave food in a landfill with no</t>
        </is>
      </c>
      <c r="D2139">
        <f>HYPERLINK("https://www.youtube.com/watch?v=rsL4vztsChc&amp;t=810s", "Go to time")</f>
        <v/>
      </c>
    </row>
    <row r="2140">
      <c r="A2140">
        <f>HYPERLINK("https://www.youtube.com/watch?v=rsL4vztsChc", "Video")</f>
        <v/>
      </c>
      <c r="B2140" t="inlineStr">
        <is>
          <t>14:09</t>
        </is>
      </c>
      <c r="C2140" t="inlineStr">
        <is>
          <t>ends up in a landfill where it's covered</t>
        </is>
      </c>
      <c r="D2140">
        <f>HYPERLINK("https://www.youtube.com/watch?v=rsL4vztsChc&amp;t=849s", "Go to time")</f>
        <v/>
      </c>
    </row>
    <row r="2141">
      <c r="A2141">
        <f>HYPERLINK("https://www.youtube.com/watch?v=rsL4vztsChc", "Video")</f>
        <v/>
      </c>
      <c r="B2141" t="inlineStr">
        <is>
          <t>18:32</t>
        </is>
      </c>
      <c r="C2141" t="inlineStr">
        <is>
          <t>that food from going to a landfill and</t>
        </is>
      </c>
      <c r="D2141">
        <f>HYPERLINK("https://www.youtube.com/watch?v=rsL4vztsChc&amp;t=1112s", "Go to time")</f>
        <v/>
      </c>
    </row>
    <row r="2142">
      <c r="A2142">
        <f>HYPERLINK("https://www.youtube.com/watch?v=JCL4lsW6CUY", "Video")</f>
        <v/>
      </c>
      <c r="B2142" t="inlineStr">
        <is>
          <t>9:15</t>
        </is>
      </c>
      <c r="C2142" t="inlineStr">
        <is>
          <t>to fill two-thirds
of an Empire State Building.</t>
        </is>
      </c>
      <c r="D2142">
        <f>HYPERLINK("https://www.youtube.com/watch?v=JCL4lsW6CUY&amp;t=555s", "Go to time")</f>
        <v/>
      </c>
    </row>
    <row r="2143">
      <c r="A2143">
        <f>HYPERLINK("https://www.youtube.com/watch?v=JCL4lsW6CUY", "Video")</f>
        <v/>
      </c>
      <c r="B2143" t="inlineStr">
        <is>
          <t>11:48</t>
        </is>
      </c>
      <c r="C2143" t="inlineStr">
        <is>
          <t>is enough salt to fill
three Empire State Buildings.</t>
        </is>
      </c>
      <c r="D2143">
        <f>HYPERLINK("https://www.youtube.com/watch?v=JCL4lsW6CUY&amp;t=708s", "Go to time")</f>
        <v/>
      </c>
    </row>
    <row r="2144">
      <c r="A2144">
        <f>HYPERLINK("https://www.youtube.com/watch?v=5ghYJlahAWQ", "Video")</f>
        <v/>
      </c>
      <c r="B2144" t="inlineStr">
        <is>
          <t>9:10</t>
        </is>
      </c>
      <c r="C2144" t="inlineStr">
        <is>
          <t>we're filling gaps,</t>
        </is>
      </c>
      <c r="D2144">
        <f>HYPERLINK("https://www.youtube.com/watch?v=5ghYJlahAWQ&amp;t=550s", "Go to time")</f>
        <v/>
      </c>
    </row>
    <row r="2145">
      <c r="A2145">
        <f>HYPERLINK("https://www.youtube.com/watch?v=xlLXXdU0FBk", "Video")</f>
        <v/>
      </c>
      <c r="B2145" t="inlineStr">
        <is>
          <t>1:37</t>
        </is>
      </c>
      <c r="C2145" t="inlineStr">
        <is>
          <t>and fill in the gaps</t>
        </is>
      </c>
      <c r="D2145">
        <f>HYPERLINK("https://www.youtube.com/watch?v=xlLXXdU0FBk&amp;t=97s", "Go to time")</f>
        <v/>
      </c>
    </row>
    <row r="2146">
      <c r="A2146">
        <f>HYPERLINK("https://www.youtube.com/watch?v=3o655tLnik0", "Video")</f>
        <v/>
      </c>
      <c r="B2146" t="inlineStr">
        <is>
          <t>0:33</t>
        </is>
      </c>
      <c r="C2146" t="inlineStr">
        <is>
          <t>and yet, for some reason,
I still felt a little bit unfulfilled.</t>
        </is>
      </c>
      <c r="D2146">
        <f>HYPERLINK("https://www.youtube.com/watch?v=3o655tLnik0&amp;t=33s", "Go to time")</f>
        <v/>
      </c>
    </row>
    <row r="2147">
      <c r="A2147">
        <f>HYPERLINK("https://www.youtube.com/watch?v=dQmaMOxwaQI", "Video")</f>
        <v/>
      </c>
      <c r="B2147" t="inlineStr">
        <is>
          <t>2:23</t>
        </is>
      </c>
      <c r="C2147" t="inlineStr">
        <is>
          <t>next to the busy road
always filled with traffic.</t>
        </is>
      </c>
      <c r="D2147">
        <f>HYPERLINK("https://www.youtube.com/watch?v=dQmaMOxwaQI&amp;t=143s", "Go to time")</f>
        <v/>
      </c>
    </row>
    <row r="2148">
      <c r="A2148">
        <f>HYPERLINK("https://www.youtube.com/watch?v=epUmQP6VuDs", "Video")</f>
        <v/>
      </c>
      <c r="B2148" t="inlineStr">
        <is>
          <t>4:20</t>
        </is>
      </c>
      <c r="C2148" t="inlineStr">
        <is>
          <t>And she fills out a form for me.</t>
        </is>
      </c>
      <c r="D2148">
        <f>HYPERLINK("https://www.youtube.com/watch?v=epUmQP6VuDs&amp;t=260s", "Go to time")</f>
        <v/>
      </c>
    </row>
    <row r="2149">
      <c r="A2149">
        <f>HYPERLINK("https://www.youtube.com/watch?v=epUmQP6VuDs", "Video")</f>
        <v/>
      </c>
      <c r="B2149" t="inlineStr">
        <is>
          <t>9:48</t>
        </is>
      </c>
      <c r="C2149" t="inlineStr">
        <is>
          <t>The boys stopping
to fill in the closed off street.</t>
        </is>
      </c>
      <c r="D2149">
        <f>HYPERLINK("https://www.youtube.com/watch?v=epUmQP6VuDs&amp;t=588s", "Go to time")</f>
        <v/>
      </c>
    </row>
    <row r="2150">
      <c r="A2150">
        <f>HYPERLINK("https://www.youtube.com/watch?v=uL5XUwfkxZw", "Video")</f>
        <v/>
      </c>
      <c r="B2150" t="inlineStr">
        <is>
          <t>6:31</t>
        </is>
      </c>
      <c r="C2150" t="inlineStr">
        <is>
          <t>So fill him up with cheap gas --</t>
        </is>
      </c>
      <c r="D2150">
        <f>HYPERLINK("https://www.youtube.com/watch?v=uL5XUwfkxZw&amp;t=391s", "Go to time")</f>
        <v/>
      </c>
    </row>
    <row r="2151">
      <c r="A2151">
        <f>HYPERLINK("https://www.youtube.com/watch?v=c_YLAhZpfMI", "Video")</f>
        <v/>
      </c>
      <c r="B2151" t="inlineStr">
        <is>
          <t>10:30</t>
        </is>
      </c>
      <c r="C2151" t="inlineStr">
        <is>
          <t>it's e-waste in landfills,</t>
        </is>
      </c>
      <c r="D2151">
        <f>HYPERLINK("https://www.youtube.com/watch?v=c_YLAhZpfMI&amp;t=630s", "Go to time")</f>
        <v/>
      </c>
    </row>
    <row r="2152">
      <c r="A2152">
        <f>HYPERLINK("https://www.youtube.com/watch?v=xzSpuLJoEes", "Video")</f>
        <v/>
      </c>
      <c r="B2152" t="inlineStr">
        <is>
          <t>7:55</t>
        </is>
      </c>
      <c r="C2152" t="inlineStr">
        <is>
          <t>So I wanted to fill in those gaps
and I was very good at it too.</t>
        </is>
      </c>
      <c r="D2152">
        <f>HYPERLINK("https://www.youtube.com/watch?v=xzSpuLJoEes&amp;t=475s", "Go to time")</f>
        <v/>
      </c>
    </row>
    <row r="2153">
      <c r="A2153">
        <f>HYPERLINK("https://www.youtube.com/watch?v=g80SezdX9WY", "Video")</f>
        <v/>
      </c>
      <c r="B2153" t="inlineStr">
        <is>
          <t>18:55</t>
        </is>
      </c>
      <c r="C2153" t="inlineStr">
        <is>
          <t>to feel not to see children filling our</t>
        </is>
      </c>
      <c r="D2153">
        <f>HYPERLINK("https://www.youtube.com/watch?v=g80SezdX9WY&amp;t=1135s", "Go to time")</f>
        <v/>
      </c>
    </row>
    <row r="2154">
      <c r="A2154">
        <f>HYPERLINK("https://www.youtube.com/watch?v=J4r9pgx_95E", "Video")</f>
        <v/>
      </c>
      <c r="B2154" t="inlineStr">
        <is>
          <t>1:59</t>
        </is>
      </c>
      <c r="C2154" t="inlineStr">
        <is>
          <t>that filled entire rooms.</t>
        </is>
      </c>
      <c r="D2154">
        <f>HYPERLINK("https://www.youtube.com/watch?v=J4r9pgx_95E&amp;t=119s", "Go to time")</f>
        <v/>
      </c>
    </row>
    <row r="2155">
      <c r="A2155">
        <f>HYPERLINK("https://www.youtube.com/watch?v=2Brajdazp1o", "Video")</f>
        <v/>
      </c>
      <c r="B2155" t="inlineStr">
        <is>
          <t>4:58</t>
        </is>
      </c>
      <c r="C2155" t="inlineStr">
        <is>
          <t>or land-filled.</t>
        </is>
      </c>
      <c r="D2155">
        <f>HYPERLINK("https://www.youtube.com/watch?v=2Brajdazp1o&amp;t=298s", "Go to time")</f>
        <v/>
      </c>
    </row>
    <row r="2156">
      <c r="A2156">
        <f>HYPERLINK("https://www.youtube.com/watch?v=NHwjcQDtcCo", "Video")</f>
        <v/>
      </c>
      <c r="B2156" t="inlineStr">
        <is>
          <t>7:08</t>
        </is>
      </c>
      <c r="C2156" t="inlineStr">
        <is>
          <t>The shame flooded out
of my internal boxes and filled me up.</t>
        </is>
      </c>
      <c r="D2156">
        <f>HYPERLINK("https://www.youtube.com/watch?v=NHwjcQDtcCo&amp;t=428s", "Go to time")</f>
        <v/>
      </c>
    </row>
    <row r="2157">
      <c r="A2157">
        <f>HYPERLINK("https://www.youtube.com/watch?v=NHwjcQDtcCo", "Video")</f>
        <v/>
      </c>
      <c r="B2157" t="inlineStr">
        <is>
          <t>8:53</t>
        </is>
      </c>
      <c r="C2157" t="inlineStr">
        <is>
          <t>He was so filled with shame because
of what masculinity had done to him</t>
        </is>
      </c>
      <c r="D2157">
        <f>HYPERLINK("https://www.youtube.com/watch?v=NHwjcQDtcCo&amp;t=533s", "Go to time")</f>
        <v/>
      </c>
    </row>
    <row r="2158">
      <c r="A2158">
        <f>HYPERLINK("https://www.youtube.com/watch?v=G_0UMcx7YlM", "Video")</f>
        <v/>
      </c>
      <c r="B2158" t="inlineStr">
        <is>
          <t>5:04</t>
        </is>
      </c>
      <c r="C2158" t="inlineStr">
        <is>
          <t>and then we filled them with sand
and we placed them underwater.</t>
        </is>
      </c>
      <c r="D2158">
        <f>HYPERLINK("https://www.youtube.com/watch?v=G_0UMcx7YlM&amp;t=304s", "Go to time")</f>
        <v/>
      </c>
    </row>
    <row r="2159">
      <c r="A2159">
        <f>HYPERLINK("https://www.youtube.com/watch?v=G_0UMcx7YlM", "Video")</f>
        <v/>
      </c>
      <c r="B2159" t="inlineStr">
        <is>
          <t>5:12</t>
        </is>
      </c>
      <c r="C2159" t="inlineStr">
        <is>
          <t>Large objects filled with sand,</t>
        </is>
      </c>
      <c r="D2159">
        <f>HYPERLINK("https://www.youtube.com/watch?v=G_0UMcx7YlM&amp;t=312s", "Go to time")</f>
        <v/>
      </c>
    </row>
    <row r="2160">
      <c r="A2160">
        <f>HYPERLINK("https://www.youtube.com/watch?v=OPzfxvJ9cq8", "Video")</f>
        <v/>
      </c>
      <c r="B2160" t="inlineStr">
        <is>
          <t>4:58</t>
        </is>
      </c>
      <c r="C2160" t="inlineStr">
        <is>
          <t>I was shocked and filled with disbelief.</t>
        </is>
      </c>
      <c r="D2160">
        <f>HYPERLINK("https://www.youtube.com/watch?v=OPzfxvJ9cq8&amp;t=298s", "Go to time")</f>
        <v/>
      </c>
    </row>
    <row r="2161">
      <c r="A2161">
        <f>HYPERLINK("https://www.youtube.com/watch?v=OPzfxvJ9cq8", "Video")</f>
        <v/>
      </c>
      <c r="B2161" t="inlineStr">
        <is>
          <t>6:17</t>
        </is>
      </c>
      <c r="C2161" t="inlineStr">
        <is>
          <t>I was filled with enormous compassion
and love for my mother,</t>
        </is>
      </c>
      <c r="D2161">
        <f>HYPERLINK("https://www.youtube.com/watch?v=OPzfxvJ9cq8&amp;t=377s", "Go to time")</f>
        <v/>
      </c>
    </row>
    <row r="2162">
      <c r="A2162">
        <f>HYPERLINK("https://www.youtube.com/watch?v=OPzfxvJ9cq8", "Video")</f>
        <v/>
      </c>
      <c r="B2162" t="inlineStr">
        <is>
          <t>7:34</t>
        </is>
      </c>
      <c r="C2162" t="inlineStr">
        <is>
          <t>or enlarge into a gigantic space
that I could fill with fantasies.</t>
        </is>
      </c>
      <c r="D2162">
        <f>HYPERLINK("https://www.youtube.com/watch?v=OPzfxvJ9cq8&amp;t=454s", "Go to time")</f>
        <v/>
      </c>
    </row>
    <row r="2163">
      <c r="A2163">
        <f>HYPERLINK("https://www.youtube.com/watch?v=LC5n91vKDZg", "Video")</f>
        <v/>
      </c>
      <c r="B2163" t="inlineStr">
        <is>
          <t>3:44</t>
        </is>
      </c>
      <c r="C2163" t="inlineStr">
        <is>
          <t>Today, my playground
is filled with artists,</t>
        </is>
      </c>
      <c r="D2163">
        <f>HYPERLINK("https://www.youtube.com/watch?v=LC5n91vKDZg&amp;t=224s", "Go to time")</f>
        <v/>
      </c>
    </row>
    <row r="2164">
      <c r="A2164">
        <f>HYPERLINK("https://www.youtube.com/watch?v=3x3X6HELtog", "Video")</f>
        <v/>
      </c>
      <c r="B2164" t="inlineStr">
        <is>
          <t>0:04</t>
        </is>
      </c>
      <c r="C2164" t="inlineStr">
        <is>
          <t>Did you know that a crowd
of New Yorkers once filled a hall,</t>
        </is>
      </c>
      <c r="D2164">
        <f>HYPERLINK("https://www.youtube.com/watch?v=3x3X6HELtog&amp;t=4s", "Go to time")</f>
        <v/>
      </c>
    </row>
    <row r="2165">
      <c r="A2165">
        <f>HYPERLINK("https://www.youtube.com/watch?v=-3y6_7_5PcQ", "Video")</f>
        <v/>
      </c>
      <c r="B2165" t="inlineStr">
        <is>
          <t>1:33</t>
        </is>
      </c>
      <c r="C2165" t="inlineStr">
        <is>
          <t>to fulfill his potential as an inventor.</t>
        </is>
      </c>
      <c r="D2165">
        <f>HYPERLINK("https://www.youtube.com/watch?v=-3y6_7_5PcQ&amp;t=93s", "Go to time")</f>
        <v/>
      </c>
    </row>
    <row r="2166">
      <c r="A2166">
        <f>HYPERLINK("https://www.youtube.com/watch?v=jggHw5PdQV0", "Video")</f>
        <v/>
      </c>
      <c r="B2166" t="inlineStr">
        <is>
          <t>10:41</t>
        </is>
      </c>
      <c r="C2166" t="inlineStr">
        <is>
          <t>to fulfill regional agreements
they've already signed.</t>
        </is>
      </c>
      <c r="D2166">
        <f>HYPERLINK("https://www.youtube.com/watch?v=jggHw5PdQV0&amp;t=641s", "Go to time")</f>
        <v/>
      </c>
    </row>
    <row r="2167">
      <c r="A2167">
        <f>HYPERLINK("https://www.youtube.com/watch?v=qQ-PUXPVlos", "Video")</f>
        <v/>
      </c>
      <c r="B2167" t="inlineStr">
        <is>
          <t>1:40</t>
        </is>
      </c>
      <c r="C2167" t="inlineStr">
        <is>
          <t>so filled with infinite potential</t>
        </is>
      </c>
      <c r="D2167">
        <f>HYPERLINK("https://www.youtube.com/watch?v=qQ-PUXPVlos&amp;t=100s", "Go to time")</f>
        <v/>
      </c>
    </row>
    <row r="2168">
      <c r="A2168">
        <f>HYPERLINK("https://www.youtube.com/watch?v=DnqNS6fThuY", "Video")</f>
        <v/>
      </c>
      <c r="B2168" t="inlineStr">
        <is>
          <t>1:03</t>
        </is>
      </c>
      <c r="C2168" t="inlineStr">
        <is>
          <t>My state was landfilling about
295 million pounds of glass annually.</t>
        </is>
      </c>
      <c r="D2168">
        <f>HYPERLINK("https://www.youtube.com/watch?v=DnqNS6fThuY&amp;t=63s", "Go to time")</f>
        <v/>
      </c>
    </row>
    <row r="2169">
      <c r="A2169">
        <f>HYPERLINK("https://www.youtube.com/watch?v=DnqNS6fThuY", "Video")</f>
        <v/>
      </c>
      <c r="B2169" t="inlineStr">
        <is>
          <t>1:09</t>
        </is>
      </c>
      <c r="C2169" t="inlineStr">
        <is>
          <t>The bottle we just finished
would likely end up in a landfill.</t>
        </is>
      </c>
      <c r="D2169">
        <f>HYPERLINK("https://www.youtube.com/watch?v=DnqNS6fThuY&amp;t=69s", "Go to time")</f>
        <v/>
      </c>
    </row>
    <row r="2170">
      <c r="A2170">
        <f>HYPERLINK("https://www.youtube.com/watch?v=DnqNS6fThuY", "Video")</f>
        <v/>
      </c>
      <c r="B2170" t="inlineStr">
        <is>
          <t>2:14</t>
        </is>
      </c>
      <c r="C2170" t="inlineStr">
        <is>
          <t>convert the otherwise
landfilled glass back into sand</t>
        </is>
      </c>
      <c r="D2170">
        <f>HYPERLINK("https://www.youtube.com/watch?v=DnqNS6fThuY&amp;t=134s", "Go to time")</f>
        <v/>
      </c>
    </row>
    <row r="2171">
      <c r="A2171">
        <f>HYPERLINK("https://www.youtube.com/watch?v=DnqNS6fThuY", "Video")</f>
        <v/>
      </c>
      <c r="B2171" t="inlineStr">
        <is>
          <t>3:29</t>
        </is>
      </c>
      <c r="C2171" t="inlineStr">
        <is>
          <t>from our landfills.</t>
        </is>
      </c>
      <c r="D2171">
        <f>HYPERLINK("https://www.youtube.com/watch?v=DnqNS6fThuY&amp;t=209s", "Go to time")</f>
        <v/>
      </c>
    </row>
    <row r="2172">
      <c r="A2172">
        <f>HYPERLINK("https://www.youtube.com/watch?v=DnqNS6fThuY", "Video")</f>
        <v/>
      </c>
      <c r="B2172" t="inlineStr">
        <is>
          <t>4:20</t>
        </is>
      </c>
      <c r="C2172" t="inlineStr">
        <is>
          <t>entering our landfills annually.</t>
        </is>
      </c>
      <c r="D2172">
        <f>HYPERLINK("https://www.youtube.com/watch?v=DnqNS6fThuY&amp;t=260s", "Go to time")</f>
        <v/>
      </c>
    </row>
    <row r="2173">
      <c r="A2173">
        <f>HYPERLINK("https://www.youtube.com/watch?v=vGX3FA_rQq4", "Video")</f>
        <v/>
      </c>
      <c r="B2173" t="inlineStr">
        <is>
          <t>2:52</t>
        </is>
      </c>
      <c r="C2173" t="inlineStr">
        <is>
          <t>to fill in the knowledge gaps
on their ecology and behavior.</t>
        </is>
      </c>
      <c r="D2173">
        <f>HYPERLINK("https://www.youtube.com/watch?v=vGX3FA_rQq4&amp;t=172s", "Go to time")</f>
        <v/>
      </c>
    </row>
    <row r="2174">
      <c r="A2174">
        <f>HYPERLINK("https://www.youtube.com/watch?v=IFjD3NMv6Kw", "Video")</f>
        <v/>
      </c>
      <c r="B2174" t="inlineStr">
        <is>
          <t>6:15</t>
        </is>
      </c>
      <c r="C2174" t="inlineStr">
        <is>
          <t>and then you infill mixed-use development,</t>
        </is>
      </c>
      <c r="D2174">
        <f>HYPERLINK("https://www.youtube.com/watch?v=IFjD3NMv6Kw&amp;t=375s", "Go to time")</f>
        <v/>
      </c>
    </row>
    <row r="2175">
      <c r="A2175">
        <f>HYPERLINK("https://www.youtube.com/watch?v=gJzSWacrkKo", "Video")</f>
        <v/>
      </c>
      <c r="B2175" t="inlineStr">
        <is>
          <t>2:10</t>
        </is>
      </c>
      <c r="C2175" t="inlineStr">
        <is>
          <t>about whether that work
is worthwhile or fulfilling.</t>
        </is>
      </c>
      <c r="D2175">
        <f>HYPERLINK("https://www.youtube.com/watch?v=gJzSWacrkKo&amp;t=130s", "Go to time")</f>
        <v/>
      </c>
    </row>
    <row r="2176">
      <c r="A2176">
        <f>HYPERLINK("https://www.youtube.com/watch?v=gJzSWacrkKo", "Video")</f>
        <v/>
      </c>
      <c r="B2176" t="inlineStr">
        <is>
          <t>6:14</t>
        </is>
      </c>
      <c r="C2176" t="inlineStr">
        <is>
          <t>making sure that work
is fulfilling and well-paid.</t>
        </is>
      </c>
      <c r="D2176">
        <f>HYPERLINK("https://www.youtube.com/watch?v=gJzSWacrkKo&amp;t=374s", "Go to time")</f>
        <v/>
      </c>
    </row>
    <row r="2177">
      <c r="A2177">
        <f>HYPERLINK("https://www.youtube.com/watch?v=Cz6pXdA4fxQ", "Video")</f>
        <v/>
      </c>
      <c r="B2177" t="inlineStr">
        <is>
          <t>13:12</t>
        </is>
      </c>
      <c r="C2177" t="inlineStr">
        <is>
          <t>This crazy time in our history
when we used to fill our cars with gas,</t>
        </is>
      </c>
      <c r="D2177">
        <f>HYPERLINK("https://www.youtube.com/watch?v=Cz6pXdA4fxQ&amp;t=792s", "Go to time")</f>
        <v/>
      </c>
    </row>
    <row r="2178">
      <c r="A2178">
        <f>HYPERLINK("https://www.youtube.com/watch?v=n3kNlFMXslo", "Video")</f>
        <v/>
      </c>
      <c r="B2178" t="inlineStr">
        <is>
          <t>5:19</t>
        </is>
      </c>
      <c r="C2178" t="inlineStr">
        <is>
          <t>we have the power to fill our lives</t>
        </is>
      </c>
      <c r="D2178">
        <f>HYPERLINK("https://www.youtube.com/watch?v=n3kNlFMXslo&amp;t=319s", "Go to time")</f>
        <v/>
      </c>
    </row>
    <row r="2179">
      <c r="A2179">
        <f>HYPERLINK("https://www.youtube.com/watch?v=RmXrwKydM9k", "Video")</f>
        <v/>
      </c>
      <c r="B2179" t="inlineStr">
        <is>
          <t>2:21</t>
        </is>
      </c>
      <c r="C2179" t="inlineStr">
        <is>
          <t>The news is filled with feature
stories on crack epidemics,</t>
        </is>
      </c>
      <c r="D2179">
        <f>HYPERLINK("https://www.youtube.com/watch?v=RmXrwKydM9k&amp;t=141s", "Go to time")</f>
        <v/>
      </c>
    </row>
    <row r="2180">
      <c r="A2180">
        <f>HYPERLINK("https://www.youtube.com/watch?v=hHYe3O7_TUA", "Video")</f>
        <v/>
      </c>
      <c r="B2180" t="inlineStr">
        <is>
          <t>3:11</t>
        </is>
      </c>
      <c r="C2180" t="inlineStr">
        <is>
          <t>and we need to fill this knowledge
gap about democracy.</t>
        </is>
      </c>
      <c r="D2180">
        <f>HYPERLINK("https://www.youtube.com/watch?v=hHYe3O7_TUA&amp;t=191s", "Go to time")</f>
        <v/>
      </c>
    </row>
    <row r="2181">
      <c r="A2181">
        <f>HYPERLINK("https://www.youtube.com/watch?v=FdbJHeqQh00", "Video")</f>
        <v/>
      </c>
      <c r="B2181" t="inlineStr">
        <is>
          <t>2:04</t>
        </is>
      </c>
      <c r="C2181" t="inlineStr">
        <is>
          <t>Our comments sections are filled
with people who have given up hope.</t>
        </is>
      </c>
      <c r="D2181">
        <f>HYPERLINK("https://www.youtube.com/watch?v=FdbJHeqQh00&amp;t=124s", "Go to time")</f>
        <v/>
      </c>
    </row>
    <row r="2182">
      <c r="A2182">
        <f>HYPERLINK("https://www.youtube.com/watch?v=FdbJHeqQh00", "Video")</f>
        <v/>
      </c>
      <c r="B2182" t="inlineStr">
        <is>
          <t>6:42</t>
        </is>
      </c>
      <c r="C2182" t="inlineStr">
        <is>
          <t>If we limit our vision of the future
to one filled with oil rigs,</t>
        </is>
      </c>
      <c r="D2182">
        <f>HYPERLINK("https://www.youtube.com/watch?v=FdbJHeqQh00&amp;t=402s", "Go to time")</f>
        <v/>
      </c>
    </row>
    <row r="2183">
      <c r="A2183">
        <f>HYPERLINK("https://www.youtube.com/watch?v=Fc1yN6uxZfQ", "Video")</f>
        <v/>
      </c>
      <c r="B2183" t="inlineStr">
        <is>
          <t>5:09</t>
        </is>
      </c>
      <c r="C2183" t="inlineStr">
        <is>
          <t>My mother actually was a philosopher,
and had filled us with ideas</t>
        </is>
      </c>
      <c r="D2183">
        <f>HYPERLINK("https://www.youtube.com/watch?v=Fc1yN6uxZfQ&amp;t=309s", "Go to time")</f>
        <v/>
      </c>
    </row>
    <row r="2184">
      <c r="A2184">
        <f>HYPERLINK("https://www.youtube.com/watch?v=1AT5klu_yAQ", "Video")</f>
        <v/>
      </c>
      <c r="B2184" t="inlineStr">
        <is>
          <t>6:10</t>
        </is>
      </c>
      <c r="C2184" t="inlineStr">
        <is>
          <t>by breaking up the monotony
in the fulfillment center</t>
        </is>
      </c>
      <c r="D2184">
        <f>HYPERLINK("https://www.youtube.com/watch?v=1AT5klu_yAQ&amp;t=370s", "Go to time")</f>
        <v/>
      </c>
    </row>
    <row r="2185">
      <c r="A2185">
        <f>HYPERLINK("https://www.youtube.com/watch?v=1AT5klu_yAQ", "Video")</f>
        <v/>
      </c>
      <c r="B2185" t="inlineStr">
        <is>
          <t>9:23</t>
        </is>
      </c>
      <c r="C2185" t="inlineStr">
        <is>
          <t>truly trying to fulfill the mission
that you give them at hand.</t>
        </is>
      </c>
      <c r="D2185">
        <f>HYPERLINK("https://www.youtube.com/watch?v=1AT5klu_yAQ&amp;t=563s", "Go to time")</f>
        <v/>
      </c>
    </row>
    <row r="2186">
      <c r="A2186">
        <f>HYPERLINK("https://www.youtube.com/watch?v=1AT5klu_yAQ", "Video")</f>
        <v/>
      </c>
      <c r="B2186" t="inlineStr">
        <is>
          <t>9:46</t>
        </is>
      </c>
      <c r="C2186" t="inlineStr">
        <is>
          <t>"Hey, some of our fulfillment centers
cost millions of dollars to build,</t>
        </is>
      </c>
      <c r="D2186">
        <f>HYPERLINK("https://www.youtube.com/watch?v=1AT5klu_yAQ&amp;t=586s", "Go to time")</f>
        <v/>
      </c>
    </row>
    <row r="2187">
      <c r="A2187">
        <f>HYPERLINK("https://www.youtube.com/watch?v=-hY9QSdaReY", "Video")</f>
        <v/>
      </c>
      <c r="B2187" t="inlineStr">
        <is>
          <t>8:56</t>
        </is>
      </c>
      <c r="C2187" t="inlineStr">
        <is>
          <t>that will lead to personal fulfillment
and prospering life.</t>
        </is>
      </c>
      <c r="D2187">
        <f>HYPERLINK("https://www.youtube.com/watch?v=-hY9QSdaReY&amp;t=536s", "Go to time")</f>
        <v/>
      </c>
    </row>
    <row r="2188">
      <c r="A2188">
        <f>HYPERLINK("https://www.youtube.com/watch?v=DVO0KOHA614", "Video")</f>
        <v/>
      </c>
      <c r="B2188" t="inlineStr">
        <is>
          <t>4:05</t>
        </is>
      </c>
      <c r="C2188" t="inlineStr">
        <is>
          <t>Dreams are being fulfilled
in a world of online gaming,</t>
        </is>
      </c>
      <c r="D2188">
        <f>HYPERLINK("https://www.youtube.com/watch?v=DVO0KOHA614&amp;t=245s", "Go to time")</f>
        <v/>
      </c>
    </row>
    <row r="2189">
      <c r="A2189">
        <f>HYPERLINK("https://www.youtube.com/watch?v=DVO0KOHA614", "Video")</f>
        <v/>
      </c>
      <c r="B2189" t="inlineStr">
        <is>
          <t>4:25</t>
        </is>
      </c>
      <c r="C2189" t="inlineStr">
        <is>
          <t>in filling stadiums with spectators,</t>
        </is>
      </c>
      <c r="D2189">
        <f>HYPERLINK("https://www.youtube.com/watch?v=DVO0KOHA614&amp;t=265s", "Go to time")</f>
        <v/>
      </c>
    </row>
    <row r="2190">
      <c r="A2190">
        <f>HYPERLINK("https://www.youtube.com/watch?v=DVO0KOHA614", "Video")</f>
        <v/>
      </c>
      <c r="B2190" t="inlineStr">
        <is>
          <t>4:31</t>
        </is>
      </c>
      <c r="C2190" t="inlineStr">
        <is>
          <t>But now there are arenas
filled with die-hard fans</t>
        </is>
      </c>
      <c r="D2190">
        <f>HYPERLINK("https://www.youtube.com/watch?v=DVO0KOHA614&amp;t=271s", "Go to time")</f>
        <v/>
      </c>
    </row>
    <row r="2191">
      <c r="A2191">
        <f>HYPERLINK("https://www.youtube.com/watch?v=DVO0KOHA614", "Video")</f>
        <v/>
      </c>
      <c r="B2191" t="inlineStr">
        <is>
          <t>10:42</t>
        </is>
      </c>
      <c r="C2191" t="inlineStr">
        <is>
          <t>and this is allowing us
to go and fulfill our dreams.</t>
        </is>
      </c>
      <c r="D2191">
        <f>HYPERLINK("https://www.youtube.com/watch?v=DVO0KOHA614&amp;t=642s", "Go to time")</f>
        <v/>
      </c>
    </row>
    <row r="2192">
      <c r="A2192">
        <f>HYPERLINK("https://www.youtube.com/watch?v=_VVAu8QsTu8", "Video")</f>
        <v/>
      </c>
      <c r="B2192" t="inlineStr">
        <is>
          <t>0:20</t>
        </is>
      </c>
      <c r="C2192" t="inlineStr">
        <is>
          <t>and they're filled with life
and mystery and opportunity.</t>
        </is>
      </c>
      <c r="D2192">
        <f>HYPERLINK("https://www.youtube.com/watch?v=_VVAu8QsTu8&amp;t=20s", "Go to time")</f>
        <v/>
      </c>
    </row>
    <row r="2193">
      <c r="A2193">
        <f>HYPERLINK("https://www.youtube.com/watch?v=YY6LCOJbve8", "Video")</f>
        <v/>
      </c>
      <c r="B2193" t="inlineStr">
        <is>
          <t>10:16</t>
        </is>
      </c>
      <c r="C2193" t="inlineStr">
        <is>
          <t>So there's this gap
which can only be filled, I think,</t>
        </is>
      </c>
      <c r="D2193">
        <f>HYPERLINK("https://www.youtube.com/watch?v=YY6LCOJbve8&amp;t=616s", "Go to time")</f>
        <v/>
      </c>
    </row>
    <row r="2194">
      <c r="A2194">
        <f>HYPERLINK("https://www.youtube.com/watch?v=YY6LCOJbve8", "Video")</f>
        <v/>
      </c>
      <c r="B2194" t="inlineStr">
        <is>
          <t>26:43</t>
        </is>
      </c>
      <c r="C2194" t="inlineStr">
        <is>
          <t>Democracies have proved to be unstable,
corrupt, filled with voter ignorance</t>
        </is>
      </c>
      <c r="D2194">
        <f>HYPERLINK("https://www.youtube.com/watch?v=YY6LCOJbve8&amp;t=1603s", "Go to time")</f>
        <v/>
      </c>
    </row>
    <row r="2195">
      <c r="A2195">
        <f>HYPERLINK("https://www.youtube.com/watch?v=LQq3NSoQH48", "Video")</f>
        <v/>
      </c>
      <c r="B2195" t="inlineStr">
        <is>
          <t>6:30</t>
        </is>
      </c>
      <c r="C2195" t="inlineStr">
        <is>
          <t>filled with hatred,</t>
        </is>
      </c>
      <c r="D2195">
        <f>HYPERLINK("https://www.youtube.com/watch?v=LQq3NSoQH48&amp;t=390s", "Go to time")</f>
        <v/>
      </c>
    </row>
    <row r="2196">
      <c r="A2196">
        <f>HYPERLINK("https://www.youtube.com/watch?v=LQq3NSoQH48", "Video")</f>
        <v/>
      </c>
      <c r="B2196" t="inlineStr">
        <is>
          <t>6:32</t>
        </is>
      </c>
      <c r="C2196" t="inlineStr">
        <is>
          <t>filled with fear.</t>
        </is>
      </c>
      <c r="D2196">
        <f>HYPERLINK("https://www.youtube.com/watch?v=LQq3NSoQH48&amp;t=392s", "Go to time")</f>
        <v/>
      </c>
    </row>
    <row r="2197">
      <c r="A2197">
        <f>HYPERLINK("https://www.youtube.com/watch?v=VxE_itIllxE", "Video")</f>
        <v/>
      </c>
      <c r="B2197" t="inlineStr">
        <is>
          <t>7:56</t>
        </is>
      </c>
      <c r="C2197" t="inlineStr">
        <is>
          <t>into the oxygen that is filling
your lungs right now.</t>
        </is>
      </c>
      <c r="D2197">
        <f>HYPERLINK("https://www.youtube.com/watch?v=VxE_itIllxE&amp;t=476s", "Go to time")</f>
        <v/>
      </c>
    </row>
    <row r="2198">
      <c r="A2198">
        <f>HYPERLINK("https://www.youtube.com/watch?v=5jnPjkdBlUE", "Video")</f>
        <v/>
      </c>
      <c r="B2198" t="inlineStr">
        <is>
          <t>4:39</t>
        </is>
      </c>
      <c r="C2198" t="inlineStr">
        <is>
          <t>that the entrepreneurial journey
was filled with dramatic mood swings,</t>
        </is>
      </c>
      <c r="D2198">
        <f>HYPERLINK("https://www.youtube.com/watch?v=5jnPjkdBlUE&amp;t=279s", "Go to time")</f>
        <v/>
      </c>
    </row>
    <row r="2199">
      <c r="A2199">
        <f>HYPERLINK("https://www.youtube.com/watch?v=JNG3wwLqRok", "Video")</f>
        <v/>
      </c>
      <c r="B2199" t="inlineStr">
        <is>
          <t>28:24</t>
        </is>
      </c>
      <c r="C2199" t="inlineStr">
        <is>
          <t>generally people would fill it up level</t>
        </is>
      </c>
      <c r="D2199">
        <f>HYPERLINK("https://www.youtube.com/watch?v=JNG3wwLqRok&amp;t=1704s", "Go to time")</f>
        <v/>
      </c>
    </row>
    <row r="2200">
      <c r="A2200">
        <f>HYPERLINK("https://www.youtube.com/watch?v=JNG3wwLqRok", "Video")</f>
        <v/>
      </c>
      <c r="B2200" t="inlineStr">
        <is>
          <t>28:52</t>
        </is>
      </c>
      <c r="C2200" t="inlineStr">
        <is>
          <t>otherwise ended up as a landfill or even</t>
        </is>
      </c>
      <c r="D2200">
        <f>HYPERLINK("https://www.youtube.com/watch?v=JNG3wwLqRok&amp;t=1732s", "Go to time")</f>
        <v/>
      </c>
    </row>
    <row r="2201">
      <c r="A2201">
        <f>HYPERLINK("https://www.youtube.com/watch?v=JNG3wwLqRok", "Video")</f>
        <v/>
      </c>
      <c r="B2201" t="inlineStr">
        <is>
          <t>101:29</t>
        </is>
      </c>
      <c r="C2201" t="inlineStr">
        <is>
          <t>filling and emptying with a rhythmic</t>
        </is>
      </c>
      <c r="D2201">
        <f>HYPERLINK("https://www.youtube.com/watch?v=JNG3wwLqRok&amp;t=6089s", "Go to time")</f>
        <v/>
      </c>
    </row>
    <row r="2202">
      <c r="A2202">
        <f>HYPERLINK("https://www.youtube.com/watch?v=esD6aaIjhek", "Video")</f>
        <v/>
      </c>
      <c r="B2202" t="inlineStr">
        <is>
          <t>1:19</t>
        </is>
      </c>
      <c r="C2202" t="inlineStr">
        <is>
          <t>Finally fulfilling a lifelong dream.</t>
        </is>
      </c>
      <c r="D2202">
        <f>HYPERLINK("https://www.youtube.com/watch?v=esD6aaIjhek&amp;t=79s", "Go to time")</f>
        <v/>
      </c>
    </row>
    <row r="2203">
      <c r="A2203">
        <f>HYPERLINK("https://www.youtube.com/watch?v=esD6aaIjhek", "Video")</f>
        <v/>
      </c>
      <c r="B2203" t="inlineStr">
        <is>
          <t>1:51</t>
        </is>
      </c>
      <c r="C2203" t="inlineStr">
        <is>
          <t>and try to fill them</t>
        </is>
      </c>
      <c r="D2203">
        <f>HYPERLINK("https://www.youtube.com/watch?v=esD6aaIjhek&amp;t=111s", "Go to time")</f>
        <v/>
      </c>
    </row>
    <row r="2204">
      <c r="A2204">
        <f>HYPERLINK("https://www.youtube.com/watch?v=B6lBtiQZSho", "Video")</f>
        <v/>
      </c>
      <c r="B2204" t="inlineStr">
        <is>
          <t>4:35</t>
        </is>
      </c>
      <c r="C2204" t="inlineStr">
        <is>
          <t>who took a philosophy course
just to fulfill a requirement,</t>
        </is>
      </c>
      <c r="D2204">
        <f>HYPERLINK("https://www.youtube.com/watch?v=B6lBtiQZSho&amp;t=275s", "Go to time")</f>
        <v/>
      </c>
    </row>
    <row r="2205">
      <c r="A2205">
        <f>HYPERLINK("https://www.youtube.com/watch?v=bqQJv4bvrPI", "Video")</f>
        <v/>
      </c>
      <c r="B2205" t="inlineStr">
        <is>
          <t>3:38</t>
        </is>
      </c>
      <c r="C2205" t="inlineStr">
        <is>
          <t>could find more fulfillment at work.</t>
        </is>
      </c>
      <c r="D2205">
        <f>HYPERLINK("https://www.youtube.com/watch?v=bqQJv4bvrPI&amp;t=218s", "Go to time")</f>
        <v/>
      </c>
    </row>
    <row r="2206">
      <c r="A2206">
        <f>HYPERLINK("https://www.youtube.com/watch?v=WgR6mUSsEig", "Video")</f>
        <v/>
      </c>
      <c r="B2206" t="inlineStr">
        <is>
          <t>4:46</t>
        </is>
      </c>
      <c r="C2206" t="inlineStr">
        <is>
          <t>committed enough to fill them</t>
        </is>
      </c>
      <c r="D2206">
        <f>HYPERLINK("https://www.youtube.com/watch?v=WgR6mUSsEig&amp;t=286s", "Go to time")</f>
        <v/>
      </c>
    </row>
    <row r="2207">
      <c r="A2207">
        <f>HYPERLINK("https://www.youtube.com/watch?v=NAYkF04IZHI", "Video")</f>
        <v/>
      </c>
      <c r="B2207" t="inlineStr">
        <is>
          <t>0:40</t>
        </is>
      </c>
      <c r="C2207" t="inlineStr">
        <is>
          <t>on ledgers, where people would fill in
a horizontal bar from left to right</t>
        </is>
      </c>
      <c r="D2207">
        <f>HYPERLINK("https://www.youtube.com/watch?v=NAYkF04IZHI&amp;t=40s", "Go to time")</f>
        <v/>
      </c>
    </row>
    <row r="2208">
      <c r="A2208">
        <f>HYPERLINK("https://www.youtube.com/watch?v=NAYkF04IZHI", "Video")</f>
        <v/>
      </c>
      <c r="B2208" t="inlineStr">
        <is>
          <t>1:12</t>
        </is>
      </c>
      <c r="C2208" t="inlineStr">
        <is>
          <t>that would fill out
from left to right on a screen.</t>
        </is>
      </c>
      <c r="D2208">
        <f>HYPERLINK("https://www.youtube.com/watch?v=NAYkF04IZHI&amp;t=72s", "Go to time")</f>
        <v/>
      </c>
    </row>
    <row r="2209">
      <c r="A2209">
        <f>HYPERLINK("https://www.youtube.com/watch?v=zwpiI18TBdE", "Video")</f>
        <v/>
      </c>
      <c r="B2209" t="inlineStr">
        <is>
          <t>13:57</t>
        </is>
      </c>
      <c r="C2209" t="inlineStr">
        <is>
          <t>by filling them
with human values that heal.</t>
        </is>
      </c>
      <c r="D2209">
        <f>HYPERLINK("https://www.youtube.com/watch?v=zwpiI18TBdE&amp;t=837s", "Go to time")</f>
        <v/>
      </c>
    </row>
    <row r="2210">
      <c r="A2210">
        <f>HYPERLINK("https://www.youtube.com/watch?v=gJjLdnycuyU", "Video")</f>
        <v/>
      </c>
      <c r="B2210" t="inlineStr">
        <is>
          <t>7:30</t>
        </is>
      </c>
      <c r="C2210" t="inlineStr">
        <is>
          <t>To date, Pixar's movies
were mostly filled with toys,</t>
        </is>
      </c>
      <c r="D2210">
        <f>HYPERLINK("https://www.youtube.com/watch?v=gJjLdnycuyU&amp;t=450s", "Go to time")</f>
        <v/>
      </c>
    </row>
    <row r="2211">
      <c r="A2211">
        <f>HYPERLINK("https://www.youtube.com/watch?v=gJjLdnycuyU", "Video")</f>
        <v/>
      </c>
      <c r="B2211" t="inlineStr">
        <is>
          <t>25:46</t>
        </is>
      </c>
      <c r="C2211" t="inlineStr">
        <is>
          <t>Samir had people fill out a survey
about their negotiating style.</t>
        </is>
      </c>
      <c r="D2211">
        <f>HYPERLINK("https://www.youtube.com/watch?v=gJjLdnycuyU&amp;t=1546s", "Go to time")</f>
        <v/>
      </c>
    </row>
    <row r="2212">
      <c r="A2212">
        <f>HYPERLINK("https://www.youtube.com/watch?v=hktbamn2jX4", "Video")</f>
        <v/>
      </c>
      <c r="B2212" t="inlineStr">
        <is>
          <t>3:43</t>
        </is>
      </c>
      <c r="C2212" t="inlineStr">
        <is>
          <t>requiring more than 1.3 million
Earths to fill its volume.</t>
        </is>
      </c>
      <c r="D2212">
        <f>HYPERLINK("https://www.youtube.com/watch?v=hktbamn2jX4&amp;t=223s", "Go to time")</f>
        <v/>
      </c>
    </row>
    <row r="2213">
      <c r="A2213">
        <f>HYPERLINK("https://www.youtube.com/watch?v=hktbamn2jX4", "Video")</f>
        <v/>
      </c>
      <c r="B2213" t="inlineStr">
        <is>
          <t>5:42</t>
        </is>
      </c>
      <c r="C2213" t="inlineStr">
        <is>
          <t>to fulfill our current energy needs
for some 200,000 years.</t>
        </is>
      </c>
      <c r="D2213">
        <f>HYPERLINK("https://www.youtube.com/watch?v=hktbamn2jX4&amp;t=342s", "Go to time")</f>
        <v/>
      </c>
    </row>
    <row r="2214">
      <c r="A2214">
        <f>HYPERLINK("https://www.youtube.com/watch?v=OzA6jRYjVQs", "Video")</f>
        <v/>
      </c>
      <c r="B2214" t="inlineStr">
        <is>
          <t>4:29</t>
        </is>
      </c>
      <c r="C2214" t="inlineStr">
        <is>
          <t>The world is not in a position
to fill this gap.</t>
        </is>
      </c>
      <c r="D2214">
        <f>HYPERLINK("https://www.youtube.com/watch?v=OzA6jRYjVQs&amp;t=269s", "Go to time")</f>
        <v/>
      </c>
    </row>
    <row r="2215">
      <c r="A2215">
        <f>HYPERLINK("https://www.youtube.com/watch?v=T00TZkOMLZc", "Video")</f>
        <v/>
      </c>
      <c r="B2215" t="inlineStr">
        <is>
          <t>20:56</t>
        </is>
      </c>
      <c r="C2215" t="inlineStr">
        <is>
          <t>girls but also fulfill those commitments</t>
        </is>
      </c>
      <c r="D2215">
        <f>HYPERLINK("https://www.youtube.com/watch?v=T00TZkOMLZc&amp;t=1256s", "Go to time")</f>
        <v/>
      </c>
    </row>
    <row r="2216">
      <c r="A2216">
        <f>HYPERLINK("https://www.youtube.com/watch?v=T00TZkOMLZc", "Video")</f>
        <v/>
      </c>
      <c r="B2216" t="inlineStr">
        <is>
          <t>21:00</t>
        </is>
      </c>
      <c r="C2216" t="inlineStr">
        <is>
          <t>always you know they hardly fulfill that</t>
        </is>
      </c>
      <c r="D2216">
        <f>HYPERLINK("https://www.youtube.com/watch?v=T00TZkOMLZc&amp;t=1260s", "Go to time")</f>
        <v/>
      </c>
    </row>
    <row r="2217">
      <c r="A2217">
        <f>HYPERLINK("https://www.youtube.com/watch?v=cgxZ4H3gJ8c", "Video")</f>
        <v/>
      </c>
      <c r="B2217" t="inlineStr">
        <is>
          <t>7:49</t>
        </is>
      </c>
      <c r="C2217" t="inlineStr">
        <is>
          <t>who filled the streets and the rooftops
and cheered in unison</t>
        </is>
      </c>
      <c r="D2217">
        <f>HYPERLINK("https://www.youtube.com/watch?v=cgxZ4H3gJ8c&amp;t=469s", "Go to time")</f>
        <v/>
      </c>
    </row>
    <row r="2218">
      <c r="A2218">
        <f>HYPERLINK("https://www.youtube.com/watch?v=X41iulkRqZU", "Video")</f>
        <v/>
      </c>
      <c r="B2218" t="inlineStr">
        <is>
          <t>2:48</t>
        </is>
      </c>
      <c r="C2218" t="inlineStr">
        <is>
          <t>It's filled simultaneously
with heartbreaking sweetness and beauty,</t>
        </is>
      </c>
      <c r="D2218">
        <f>HYPERLINK("https://www.youtube.com/watch?v=X41iulkRqZU&amp;t=168s", "Go to time")</f>
        <v/>
      </c>
    </row>
    <row r="2219">
      <c r="A2219">
        <f>HYPERLINK("https://www.youtube.com/watch?v=X41iulkRqZU", "Video")</f>
        <v/>
      </c>
      <c r="B2219" t="inlineStr">
        <is>
          <t>9:19</t>
        </is>
      </c>
      <c r="C2219" t="inlineStr">
        <is>
          <t>that it will fill the Swiss-cheesy
holes inside of you.</t>
        </is>
      </c>
      <c r="D2219">
        <f>HYPERLINK("https://www.youtube.com/watch?v=X41iulkRqZU&amp;t=559s", "Go to time")</f>
        <v/>
      </c>
    </row>
    <row r="2220">
      <c r="A2220">
        <f>HYPERLINK("https://www.youtube.com/watch?v=-akXMtIhPIo", "Video")</f>
        <v/>
      </c>
      <c r="B2220" t="inlineStr">
        <is>
          <t>8:32</t>
        </is>
      </c>
      <c r="C2220" t="inlineStr">
        <is>
          <t>"Na'vi, alas, won't fill the hole
where it used to be ..."</t>
        </is>
      </c>
      <c r="D2220">
        <f>HYPERLINK("https://www.youtube.com/watch?v=-akXMtIhPIo&amp;t=512s", "Go to time")</f>
        <v/>
      </c>
    </row>
    <row r="2221">
      <c r="A2221">
        <f>HYPERLINK("https://www.youtube.com/watch?v=WFP9IbXYM1k", "Video")</f>
        <v/>
      </c>
      <c r="B2221" t="inlineStr">
        <is>
          <t>1:49</t>
        </is>
      </c>
      <c r="C2221" t="inlineStr">
        <is>
          <t>filling out pages and pages
and pages of paperwork.</t>
        </is>
      </c>
      <c r="D2221">
        <f>HYPERLINK("https://www.youtube.com/watch?v=WFP9IbXYM1k&amp;t=109s", "Go to time")</f>
        <v/>
      </c>
    </row>
    <row r="2222">
      <c r="A2222">
        <f>HYPERLINK("https://www.youtube.com/watch?v=WFP9IbXYM1k", "Video")</f>
        <v/>
      </c>
      <c r="B2222" t="inlineStr">
        <is>
          <t>1:53</t>
        </is>
      </c>
      <c r="C2222" t="inlineStr">
        <is>
          <t>And they're filling out so much paperwork</t>
        </is>
      </c>
      <c r="D2222">
        <f>HYPERLINK("https://www.youtube.com/watch?v=WFP9IbXYM1k&amp;t=113s", "Go to time")</f>
        <v/>
      </c>
    </row>
    <row r="2223">
      <c r="A2223">
        <f>HYPERLINK("https://www.youtube.com/watch?v=WFP9IbXYM1k", "Video")</f>
        <v/>
      </c>
      <c r="B2223" t="inlineStr">
        <is>
          <t>3:01</t>
        </is>
      </c>
      <c r="C2223" t="inlineStr">
        <is>
          <t>filling out paperwork
and competing over scraps.</t>
        </is>
      </c>
      <c r="D2223">
        <f>HYPERLINK("https://www.youtube.com/watch?v=WFP9IbXYM1k&amp;t=181s", "Go to time")</f>
        <v/>
      </c>
    </row>
    <row r="2224">
      <c r="A2224">
        <f>HYPERLINK("https://www.youtube.com/watch?v=n3ZbjsS4TCc", "Video")</f>
        <v/>
      </c>
      <c r="B2224" t="inlineStr">
        <is>
          <t>15:36</t>
        </is>
      </c>
      <c r="C2224" t="inlineStr">
        <is>
          <t>it will fulfill their needs.</t>
        </is>
      </c>
      <c r="D2224">
        <f>HYPERLINK("https://www.youtube.com/watch?v=n3ZbjsS4TCc&amp;t=936s", "Go to time")</f>
        <v/>
      </c>
    </row>
    <row r="2225">
      <c r="A2225">
        <f>HYPERLINK("https://www.youtube.com/watch?v=XQJhRDbsDzI", "Video")</f>
        <v/>
      </c>
      <c r="B2225" t="inlineStr">
        <is>
          <t>3:45</t>
        </is>
      </c>
      <c r="C2225" t="inlineStr">
        <is>
          <t>I am just one of millions of people who have
been told that in order to fulfill my dreams,</t>
        </is>
      </c>
      <c r="D2225">
        <f>HYPERLINK("https://www.youtube.com/watch?v=XQJhRDbsDzI&amp;t=225s", "Go to time")</f>
        <v/>
      </c>
    </row>
    <row r="2226">
      <c r="A2226">
        <f>HYPERLINK("https://www.youtube.com/watch?v=XQJhRDbsDzI", "Video")</f>
        <v/>
      </c>
      <c r="B2226" t="inlineStr">
        <is>
          <t>4:12</t>
        </is>
      </c>
      <c r="C2226" t="inlineStr">
        <is>
          <t>I am just one of millions of people who have
been told that in order to fulfill my dreams,</t>
        </is>
      </c>
      <c r="D2226">
        <f>HYPERLINK("https://www.youtube.com/watch?v=XQJhRDbsDzI&amp;t=252s", "Go to time")</f>
        <v/>
      </c>
    </row>
    <row r="2227">
      <c r="A2227">
        <f>HYPERLINK("https://www.youtube.com/watch?v=ngFXRh3ahm8", "Video")</f>
        <v/>
      </c>
      <c r="B2227" t="inlineStr">
        <is>
          <t>3:00</t>
        </is>
      </c>
      <c r="C2227" t="inlineStr">
        <is>
          <t>Everyone is looking to feel fulfilled.</t>
        </is>
      </c>
      <c r="D2227">
        <f>HYPERLINK("https://www.youtube.com/watch?v=ngFXRh3ahm8&amp;t=180s", "Go to time")</f>
        <v/>
      </c>
    </row>
    <row r="2228">
      <c r="A2228">
        <f>HYPERLINK("https://www.youtube.com/watch?v=ZkWJem3LY5E", "Video")</f>
        <v/>
      </c>
      <c r="B2228" t="inlineStr">
        <is>
          <t>11:49</t>
        </is>
      </c>
      <c r="C2228" t="inlineStr">
        <is>
          <t>I'm a very happy and fulfilled person.</t>
        </is>
      </c>
      <c r="D2228">
        <f>HYPERLINK("https://www.youtube.com/watch?v=ZkWJem3LY5E&amp;t=709s", "Go to time")</f>
        <v/>
      </c>
    </row>
    <row r="2229">
      <c r="A2229">
        <f>HYPERLINK("https://www.youtube.com/watch?v=YPvP_C4qy0E", "Video")</f>
        <v/>
      </c>
      <c r="B2229" t="inlineStr">
        <is>
          <t>7:55</t>
        </is>
      </c>
      <c r="C2229" t="inlineStr">
        <is>
          <t>such as agriculture and landfills.</t>
        </is>
      </c>
      <c r="D2229">
        <f>HYPERLINK("https://www.youtube.com/watch?v=YPvP_C4qy0E&amp;t=475s", "Go to time")</f>
        <v/>
      </c>
    </row>
    <row r="2230">
      <c r="A2230">
        <f>HYPERLINK("https://www.youtube.com/watch?v=0G2U0R0hOCU", "Video")</f>
        <v/>
      </c>
      <c r="B2230" t="inlineStr">
        <is>
          <t>9:01</t>
        </is>
      </c>
      <c r="C2230" t="inlineStr">
        <is>
          <t>he was filled with his own longing
for another world.</t>
        </is>
      </c>
      <c r="D2230">
        <f>HYPERLINK("https://www.youtube.com/watch?v=0G2U0R0hOCU&amp;t=541s", "Go to time")</f>
        <v/>
      </c>
    </row>
    <row r="2231">
      <c r="A2231">
        <f>HYPERLINK("https://www.youtube.com/watch?v=0G2U0R0hOCU", "Video")</f>
        <v/>
      </c>
      <c r="B2231" t="inlineStr">
        <is>
          <t>11:29</t>
        </is>
      </c>
      <c r="C2231" t="inlineStr">
        <is>
          <t>filled with the strains
of Albinoni's "Adagio in G Minor,"</t>
        </is>
      </c>
      <c r="D2231">
        <f>HYPERLINK("https://www.youtube.com/watch?v=0G2U0R0hOCU&amp;t=689s", "Go to time")</f>
        <v/>
      </c>
    </row>
    <row r="2232">
      <c r="A2232">
        <f>HYPERLINK("https://www.youtube.com/watch?v=nYZSPUi-lgE", "Video")</f>
        <v/>
      </c>
      <c r="B2232" t="inlineStr">
        <is>
          <t>5:34</t>
        </is>
      </c>
      <c r="C2232" t="inlineStr">
        <is>
          <t>and they filled her waters
with their waste.</t>
        </is>
      </c>
      <c r="D2232">
        <f>HYPERLINK("https://www.youtube.com/watch?v=nYZSPUi-lgE&amp;t=334s", "Go to time")</f>
        <v/>
      </c>
    </row>
    <row r="2233">
      <c r="A2233">
        <f>HYPERLINK("https://www.youtube.com/watch?v=nYZSPUi-lgE", "Video")</f>
        <v/>
      </c>
      <c r="B2233" t="inlineStr">
        <is>
          <t>13:13</t>
        </is>
      </c>
      <c r="C2233" t="inlineStr">
        <is>
          <t>and paint visions
of a nature-filled future</t>
        </is>
      </c>
      <c r="D2233">
        <f>HYPERLINK("https://www.youtube.com/watch?v=nYZSPUi-lgE&amp;t=793s", "Go to time")</f>
        <v/>
      </c>
    </row>
    <row r="2234">
      <c r="A2234">
        <f>HYPERLINK("https://www.youtube.com/watch?v=ZWfCi9WxK1E", "Video")</f>
        <v/>
      </c>
      <c r="B2234" t="inlineStr">
        <is>
          <t>6:01</t>
        </is>
      </c>
      <c r="C2234" t="inlineStr">
        <is>
          <t>like the valley that filled
with the putrid smoke of our deaths.</t>
        </is>
      </c>
      <c r="D2234">
        <f>HYPERLINK("https://www.youtube.com/watch?v=ZWfCi9WxK1E&amp;t=361s", "Go to time")</f>
        <v/>
      </c>
    </row>
    <row r="2235">
      <c r="A2235">
        <f>HYPERLINK("https://www.youtube.com/watch?v=sEOSCziWuP8", "Video")</f>
        <v/>
      </c>
      <c r="B2235" t="inlineStr">
        <is>
          <t>5:17</t>
        </is>
      </c>
      <c r="C2235" t="inlineStr">
        <is>
          <t>in fact, if the world were just filled with compassion,</t>
        </is>
      </c>
      <c r="D2235">
        <f>HYPERLINK("https://www.youtube.com/watch?v=sEOSCziWuP8&amp;t=317s", "Go to time")</f>
        <v/>
      </c>
    </row>
    <row r="2236">
      <c r="A2236">
        <f>HYPERLINK("https://www.youtube.com/watch?v=sEOSCziWuP8", "Video")</f>
        <v/>
      </c>
      <c r="B2236" t="inlineStr">
        <is>
          <t>9:48</t>
        </is>
      </c>
      <c r="C2236" t="inlineStr">
        <is>
          <t>It means it gets filled with hot air.</t>
        </is>
      </c>
      <c r="D2236">
        <f>HYPERLINK("https://www.youtube.com/watch?v=sEOSCziWuP8&amp;t=588s", "Go to time")</f>
        <v/>
      </c>
    </row>
    <row r="2237">
      <c r="A2237">
        <f>HYPERLINK("https://www.youtube.com/watch?v=BkzGqD_xbGY", "Video")</f>
        <v/>
      </c>
      <c r="B2237" t="inlineStr">
        <is>
          <t>1:15</t>
        </is>
      </c>
      <c r="C2237" t="inlineStr">
        <is>
          <t>eat my fill.</t>
        </is>
      </c>
      <c r="D2237">
        <f>HYPERLINK("https://www.youtube.com/watch?v=BkzGqD_xbGY&amp;t=75s", "Go to time")</f>
        <v/>
      </c>
    </row>
    <row r="2238">
      <c r="A2238">
        <f>HYPERLINK("https://www.youtube.com/watch?v=Mq0_g-vCwb4", "Video")</f>
        <v/>
      </c>
      <c r="B2238" t="inlineStr">
        <is>
          <t>1:39</t>
        </is>
      </c>
      <c r="C2238" t="inlineStr">
        <is>
          <t>All of these promises
are not fulfilled up to this very day,</t>
        </is>
      </c>
      <c r="D2238">
        <f>HYPERLINK("https://www.youtube.com/watch?v=Mq0_g-vCwb4&amp;t=99s", "Go to time")</f>
        <v/>
      </c>
    </row>
    <row r="2239">
      <c r="A2239">
        <f>HYPERLINK("https://www.youtube.com/watch?v=icQS5_mOx7U", "Video")</f>
        <v/>
      </c>
      <c r="B2239" t="inlineStr">
        <is>
          <t>7:03</t>
        </is>
      </c>
      <c r="C2239" t="inlineStr">
        <is>
          <t>because we cannot
be sending stuff to landfills</t>
        </is>
      </c>
      <c r="D2239">
        <f>HYPERLINK("https://www.youtube.com/watch?v=icQS5_mOx7U&amp;t=423s", "Go to time")</f>
        <v/>
      </c>
    </row>
    <row r="2240">
      <c r="A2240">
        <f>HYPERLINK("https://www.youtube.com/watch?v=dvxmn_6o8g0", "Video")</f>
        <v/>
      </c>
      <c r="B2240" t="inlineStr">
        <is>
          <t>4:00</t>
        </is>
      </c>
      <c r="C2240" t="inlineStr">
        <is>
          <t>everything that's needed to ensure
a ship can fill its tanks</t>
        </is>
      </c>
      <c r="D2240">
        <f>HYPERLINK("https://www.youtube.com/watch?v=dvxmn_6o8g0&amp;t=240s", "Go to time")</f>
        <v/>
      </c>
    </row>
    <row r="2241">
      <c r="A2241">
        <f>HYPERLINK("https://www.youtube.com/watch?v=c73Q8oQmwzo", "Video")</f>
        <v/>
      </c>
      <c r="B2241" t="inlineStr">
        <is>
          <t>2:25</t>
        </is>
      </c>
      <c r="C2241" t="inlineStr">
        <is>
          <t>Now all the cracks in my day
were filled with phone time.</t>
        </is>
      </c>
      <c r="D2241">
        <f>HYPERLINK("https://www.youtube.com/watch?v=c73Q8oQmwzo&amp;t=145s", "Go to time")</f>
        <v/>
      </c>
    </row>
    <row r="2242">
      <c r="A2242">
        <f>HYPERLINK("https://www.youtube.com/watch?v=f4xu7w6Vf0U", "Video")</f>
        <v/>
      </c>
      <c r="B2242" t="inlineStr">
        <is>
          <t>33:35</t>
        </is>
      </c>
      <c r="C2242" t="inlineStr">
        <is>
          <t>and everybody who might fill in</t>
        </is>
      </c>
      <c r="D2242">
        <f>HYPERLINK("https://www.youtube.com/watch?v=f4xu7w6Vf0U&amp;t=2015s", "Go to time")</f>
        <v/>
      </c>
    </row>
    <row r="2243">
      <c r="A2243">
        <f>HYPERLINK("https://www.youtube.com/watch?v=f4xu7w6Vf0U", "Video")</f>
        <v/>
      </c>
      <c r="B2243" t="inlineStr">
        <is>
          <t>33:46</t>
        </is>
      </c>
      <c r="C2243" t="inlineStr">
        <is>
          <t>of folks who can fill in
for health care workers who test positive.</t>
        </is>
      </c>
      <c r="D2243">
        <f>HYPERLINK("https://www.youtube.com/watch?v=f4xu7w6Vf0U&amp;t=2026s", "Go to time")</f>
        <v/>
      </c>
    </row>
    <row r="2244">
      <c r="A2244">
        <f>HYPERLINK("https://www.youtube.com/watch?v=nEtATZePGmg", "Video")</f>
        <v/>
      </c>
      <c r="B2244" t="inlineStr">
        <is>
          <t>11:19</t>
        </is>
      </c>
      <c r="C2244" t="inlineStr">
        <is>
          <t>we could fill</t>
        </is>
      </c>
      <c r="D2244">
        <f>HYPERLINK("https://www.youtube.com/watch?v=nEtATZePGmg&amp;t=679s", "Go to time")</f>
        <v/>
      </c>
    </row>
    <row r="2245">
      <c r="A2245">
        <f>HYPERLINK("https://www.youtube.com/watch?v=h5D3mv8ewCY", "Video")</f>
        <v/>
      </c>
      <c r="B2245" t="inlineStr">
        <is>
          <t>14:08</t>
        </is>
      </c>
      <c r="C2245" t="inlineStr">
        <is>
          <t>fill-finished and shipped off to NIH
for the clinical trial in 45 days.</t>
        </is>
      </c>
      <c r="D2245">
        <f>HYPERLINK("https://www.youtube.com/watch?v=h5D3mv8ewCY&amp;t=848s", "Go to time")</f>
        <v/>
      </c>
    </row>
    <row r="2246">
      <c r="A2246">
        <f>HYPERLINK("https://www.youtube.com/watch?v=RLz3AYVIqes", "Video")</f>
        <v/>
      </c>
      <c r="B2246" t="inlineStr">
        <is>
          <t>1:42</t>
        </is>
      </c>
      <c r="C2246" t="inlineStr">
        <is>
          <t>and fill out legal documents
within two weeks.</t>
        </is>
      </c>
      <c r="D2246">
        <f>HYPERLINK("https://www.youtube.com/watch?v=RLz3AYVIqes&amp;t=102s", "Go to time")</f>
        <v/>
      </c>
    </row>
    <row r="2247">
      <c r="A2247">
        <f>HYPERLINK("https://www.youtube.com/watch?v=RLz3AYVIqes", "Video")</f>
        <v/>
      </c>
      <c r="B2247" t="inlineStr">
        <is>
          <t>2:32</t>
        </is>
      </c>
      <c r="C2247" t="inlineStr">
        <is>
          <t>to help them with everything
from filling out paperwork</t>
        </is>
      </c>
      <c r="D2247">
        <f>HYPERLINK("https://www.youtube.com/watch?v=RLz3AYVIqes&amp;t=152s", "Go to time")</f>
        <v/>
      </c>
    </row>
    <row r="2248">
      <c r="A2248">
        <f>HYPERLINK("https://www.youtube.com/watch?v=5g8V23poB9Q", "Video")</f>
        <v/>
      </c>
      <c r="B2248" t="inlineStr">
        <is>
          <t>5:47</t>
        </is>
      </c>
      <c r="C2248" t="inlineStr">
        <is>
          <t>Lake Mead is down to levels
not seen since they started filling it</t>
        </is>
      </c>
      <c r="D2248">
        <f>HYPERLINK("https://www.youtube.com/watch?v=5g8V23poB9Q&amp;t=347s", "Go to time")</f>
        <v/>
      </c>
    </row>
    <row r="2249">
      <c r="A2249">
        <f>HYPERLINK("https://www.youtube.com/watch?v=aupPrDnhrKA", "Video")</f>
        <v/>
      </c>
      <c r="B2249" t="inlineStr">
        <is>
          <t>2:47</t>
        </is>
      </c>
      <c r="C2249" t="inlineStr">
        <is>
          <t>The history of surgery
is filled with breakthroughs</t>
        </is>
      </c>
      <c r="D2249">
        <f>HYPERLINK("https://www.youtube.com/watch?v=aupPrDnhrKA&amp;t=167s", "Go to time")</f>
        <v/>
      </c>
    </row>
    <row r="2250">
      <c r="A2250">
        <f>HYPERLINK("https://www.youtube.com/watch?v=Li7PsYiwxVc", "Video")</f>
        <v/>
      </c>
      <c r="B2250" t="inlineStr">
        <is>
          <t>4:39</t>
        </is>
      </c>
      <c r="C2250" t="inlineStr">
        <is>
          <t>how are we going to fill
100 metric tons of payload?</t>
        </is>
      </c>
      <c r="D2250">
        <f>HYPERLINK("https://www.youtube.com/watch?v=Li7PsYiwxVc&amp;t=279s", "Go to time")</f>
        <v/>
      </c>
    </row>
    <row r="2251">
      <c r="A2251">
        <f>HYPERLINK("https://www.youtube.com/watch?v=Li7PsYiwxVc", "Video")</f>
        <v/>
      </c>
      <c r="B2251" t="inlineStr">
        <is>
          <t>4:56</t>
        </is>
      </c>
      <c r="C2251" t="inlineStr">
        <is>
          <t>Well, Starship will conveniently
refill its propellant tanks in space</t>
        </is>
      </c>
      <c r="D2251">
        <f>HYPERLINK("https://www.youtube.com/watch?v=Li7PsYiwxVc&amp;t=296s", "Go to time")</f>
        <v/>
      </c>
    </row>
    <row r="2252">
      <c r="A2252">
        <f>HYPERLINK("https://www.youtube.com/watch?v=Li7PsYiwxVc", "Video")</f>
        <v/>
      </c>
      <c r="B2252" t="inlineStr">
        <is>
          <t>5:23</t>
        </is>
      </c>
      <c r="C2252" t="inlineStr">
        <is>
          <t>And the tanker refills
the propellant tanks of your starship.</t>
        </is>
      </c>
      <c r="D2252">
        <f>HYPERLINK("https://www.youtube.com/watch?v=Li7PsYiwxVc&amp;t=323s", "Go to time")</f>
        <v/>
      </c>
    </row>
    <row r="2253">
      <c r="A2253">
        <f>HYPERLINK("https://www.youtube.com/watch?v=Li7PsYiwxVc", "Video")</f>
        <v/>
      </c>
      <c r="B2253" t="inlineStr">
        <is>
          <t>5:29</t>
        </is>
      </c>
      <c r="C2253" t="inlineStr">
        <is>
          <t>is you’re refilling your gas tanks
before you go out on a big, long trip.</t>
        </is>
      </c>
      <c r="D2253">
        <f>HYPERLINK("https://www.youtube.com/watch?v=Li7PsYiwxVc&amp;t=329s", "Go to time")</f>
        <v/>
      </c>
    </row>
    <row r="2254">
      <c r="A2254">
        <f>HYPERLINK("https://www.youtube.com/watch?v=Li7PsYiwxVc", "Video")</f>
        <v/>
      </c>
      <c r="B2254" t="inlineStr">
        <is>
          <t>5:50</t>
        </is>
      </c>
      <c r="C2254" t="inlineStr">
        <is>
          <t>So by refilling the tanks in space,</t>
        </is>
      </c>
      <c r="D2254">
        <f>HYPERLINK("https://www.youtube.com/watch?v=Li7PsYiwxVc&amp;t=350s", "Go to time")</f>
        <v/>
      </c>
    </row>
    <row r="2255">
      <c r="A2255">
        <f>HYPERLINK("https://www.youtube.com/watch?v=PlPena9gobI", "Video")</f>
        <v/>
      </c>
      <c r="B2255" t="inlineStr">
        <is>
          <t>8:11</t>
        </is>
      </c>
      <c r="C2255" t="inlineStr">
        <is>
          <t>And I woke up filled
with longing and sadness</t>
        </is>
      </c>
      <c r="D2255">
        <f>HYPERLINK("https://www.youtube.com/watch?v=PlPena9gobI&amp;t=491s", "Go to time")</f>
        <v/>
      </c>
    </row>
    <row r="2256">
      <c r="A2256">
        <f>HYPERLINK("https://www.youtube.com/watch?v=FQQE3rB8Uc0", "Video")</f>
        <v/>
      </c>
      <c r="B2256" t="inlineStr">
        <is>
          <t>3:30</t>
        </is>
      </c>
      <c r="C2256" t="inlineStr">
        <is>
          <t>are both too small to fulfill all
of the energy needs we have,</t>
        </is>
      </c>
      <c r="D2256">
        <f>HYPERLINK("https://www.youtube.com/watch?v=FQQE3rB8Uc0&amp;t=210s", "Go to time")</f>
        <v/>
      </c>
    </row>
    <row r="2257">
      <c r="A2257">
        <f>HYPERLINK("https://www.youtube.com/watch?v=Rv-tDrv__mc", "Video")</f>
        <v/>
      </c>
      <c r="B2257" t="inlineStr">
        <is>
          <t>7:03</t>
        </is>
      </c>
      <c r="C2257" t="inlineStr">
        <is>
          <t>the further to the right,
the more of the SDGs we fulfill.</t>
        </is>
      </c>
      <c r="D2257">
        <f>HYPERLINK("https://www.youtube.com/watch?v=Rv-tDrv__mc&amp;t=423s", "Go to time")</f>
        <v/>
      </c>
    </row>
    <row r="2258">
      <c r="A2258">
        <f>HYPERLINK("https://www.youtube.com/watch?v=pnKhVpgcmFc", "Video")</f>
        <v/>
      </c>
      <c r="B2258" t="inlineStr">
        <is>
          <t>0:28</t>
        </is>
      </c>
      <c r="C2258" t="inlineStr">
        <is>
          <t>Filled with all of their empty.</t>
        </is>
      </c>
      <c r="D2258">
        <f>HYPERLINK("https://www.youtube.com/watch?v=pnKhVpgcmFc&amp;t=28s", "Go to time")</f>
        <v/>
      </c>
    </row>
    <row r="2259">
      <c r="A2259">
        <f>HYPERLINK("https://www.youtube.com/watch?v=lyu7v7nWzfo", "Video")</f>
        <v/>
      </c>
      <c r="B2259" t="inlineStr">
        <is>
          <t>0:17</t>
        </is>
      </c>
      <c r="C2259" t="inlineStr">
        <is>
          <t>I was having a small operation,
and my brain was filling with anesthetic.</t>
        </is>
      </c>
      <c r="D2259">
        <f>HYPERLINK("https://www.youtube.com/watch?v=lyu7v7nWzfo&amp;t=17s", "Go to time")</f>
        <v/>
      </c>
    </row>
    <row r="2260">
      <c r="A2260">
        <f>HYPERLINK("https://www.youtube.com/watch?v=KGPjwFw6JaQ", "Video")</f>
        <v/>
      </c>
      <c r="B2260" t="inlineStr">
        <is>
          <t>11:51</t>
        </is>
      </c>
      <c r="C2260" t="inlineStr">
        <is>
          <t>It has fulfilled my life.</t>
        </is>
      </c>
      <c r="D2260">
        <f>HYPERLINK("https://www.youtube.com/watch?v=KGPjwFw6JaQ&amp;t=711s", "Go to time")</f>
        <v/>
      </c>
    </row>
    <row r="2261">
      <c r="A2261">
        <f>HYPERLINK("https://www.youtube.com/watch?v=BJtmffAQdlo", "Video")</f>
        <v/>
      </c>
      <c r="B2261" t="inlineStr">
        <is>
          <t>6:50</t>
        </is>
      </c>
      <c r="C2261" t="inlineStr">
        <is>
          <t>and send zero waste to landfill.</t>
        </is>
      </c>
      <c r="D2261">
        <f>HYPERLINK("https://www.youtube.com/watch?v=BJtmffAQdlo&amp;t=410s", "Go to time")</f>
        <v/>
      </c>
    </row>
    <row r="2262">
      <c r="A2262">
        <f>HYPERLINK("https://www.youtube.com/watch?v=M6aq2SH-xVo", "Video")</f>
        <v/>
      </c>
      <c r="B2262" t="inlineStr">
        <is>
          <t>10:33</t>
        </is>
      </c>
      <c r="C2262" t="inlineStr">
        <is>
          <t>Hard to believe, I know, in 2022,
when you're filling up at the tank,</t>
        </is>
      </c>
      <c r="D2262">
        <f>HYPERLINK("https://www.youtube.com/watch?v=M6aq2SH-xVo&amp;t=633s", "Go to time")</f>
        <v/>
      </c>
    </row>
    <row r="2263">
      <c r="A2263">
        <f>HYPERLINK("https://www.youtube.com/watch?v=7LPJrzZaoZg", "Video")</f>
        <v/>
      </c>
      <c r="B2263" t="inlineStr">
        <is>
          <t>2:47</t>
        </is>
      </c>
      <c r="C2263" t="inlineStr">
        <is>
          <t>and they fill up this entire scaffold.</t>
        </is>
      </c>
      <c r="D2263">
        <f>HYPERLINK("https://www.youtube.com/watch?v=7LPJrzZaoZg&amp;t=167s", "Go to time")</f>
        <v/>
      </c>
    </row>
    <row r="2264">
      <c r="A2264">
        <f>HYPERLINK("https://www.youtube.com/watch?v=_KpRZNOSwBg", "Video")</f>
        <v/>
      </c>
      <c r="B2264" t="inlineStr">
        <is>
          <t>8:11</t>
        </is>
      </c>
      <c r="C2264" t="inlineStr">
        <is>
          <t>are not meant to be filled
by someone or something else.</t>
        </is>
      </c>
      <c r="D2264">
        <f>HYPERLINK("https://www.youtube.com/watch?v=_KpRZNOSwBg&amp;t=491s", "Go to time")</f>
        <v/>
      </c>
    </row>
    <row r="2265">
      <c r="A2265">
        <f>HYPERLINK("https://www.youtube.com/watch?v=36D2r45jABA", "Video")</f>
        <v/>
      </c>
      <c r="B2265" t="inlineStr">
        <is>
          <t>2:31</t>
        </is>
      </c>
      <c r="C2265" t="inlineStr">
        <is>
          <t>and you'll see hallways and waiting areas
filled with families and their belongings</t>
        </is>
      </c>
      <c r="D2265">
        <f>HYPERLINK("https://www.youtube.com/watch?v=36D2r45jABA&amp;t=151s", "Go to time")</f>
        <v/>
      </c>
    </row>
    <row r="2266">
      <c r="A2266">
        <f>HYPERLINK("https://www.youtube.com/watch?v=SK3z5H_Rfr0", "Video")</f>
        <v/>
      </c>
      <c r="B2266" t="inlineStr">
        <is>
          <t>11:05</t>
        </is>
      </c>
      <c r="C2266" t="inlineStr">
        <is>
          <t>Rich and mellow and filling.</t>
        </is>
      </c>
      <c r="D2266">
        <f>HYPERLINK("https://www.youtube.com/watch?v=SK3z5H_Rfr0&amp;t=665s", "Go to time")</f>
        <v/>
      </c>
    </row>
    <row r="2267">
      <c r="A2267">
        <f>HYPERLINK("https://www.youtube.com/watch?v=PX61e3sAj5k", "Video")</f>
        <v/>
      </c>
      <c r="B2267" t="inlineStr">
        <is>
          <t>2:15</t>
        </is>
      </c>
      <c r="C2267" t="inlineStr">
        <is>
          <t>Well, I start out by having them
fill out a risk-o-meter.</t>
        </is>
      </c>
      <c r="D2267">
        <f>HYPERLINK("https://www.youtube.com/watch?v=PX61e3sAj5k&amp;t=135s", "Go to time")</f>
        <v/>
      </c>
    </row>
    <row r="2268">
      <c r="A2268">
        <f>HYPERLINK("https://www.youtube.com/watch?v=nAHvKC_k5VE", "Video")</f>
        <v/>
      </c>
      <c r="B2268" t="inlineStr">
        <is>
          <t>8:21</t>
        </is>
      </c>
      <c r="C2268" t="inlineStr">
        <is>
          <t>This is a bonfire filled
with effigies and insignia</t>
        </is>
      </c>
      <c r="D2268">
        <f>HYPERLINK("https://www.youtube.com/watch?v=nAHvKC_k5VE&amp;t=501s", "Go to time")</f>
        <v/>
      </c>
    </row>
    <row r="2269">
      <c r="A2269">
        <f>HYPERLINK("https://www.youtube.com/watch?v=Pgq_CODucg0", "Video")</f>
        <v/>
      </c>
      <c r="B2269" t="inlineStr">
        <is>
          <t>7:38</t>
        </is>
      </c>
      <c r="C2269" t="inlineStr">
        <is>
          <t>it'll have to fill the gap
with polluting fossil fuels.</t>
        </is>
      </c>
      <c r="D2269">
        <f>HYPERLINK("https://www.youtube.com/watch?v=Pgq_CODucg0&amp;t=458s", "Go to time")</f>
        <v/>
      </c>
    </row>
    <row r="2270">
      <c r="A2270">
        <f>HYPERLINK("https://www.youtube.com/watch?v=NqOjj1FCcVY", "Video")</f>
        <v/>
      </c>
      <c r="B2270" t="inlineStr">
        <is>
          <t>3:53</t>
        </is>
      </c>
      <c r="C2270" t="inlineStr">
        <is>
          <t>streets filled with political art
and handmade posters and murals;</t>
        </is>
      </c>
      <c r="D2270">
        <f>HYPERLINK("https://www.youtube.com/watch?v=NqOjj1FCcVY&amp;t=233s", "Go to time")</f>
        <v/>
      </c>
    </row>
    <row r="2271">
      <c r="A2271">
        <f>HYPERLINK("https://www.youtube.com/watch?v=NqOjj1FCcVY", "Video")</f>
        <v/>
      </c>
      <c r="B2271" t="inlineStr">
        <is>
          <t>9:12</t>
        </is>
      </c>
      <c r="C2271" t="inlineStr">
        <is>
          <t>Voting matters because it is
a self-fulfilling act of belief.</t>
        </is>
      </c>
      <c r="D2271">
        <f>HYPERLINK("https://www.youtube.com/watch?v=NqOjj1FCcVY&amp;t=552s", "Go to time")</f>
        <v/>
      </c>
    </row>
    <row r="2272">
      <c r="A2272">
        <f>HYPERLINK("https://www.youtube.com/watch?v=NqOjj1FCcVY", "Video")</f>
        <v/>
      </c>
      <c r="B2272" t="inlineStr">
        <is>
          <t>13:16</t>
        </is>
      </c>
      <c r="C2272" t="inlineStr">
        <is>
          <t>a revolution against the self-fulfilling
sense of powerlessness.</t>
        </is>
      </c>
      <c r="D2272">
        <f>HYPERLINK("https://www.youtube.com/watch?v=NqOjj1FCcVY&amp;t=796s", "Go to time")</f>
        <v/>
      </c>
    </row>
    <row r="2273">
      <c r="A2273">
        <f>HYPERLINK("https://www.youtube.com/watch?v=5QTjSH1KGlY", "Video")</f>
        <v/>
      </c>
      <c r="B2273" t="inlineStr">
        <is>
          <t>0:36</t>
        </is>
      </c>
      <c r="C2273" t="inlineStr">
        <is>
          <t>I found myself looking to fill
an existential hole,</t>
        </is>
      </c>
      <c r="D2273">
        <f>HYPERLINK("https://www.youtube.com/watch?v=5QTjSH1KGlY&amp;t=36s", "Go to time")</f>
        <v/>
      </c>
    </row>
    <row r="2274">
      <c r="A2274">
        <f>HYPERLINK("https://www.youtube.com/watch?v=5QTjSH1KGlY", "Video")</f>
        <v/>
      </c>
      <c r="B2274" t="inlineStr">
        <is>
          <t>1:01</t>
        </is>
      </c>
      <c r="C2274" t="inlineStr">
        <is>
          <t>so we could fill out a form.</t>
        </is>
      </c>
      <c r="D2274">
        <f>HYPERLINK("https://www.youtube.com/watch?v=5QTjSH1KGlY&amp;t=61s", "Go to time")</f>
        <v/>
      </c>
    </row>
    <row r="2275">
      <c r="A2275">
        <f>HYPERLINK("https://www.youtube.com/watch?v=M0-b-z5Le10", "Video")</f>
        <v/>
      </c>
      <c r="B2275" t="inlineStr">
        <is>
          <t>2:53</t>
        </is>
      </c>
      <c r="C2275" t="inlineStr">
        <is>
          <t>all to say that it was
an anxiety-filled night.</t>
        </is>
      </c>
      <c r="D2275">
        <f>HYPERLINK("https://www.youtube.com/watch?v=M0-b-z5Le10&amp;t=173s", "Go to time")</f>
        <v/>
      </c>
    </row>
    <row r="2276">
      <c r="A2276">
        <f>HYPERLINK("https://www.youtube.com/watch?v=M0-b-z5Le10", "Video")</f>
        <v/>
      </c>
      <c r="B2276" t="inlineStr">
        <is>
          <t>6:44</t>
        </is>
      </c>
      <c r="C2276" t="inlineStr">
        <is>
          <t>We live in a world filled with hate:</t>
        </is>
      </c>
      <c r="D2276">
        <f>HYPERLINK("https://www.youtube.com/watch?v=M0-b-z5Le10&amp;t=404s", "Go to time")</f>
        <v/>
      </c>
    </row>
    <row r="2277">
      <c r="A2277">
        <f>HYPERLINK("https://www.youtube.com/watch?v=XPDHY-jOQYA", "Video")</f>
        <v/>
      </c>
      <c r="B2277" t="inlineStr">
        <is>
          <t>7:28</t>
        </is>
      </c>
      <c r="C2277" t="inlineStr">
        <is>
          <t>And it begins to fill with air,</t>
        </is>
      </c>
      <c r="D2277">
        <f>HYPERLINK("https://www.youtube.com/watch?v=XPDHY-jOQYA&amp;t=448s", "Go to time")</f>
        <v/>
      </c>
    </row>
    <row r="2278">
      <c r="A2278">
        <f>HYPERLINK("https://www.youtube.com/watch?v=SMnKboI4fvY", "Video")</f>
        <v/>
      </c>
      <c r="B2278" t="inlineStr">
        <is>
          <t>1:17</t>
        </is>
      </c>
      <c r="C2278" t="inlineStr">
        <is>
          <t>were filled with a kind of
culturally coded beauty.</t>
        </is>
      </c>
      <c r="D2278">
        <f>HYPERLINK("https://www.youtube.com/watch?v=SMnKboI4fvY&amp;t=77s", "Go to time")</f>
        <v/>
      </c>
    </row>
    <row r="2279">
      <c r="A2279">
        <f>HYPERLINK("https://www.youtube.com/watch?v=uYaF8p_TNSU", "Video")</f>
        <v/>
      </c>
      <c r="B2279" t="inlineStr">
        <is>
          <t>5:00</t>
        </is>
      </c>
      <c r="C2279" t="inlineStr">
        <is>
          <t>who he felt could fill his shoes
running for office.</t>
        </is>
      </c>
      <c r="D2279">
        <f>HYPERLINK("https://www.youtube.com/watch?v=uYaF8p_TNSU&amp;t=300s", "Go to time")</f>
        <v/>
      </c>
    </row>
    <row r="2280">
      <c r="A2280">
        <f>HYPERLINK("https://www.youtube.com/watch?v=NuhIzO57HVk", "Video")</f>
        <v/>
      </c>
      <c r="B2280" t="inlineStr">
        <is>
          <t>5:36</t>
        </is>
      </c>
      <c r="C2280" t="inlineStr">
        <is>
          <t>My anger had me rehearsing
glorious, expletive-filled speeches</t>
        </is>
      </c>
      <c r="D2280">
        <f>HYPERLINK("https://www.youtube.com/watch?v=NuhIzO57HVk&amp;t=336s", "Go to time")</f>
        <v/>
      </c>
    </row>
    <row r="2281">
      <c r="A2281">
        <f>HYPERLINK("https://www.youtube.com/watch?v=ItGGGN4jeYE", "Video")</f>
        <v/>
      </c>
      <c r="B2281" t="inlineStr">
        <is>
          <t>8:24</t>
        </is>
      </c>
      <c r="C2281" t="inlineStr">
        <is>
          <t>to fulfill the potential
of young people with disability,</t>
        </is>
      </c>
      <c r="D2281">
        <f>HYPERLINK("https://www.youtube.com/watch?v=ItGGGN4jeYE&amp;t=504s", "Go to time")</f>
        <v/>
      </c>
    </row>
    <row r="2282">
      <c r="A2282">
        <f>HYPERLINK("https://www.youtube.com/watch?v=qaf-jNLjedo", "Video")</f>
        <v/>
      </c>
      <c r="B2282" t="inlineStr">
        <is>
          <t>6:23</t>
        </is>
      </c>
      <c r="C2282" t="inlineStr">
        <is>
          <t>toward the fulfillment
of our nation's promise.</t>
        </is>
      </c>
      <c r="D2282">
        <f>HYPERLINK("https://www.youtube.com/watch?v=qaf-jNLjedo&amp;t=383s", "Go to time")</f>
        <v/>
      </c>
    </row>
    <row r="2283">
      <c r="A2283">
        <f>HYPERLINK("https://www.youtube.com/watch?v=MjpO66YdP2s", "Video")</f>
        <v/>
      </c>
      <c r="B2283" t="inlineStr">
        <is>
          <t>16:47</t>
        </is>
      </c>
      <c r="C2283" t="inlineStr">
        <is>
          <t>But then it filled up,</t>
        </is>
      </c>
      <c r="D2283">
        <f>HYPERLINK("https://www.youtube.com/watch?v=MjpO66YdP2s&amp;t=1007s", "Go to time")</f>
        <v/>
      </c>
    </row>
    <row r="2284">
      <c r="A2284">
        <f>HYPERLINK("https://www.youtube.com/watch?v=MjpO66YdP2s", "Video")</f>
        <v/>
      </c>
      <c r="B2284" t="inlineStr">
        <is>
          <t>16:48</t>
        </is>
      </c>
      <c r="C2284" t="inlineStr">
        <is>
          <t>and it filled up from then on in.</t>
        </is>
      </c>
      <c r="D2284">
        <f>HYPERLINK("https://www.youtube.com/watch?v=MjpO66YdP2s&amp;t=1008s", "Go to time")</f>
        <v/>
      </c>
    </row>
    <row r="2285">
      <c r="A2285">
        <f>HYPERLINK("https://www.youtube.com/watch?v=MjpO66YdP2s", "Video")</f>
        <v/>
      </c>
      <c r="B2285" t="inlineStr">
        <is>
          <t>29:34</t>
        </is>
      </c>
      <c r="C2285" t="inlineStr">
        <is>
          <t>to something that then filled
up a year in advance,</t>
        </is>
      </c>
      <c r="D2285">
        <f>HYPERLINK("https://www.youtube.com/watch?v=MjpO66YdP2s&amp;t=1774s", "Go to time")</f>
        <v/>
      </c>
    </row>
    <row r="2286">
      <c r="A2286">
        <f>HYPERLINK("https://www.youtube.com/watch?v=-vZXgApsPCQ", "Video")</f>
        <v/>
      </c>
      <c r="B2286" t="inlineStr">
        <is>
          <t>7:32</t>
        </is>
      </c>
      <c r="C2286" t="inlineStr">
        <is>
          <t>Day Two: Request a "burger refill."</t>
        </is>
      </c>
      <c r="D2286">
        <f>HYPERLINK("https://www.youtube.com/watch?v=-vZXgApsPCQ&amp;t=452s", "Go to time")</f>
        <v/>
      </c>
    </row>
    <row r="2287">
      <c r="A2287">
        <f>HYPERLINK("https://www.youtube.com/watch?v=-vZXgApsPCQ", "Video")</f>
        <v/>
      </c>
      <c r="B2287" t="inlineStr">
        <is>
          <t>7:41</t>
        </is>
      </c>
      <c r="C2287" t="inlineStr">
        <is>
          <t>"Hi, can I get a burger refill?"</t>
        </is>
      </c>
      <c r="D2287">
        <f>HYPERLINK("https://www.youtube.com/watch?v=-vZXgApsPCQ&amp;t=461s", "Go to time")</f>
        <v/>
      </c>
    </row>
    <row r="2288">
      <c r="A2288">
        <f>HYPERLINK("https://www.youtube.com/watch?v=-vZXgApsPCQ", "Video")</f>
        <v/>
      </c>
      <c r="B2288" t="inlineStr">
        <is>
          <t>7:44</t>
        </is>
      </c>
      <c r="C2288" t="inlineStr">
        <is>
          <t>He was all confused,
like, "What's a burger refill?"</t>
        </is>
      </c>
      <c r="D2288">
        <f>HYPERLINK("https://www.youtube.com/watch?v=-vZXgApsPCQ&amp;t=464s", "Go to time")</f>
        <v/>
      </c>
    </row>
    <row r="2289">
      <c r="A2289">
        <f>HYPERLINK("https://www.youtube.com/watch?v=-vZXgApsPCQ", "Video")</f>
        <v/>
      </c>
      <c r="B2289" t="inlineStr">
        <is>
          <t>7:48</t>
        </is>
      </c>
      <c r="C2289" t="inlineStr">
        <is>
          <t>I said, "Well, it's just like
a drink refill but with a burger."</t>
        </is>
      </c>
      <c r="D2289">
        <f>HYPERLINK("https://www.youtube.com/watch?v=-vZXgApsPCQ&amp;t=468s", "Go to time")</f>
        <v/>
      </c>
    </row>
    <row r="2290">
      <c r="A2290">
        <f>HYPERLINK("https://www.youtube.com/watch?v=-vZXgApsPCQ", "Video")</f>
        <v/>
      </c>
      <c r="B2290" t="inlineStr">
        <is>
          <t>7:52</t>
        </is>
      </c>
      <c r="C2290" t="inlineStr">
        <is>
          <t>And he said, "Sorry,
we don't do burger refill, man."</t>
        </is>
      </c>
      <c r="D2290">
        <f>HYPERLINK("https://www.youtube.com/watch?v=-vZXgApsPCQ&amp;t=472s", "Go to time")</f>
        <v/>
      </c>
    </row>
    <row r="2291">
      <c r="A2291">
        <f>HYPERLINK("https://www.youtube.com/watch?v=-vZXgApsPCQ", "Video")</f>
        <v/>
      </c>
      <c r="B2291" t="inlineStr">
        <is>
          <t>8:03</t>
        </is>
      </c>
      <c r="C2291" t="inlineStr">
        <is>
          <t>and if you guys do a burger refill,</t>
        </is>
      </c>
      <c r="D2291">
        <f>HYPERLINK("https://www.youtube.com/watch?v=-vZXgApsPCQ&amp;t=483s", "Go to time")</f>
        <v/>
      </c>
    </row>
    <row r="2292">
      <c r="A2292">
        <f>HYPERLINK("https://www.youtube.com/watch?v=-vZXgApsPCQ", "Video")</f>
        <v/>
      </c>
      <c r="B2292" t="inlineStr">
        <is>
          <t>8:17</t>
        </is>
      </c>
      <c r="C2292" t="inlineStr">
        <is>
          <t>I don't think they've
ever done burger refill.</t>
        </is>
      </c>
      <c r="D2292">
        <f>HYPERLINK("https://www.youtube.com/watch?v=-vZXgApsPCQ&amp;t=497s", "Go to time")</f>
        <v/>
      </c>
    </row>
    <row r="2293">
      <c r="A2293">
        <f>HYPERLINK("https://www.youtube.com/watch?v=-vZXgApsPCQ", "Video")</f>
        <v/>
      </c>
      <c r="B2293" t="inlineStr">
        <is>
          <t>12:42</t>
        </is>
      </c>
      <c r="C2293" t="inlineStr">
        <is>
          <t>And then I learned
I could fulfill my life dream ...</t>
        </is>
      </c>
      <c r="D2293">
        <f>HYPERLINK("https://www.youtube.com/watch?v=-vZXgApsPCQ&amp;t=762s", "Go to time")</f>
        <v/>
      </c>
    </row>
    <row r="2294">
      <c r="A2294">
        <f>HYPERLINK("https://www.youtube.com/watch?v=-vZXgApsPCQ", "Video")</f>
        <v/>
      </c>
      <c r="B2294" t="inlineStr">
        <is>
          <t>13:52</t>
        </is>
      </c>
      <c r="C2294" t="inlineStr">
        <is>
          <t>I could fulfill my life dream
just by simply asking.</t>
        </is>
      </c>
      <c r="D2294">
        <f>HYPERLINK("https://www.youtube.com/watch?v=-vZXgApsPCQ&amp;t=832s", "Go to time")</f>
        <v/>
      </c>
    </row>
    <row r="2295">
      <c r="A2295">
        <f>HYPERLINK("https://www.youtube.com/watch?v=L7vXZ1BnTBI", "Video")</f>
        <v/>
      </c>
      <c r="B2295" t="inlineStr">
        <is>
          <t>2:45</t>
        </is>
      </c>
      <c r="C2295" t="inlineStr">
        <is>
          <t>that's fulfilling the customer
promise end to end,</t>
        </is>
      </c>
      <c r="D2295">
        <f>HYPERLINK("https://www.youtube.com/watch?v=L7vXZ1BnTBI&amp;t=165s", "Go to time")</f>
        <v/>
      </c>
    </row>
    <row r="2296">
      <c r="A2296">
        <f>HYPERLINK("https://www.youtube.com/watch?v=L7vXZ1BnTBI", "Video")</f>
        <v/>
      </c>
      <c r="B2296" t="inlineStr">
        <is>
          <t>2:48</t>
        </is>
      </c>
      <c r="C2296" t="inlineStr">
        <is>
          <t>but it's also fulfilling our environmental
obligations end to end.</t>
        </is>
      </c>
      <c r="D2296">
        <f>HYPERLINK("https://www.youtube.com/watch?v=L7vXZ1BnTBI&amp;t=168s", "Go to time")</f>
        <v/>
      </c>
    </row>
    <row r="2297">
      <c r="A2297">
        <f>HYPERLINK("https://www.youtube.com/watch?v=6UeaxsubJ70", "Video")</f>
        <v/>
      </c>
      <c r="B2297" t="inlineStr">
        <is>
          <t>6:47</t>
        </is>
      </c>
      <c r="C2297" t="inlineStr">
        <is>
          <t>but it doesn't necessarily lead
to personal fulfillment.</t>
        </is>
      </c>
      <c r="D2297">
        <f>HYPERLINK("https://www.youtube.com/watch?v=6UeaxsubJ70&amp;t=407s", "Go to time")</f>
        <v/>
      </c>
    </row>
    <row r="2298">
      <c r="A2298">
        <f>HYPERLINK("https://www.youtube.com/watch?v=BQZKs75RMqM", "Video")</f>
        <v/>
      </c>
      <c r="B2298" t="inlineStr">
        <is>
          <t>11:17</t>
        </is>
      </c>
      <c r="C2298" t="inlineStr">
        <is>
          <t>And Chiharu, like Tomás Saraceno,
fills these rooms with this dense network,</t>
        </is>
      </c>
      <c r="D2298">
        <f>HYPERLINK("https://www.youtube.com/watch?v=BQZKs75RMqM&amp;t=677s", "Go to time")</f>
        <v/>
      </c>
    </row>
    <row r="2299">
      <c r="A2299">
        <f>HYPERLINK("https://www.youtube.com/watch?v=iU1bhHeCkoU", "Video")</f>
        <v/>
      </c>
      <c r="B2299" t="inlineStr">
        <is>
          <t>14:07</t>
        </is>
      </c>
      <c r="C2299" t="inlineStr">
        <is>
          <t>a leader to fill our current
leadership vacuum."</t>
        </is>
      </c>
      <c r="D2299">
        <f>HYPERLINK("https://www.youtube.com/watch?v=iU1bhHeCkoU&amp;t=847s", "Go to time")</f>
        <v/>
      </c>
    </row>
    <row r="2300">
      <c r="A2300">
        <f>HYPERLINK("https://www.youtube.com/watch?v=yjYrxcGSWX4", "Video")</f>
        <v/>
      </c>
      <c r="B2300" t="inlineStr">
        <is>
          <t>15:13</t>
        </is>
      </c>
      <c r="C2300" t="inlineStr">
        <is>
          <t>He fills his billiard room with earthworms
in pots, with glass covers.</t>
        </is>
      </c>
      <c r="D2300">
        <f>HYPERLINK("https://www.youtube.com/watch?v=yjYrxcGSWX4&amp;t=913s", "Go to time")</f>
        <v/>
      </c>
    </row>
    <row r="2301">
      <c r="A2301">
        <f>HYPERLINK("https://www.youtube.com/watch?v=p5IuRLOer6E", "Video")</f>
        <v/>
      </c>
      <c r="B2301" t="inlineStr">
        <is>
          <t>1:13</t>
        </is>
      </c>
      <c r="C2301" t="inlineStr">
        <is>
          <t>and we fill in the world with patterns.</t>
        </is>
      </c>
      <c r="D2301">
        <f>HYPERLINK("https://www.youtube.com/watch?v=p5IuRLOer6E&amp;t=73s", "Go to time")</f>
        <v/>
      </c>
    </row>
    <row r="2302">
      <c r="A2302">
        <f>HYPERLINK("https://www.youtube.com/watch?v=T8qVFOK_rK8", "Video")</f>
        <v/>
      </c>
      <c r="B2302" t="inlineStr">
        <is>
          <t>4:36</t>
        </is>
      </c>
      <c r="C2302" t="inlineStr">
        <is>
          <t>Basements became filled
with storm water and sewage.</t>
        </is>
      </c>
      <c r="D2302">
        <f>HYPERLINK("https://www.youtube.com/watch?v=T8qVFOK_rK8&amp;t=276s", "Go to time")</f>
        <v/>
      </c>
    </row>
    <row r="2303">
      <c r="A2303">
        <f>HYPERLINK("https://www.youtube.com/watch?v=Zhtl4Ava1fQ", "Video")</f>
        <v/>
      </c>
      <c r="B2303" t="inlineStr">
        <is>
          <t>2:10</t>
        </is>
      </c>
      <c r="C2303" t="inlineStr">
        <is>
          <t>to study a career that would help
fulfill my dreams.</t>
        </is>
      </c>
      <c r="D2303">
        <f>HYPERLINK("https://www.youtube.com/watch?v=Zhtl4Ava1fQ&amp;t=130s", "Go to time")</f>
        <v/>
      </c>
    </row>
    <row r="2304">
      <c r="A2304">
        <f>HYPERLINK("https://www.youtube.com/watch?v=8q7D4EmbSCw", "Video")</f>
        <v/>
      </c>
      <c r="B2304" t="inlineStr">
        <is>
          <t>1:46</t>
        </is>
      </c>
      <c r="C2304" t="inlineStr">
        <is>
          <t>I was brought up in a small village
called Fillongley, in England,</t>
        </is>
      </c>
      <c r="D2304">
        <f>HYPERLINK("https://www.youtube.com/watch?v=8q7D4EmbSCw&amp;t=106s", "Go to time")</f>
        <v/>
      </c>
    </row>
    <row r="2305">
      <c r="A2305">
        <f>HYPERLINK("https://www.youtube.com/watch?v=zpjxElfNpks", "Video")</f>
        <v/>
      </c>
      <c r="B2305" t="inlineStr">
        <is>
          <t>0:33</t>
        </is>
      </c>
      <c r="C2305" t="inlineStr">
        <is>
          <t>And at the same time,
they filled it with so much hope.</t>
        </is>
      </c>
      <c r="D2305">
        <f>HYPERLINK("https://www.youtube.com/watch?v=zpjxElfNpks&amp;t=33s", "Go to time")</f>
        <v/>
      </c>
    </row>
    <row r="2306">
      <c r="A2306">
        <f>HYPERLINK("https://www.youtube.com/watch?v=VMXdSkW6hns", "Video")</f>
        <v/>
      </c>
      <c r="B2306" t="inlineStr">
        <is>
          <t>1:08</t>
        </is>
      </c>
      <c r="C2306" t="inlineStr">
        <is>
          <t>There's porn to fill in the gaps --</t>
        </is>
      </c>
      <c r="D2306">
        <f>HYPERLINK("https://www.youtube.com/watch?v=VMXdSkW6hns&amp;t=68s", "Go to time")</f>
        <v/>
      </c>
    </row>
    <row r="2307">
      <c r="A2307">
        <f>HYPERLINK("https://www.youtube.com/watch?v=VMXdSkW6hns", "Video")</f>
        <v/>
      </c>
      <c r="B2307" t="inlineStr">
        <is>
          <t>1:11</t>
        </is>
      </c>
      <c r="C2307" t="inlineStr">
        <is>
          <t>and it will fill in the gaps.</t>
        </is>
      </c>
      <c r="D2307">
        <f>HYPERLINK("https://www.youtube.com/watch?v=VMXdSkW6hns&amp;t=71s", "Go to time")</f>
        <v/>
      </c>
    </row>
    <row r="2308">
      <c r="A2308">
        <f>HYPERLINK("https://www.youtube.com/watch?v=spwXNUFHhAg", "Video")</f>
        <v/>
      </c>
      <c r="B2308" t="inlineStr">
        <is>
          <t>7:55</t>
        </is>
      </c>
      <c r="C2308" t="inlineStr">
        <is>
          <t>There we took in a room
filled with little boys,</t>
        </is>
      </c>
      <c r="D2308">
        <f>HYPERLINK("https://www.youtube.com/watch?v=spwXNUFHhAg&amp;t=475s", "Go to time")</f>
        <v/>
      </c>
    </row>
    <row r="2309">
      <c r="A2309">
        <f>HYPERLINK("https://www.youtube.com/watch?v=spwXNUFHhAg", "Video")</f>
        <v/>
      </c>
      <c r="B2309" t="inlineStr">
        <is>
          <t>15:06</t>
        </is>
      </c>
      <c r="C2309" t="inlineStr">
        <is>
          <t>with that same fulfilling
summer camp experience</t>
        </is>
      </c>
      <c r="D2309">
        <f>HYPERLINK("https://www.youtube.com/watch?v=spwXNUFHhAg&amp;t=906s", "Go to time")</f>
        <v/>
      </c>
    </row>
    <row r="2310">
      <c r="A2310">
        <f>HYPERLINK("https://www.youtube.com/watch?v=CyElHdaqkjo", "Video")</f>
        <v/>
      </c>
      <c r="B2310" t="inlineStr">
        <is>
          <t>10:36</t>
        </is>
      </c>
      <c r="C2310" t="inlineStr">
        <is>
          <t>and let them see
the joy that fills our faces</t>
        </is>
      </c>
      <c r="D2310">
        <f>HYPERLINK("https://www.youtube.com/watch?v=CyElHdaqkjo&amp;t=636s", "Go to time")</f>
        <v/>
      </c>
    </row>
    <row r="2311">
      <c r="A2311">
        <f>HYPERLINK("https://www.youtube.com/watch?v=dxA6D4dJWn8", "Video")</f>
        <v/>
      </c>
      <c r="B2311" t="inlineStr">
        <is>
          <t>7:28</t>
        </is>
      </c>
      <c r="C2311" t="inlineStr">
        <is>
          <t>so that they would know
when they needed to fill up again.</t>
        </is>
      </c>
      <c r="D2311">
        <f>HYPERLINK("https://www.youtube.com/watch?v=dxA6D4dJWn8&amp;t=448s", "Go to time")</f>
        <v/>
      </c>
    </row>
    <row r="2312">
      <c r="A2312">
        <f>HYPERLINK("https://www.youtube.com/watch?v=dxA6D4dJWn8", "Video")</f>
        <v/>
      </c>
      <c r="B2312" t="inlineStr">
        <is>
          <t>7:41</t>
        </is>
      </c>
      <c r="C2312" t="inlineStr">
        <is>
          <t>"I track my miles so that I know
exactly when I need to fill up,</t>
        </is>
      </c>
      <c r="D2312">
        <f>HYPERLINK("https://www.youtube.com/watch?v=dxA6D4dJWn8&amp;t=461s", "Go to time")</f>
        <v/>
      </c>
    </row>
    <row r="2313">
      <c r="A2313">
        <f>HYPERLINK("https://www.youtube.com/watch?v=EG6QA47rMNg", "Video")</f>
        <v/>
      </c>
      <c r="B2313" t="inlineStr">
        <is>
          <t>3:20</t>
        </is>
      </c>
      <c r="C2313" t="inlineStr">
        <is>
          <t>and his tiny eyes
started to fill with tears.</t>
        </is>
      </c>
      <c r="D2313">
        <f>HYPERLINK("https://www.youtube.com/watch?v=EG6QA47rMNg&amp;t=200s", "Go to time")</f>
        <v/>
      </c>
    </row>
    <row r="2314">
      <c r="A2314">
        <f>HYPERLINK("https://www.youtube.com/watch?v=-vqV-gHa2FE", "Video")</f>
        <v/>
      </c>
      <c r="B2314" t="inlineStr">
        <is>
          <t>2:57</t>
        </is>
      </c>
      <c r="C2314" t="inlineStr">
        <is>
          <t>in the memorization of spelling rules
filled, nevertheless, with exceptions.</t>
        </is>
      </c>
      <c r="D2314">
        <f>HYPERLINK("https://www.youtube.com/watch?v=-vqV-gHa2FE&amp;t=177s", "Go to time")</f>
        <v/>
      </c>
    </row>
    <row r="2315">
      <c r="A2315">
        <f>HYPERLINK("https://www.youtube.com/watch?v=0CVn-Rdnexw", "Video")</f>
        <v/>
      </c>
      <c r="B2315" t="inlineStr">
        <is>
          <t>2:21</t>
        </is>
      </c>
      <c r="C2315" t="inlineStr">
        <is>
          <t>Now, a lot of US recycling
goes straight to landfills.</t>
        </is>
      </c>
      <c r="D2315">
        <f>HYPERLINK("https://www.youtube.com/watch?v=0CVn-Rdnexw&amp;t=141s", "Go to time")</f>
        <v/>
      </c>
    </row>
    <row r="2316">
      <c r="A2316">
        <f>HYPERLINK("https://www.youtube.com/watch?v=xb0nLpdWttA", "Video")</f>
        <v/>
      </c>
      <c r="B2316" t="inlineStr">
        <is>
          <t>11:25</t>
        </is>
      </c>
      <c r="C2316" t="inlineStr">
        <is>
          <t>And every time I do, it fills me
with both dread, and I find it inspiring.</t>
        </is>
      </c>
      <c r="D2316">
        <f>HYPERLINK("https://www.youtube.com/watch?v=xb0nLpdWttA&amp;t=685s", "Go to time")</f>
        <v/>
      </c>
    </row>
    <row r="2317">
      <c r="A2317">
        <f>HYPERLINK("https://www.youtube.com/watch?v=UXElAVBiXXs", "Video")</f>
        <v/>
      </c>
      <c r="B2317" t="inlineStr">
        <is>
          <t>3:36</t>
        </is>
      </c>
      <c r="C2317" t="inlineStr">
        <is>
          <t>when you have enough fun yourself,
it actually fills up your own reserves,</t>
        </is>
      </c>
      <c r="D2317">
        <f>HYPERLINK("https://www.youtube.com/watch?v=UXElAVBiXXs&amp;t=216s", "Go to time")</f>
        <v/>
      </c>
    </row>
    <row r="2318">
      <c r="A2318">
        <f>HYPERLINK("https://www.youtube.com/watch?v=bUjrtRQ64ek", "Video")</f>
        <v/>
      </c>
      <c r="B2318" t="inlineStr">
        <is>
          <t>5:08</t>
        </is>
      </c>
      <c r="C2318" t="inlineStr">
        <is>
          <t>to a bedroom in that house,
that was filled with trash.</t>
        </is>
      </c>
      <c r="D2318">
        <f>HYPERLINK("https://www.youtube.com/watch?v=bUjrtRQ64ek&amp;t=308s", "Go to time")</f>
        <v/>
      </c>
    </row>
    <row r="2319">
      <c r="A2319">
        <f>HYPERLINK("https://www.youtube.com/watch?v=bUjrtRQ64ek", "Video")</f>
        <v/>
      </c>
      <c r="B2319" t="inlineStr">
        <is>
          <t>5:25</t>
        </is>
      </c>
      <c r="C2319" t="inlineStr">
        <is>
          <t>that was filled with garbage.</t>
        </is>
      </c>
      <c r="D2319">
        <f>HYPERLINK("https://www.youtube.com/watch?v=bUjrtRQ64ek&amp;t=325s", "Go to time")</f>
        <v/>
      </c>
    </row>
    <row r="2320">
      <c r="A2320">
        <f>HYPERLINK("https://www.youtube.com/watch?v=bUjrtRQ64ek", "Video")</f>
        <v/>
      </c>
      <c r="B2320" t="inlineStr">
        <is>
          <t>6:46</t>
        </is>
      </c>
      <c r="C2320" t="inlineStr">
        <is>
          <t>CODIS is filled with DNA profiles
of people who are arrested</t>
        </is>
      </c>
      <c r="D2320">
        <f>HYPERLINK("https://www.youtube.com/watch?v=bUjrtRQ64ek&amp;t=406s", "Go to time")</f>
        <v/>
      </c>
    </row>
    <row r="2321">
      <c r="A2321">
        <f>HYPERLINK("https://www.youtube.com/watch?v=PveLQRApahs", "Video")</f>
        <v/>
      </c>
      <c r="B2321" t="inlineStr">
        <is>
          <t>0:30</t>
        </is>
      </c>
      <c r="C2321" t="inlineStr">
        <is>
          <t>and the work trucks
filled with lumber and steel.</t>
        </is>
      </c>
      <c r="D2321">
        <f>HYPERLINK("https://www.youtube.com/watch?v=PveLQRApahs&amp;t=30s", "Go to time")</f>
        <v/>
      </c>
    </row>
    <row r="2322">
      <c r="A2322">
        <f>HYPERLINK("https://www.youtube.com/watch?v=PveLQRApahs", "Video")</f>
        <v/>
      </c>
      <c r="B2322" t="inlineStr">
        <is>
          <t>7:42</t>
        </is>
      </c>
      <c r="C2322" t="inlineStr">
        <is>
          <t>With over 300,000 jobs left unfilled,</t>
        </is>
      </c>
      <c r="D2322">
        <f>HYPERLINK("https://www.youtube.com/watch?v=PveLQRApahs&amp;t=462s", "Go to time")</f>
        <v/>
      </c>
    </row>
    <row r="2323">
      <c r="A2323">
        <f>HYPERLINK("https://www.youtube.com/watch?v=PveLQRApahs", "Video")</f>
        <v/>
      </c>
      <c r="B2323" t="inlineStr">
        <is>
          <t>11:55</t>
        </is>
      </c>
      <c r="C2323" t="inlineStr">
        <is>
          <t>We're filling their toolboxes
with drills and saws and ferocity and joy.</t>
        </is>
      </c>
      <c r="D2323">
        <f>HYPERLINK("https://www.youtube.com/watch?v=PveLQRApahs&amp;t=715s", "Go to time")</f>
        <v/>
      </c>
    </row>
    <row r="2324">
      <c r="A2324">
        <f>HYPERLINK("https://www.youtube.com/watch?v=6kPHnl-RsVI", "Video")</f>
        <v/>
      </c>
      <c r="B2324" t="inlineStr">
        <is>
          <t>9:26</t>
        </is>
      </c>
      <c r="C2324" t="inlineStr">
        <is>
          <t>which is a self-fulfilling
prophecy that you're fatalistic,</t>
        </is>
      </c>
      <c r="D2324">
        <f>HYPERLINK("https://www.youtube.com/watch?v=6kPHnl-RsVI&amp;t=566s", "Go to time")</f>
        <v/>
      </c>
    </row>
    <row r="2325">
      <c r="A2325">
        <f>HYPERLINK("https://www.youtube.com/watch?v=6kPHnl-RsVI", "Video")</f>
        <v/>
      </c>
      <c r="B2325" t="inlineStr">
        <is>
          <t>9:47</t>
        </is>
      </c>
      <c r="C2325" t="inlineStr">
        <is>
          <t>starts by stepping outside
the self-fulfilling prophecy</t>
        </is>
      </c>
      <c r="D2325">
        <f>HYPERLINK("https://www.youtube.com/watch?v=6kPHnl-RsVI&amp;t=587s", "Go to time")</f>
        <v/>
      </c>
    </row>
    <row r="2326">
      <c r="A2326">
        <f>HYPERLINK("https://www.youtube.com/watch?v=6kPHnl-RsVI", "Video")</f>
        <v/>
      </c>
      <c r="B2326" t="inlineStr">
        <is>
          <t>11:19</t>
        </is>
      </c>
      <c r="C2326" t="inlineStr">
        <is>
          <t>we pop through the prophecy
of self-fulfilling inevitability.</t>
        </is>
      </c>
      <c r="D2326">
        <f>HYPERLINK("https://www.youtube.com/watch?v=6kPHnl-RsVI&amp;t=679s", "Go to time")</f>
        <v/>
      </c>
    </row>
    <row r="2327">
      <c r="A2327">
        <f>HYPERLINK("https://www.youtube.com/watch?v=Xj_VDOZjds8", "Video")</f>
        <v/>
      </c>
      <c r="B2327" t="inlineStr">
        <is>
          <t>3:59</t>
        </is>
      </c>
      <c r="C2327" t="inlineStr">
        <is>
          <t>Over 9.2 million shipping containers
filled with narcotics</t>
        </is>
      </c>
      <c r="D2327">
        <f>HYPERLINK("https://www.youtube.com/watch?v=Xj_VDOZjds8&amp;t=239s", "Go to time")</f>
        <v/>
      </c>
    </row>
    <row r="2328">
      <c r="A2328">
        <f>HYPERLINK("https://www.youtube.com/watch?v=Xj_VDOZjds8", "Video")</f>
        <v/>
      </c>
      <c r="B2328" t="inlineStr">
        <is>
          <t>9:58</t>
        </is>
      </c>
      <c r="C2328" t="inlineStr">
        <is>
          <t>Technology needs us to fill the gaps
and to limit misrepresentations and bias.</t>
        </is>
      </c>
      <c r="D2328">
        <f>HYPERLINK("https://www.youtube.com/watch?v=Xj_VDOZjds8&amp;t=598s", "Go to time")</f>
        <v/>
      </c>
    </row>
    <row r="2329">
      <c r="A2329">
        <f>HYPERLINK("https://www.youtube.com/watch?v=XY6aAPhs0tE", "Video")</f>
        <v/>
      </c>
      <c r="B2329" t="inlineStr">
        <is>
          <t>10:22</t>
        </is>
      </c>
      <c r="C2329" t="inlineStr">
        <is>
          <t>The sky is filled with them.</t>
        </is>
      </c>
      <c r="D2329">
        <f>HYPERLINK("https://www.youtube.com/watch?v=XY6aAPhs0tE&amp;t=622s", "Go to time")</f>
        <v/>
      </c>
    </row>
    <row r="2330">
      <c r="A2330">
        <f>HYPERLINK("https://www.youtube.com/watch?v=ll5LY7wI_Xc", "Video")</f>
        <v/>
      </c>
      <c r="B2330" t="inlineStr">
        <is>
          <t>6:25</t>
        </is>
      </c>
      <c r="C2330" t="inlineStr">
        <is>
          <t>The filling pressure of the heart.</t>
        </is>
      </c>
      <c r="D2330">
        <f>HYPERLINK("https://www.youtube.com/watch?v=ll5LY7wI_Xc&amp;t=385s", "Go to time")</f>
        <v/>
      </c>
    </row>
    <row r="2331">
      <c r="A2331">
        <f>HYPERLINK("https://www.youtube.com/watch?v=cUee1I69nFs", "Video")</f>
        <v/>
      </c>
      <c r="B2331" t="inlineStr">
        <is>
          <t>6:26</t>
        </is>
      </c>
      <c r="C2331" t="inlineStr">
        <is>
          <t>to fill the vast majority
of their political posts.</t>
        </is>
      </c>
      <c r="D2331">
        <f>HYPERLINK("https://www.youtube.com/watch?v=cUee1I69nFs&amp;t=386s", "Go to time")</f>
        <v/>
      </c>
    </row>
    <row r="2332">
      <c r="A2332">
        <f>HYPERLINK("https://www.youtube.com/watch?v=LbZC0DjnhGs", "Video")</f>
        <v/>
      </c>
      <c r="B2332" t="inlineStr">
        <is>
          <t>0:44</t>
        </is>
      </c>
      <c r="C2332" t="inlineStr">
        <is>
          <t>40 garbage trucks full of clothes
went to a landfill.</t>
        </is>
      </c>
      <c r="D2332">
        <f>HYPERLINK("https://www.youtube.com/watch?v=LbZC0DjnhGs&amp;t=44s", "Go to time")</f>
        <v/>
      </c>
    </row>
    <row r="2333">
      <c r="A2333">
        <f>HYPERLINK("https://www.youtube.com/watch?v=LbZC0DjnhGs", "Video")</f>
        <v/>
      </c>
      <c r="B2333" t="inlineStr">
        <is>
          <t>8:44</t>
        </is>
      </c>
      <c r="C2333" t="inlineStr">
        <is>
          <t>we simply don't fulfill the order.</t>
        </is>
      </c>
      <c r="D2333">
        <f>HYPERLINK("https://www.youtube.com/watch?v=LbZC0DjnhGs&amp;t=524s", "Go to time")</f>
        <v/>
      </c>
    </row>
    <row r="2334">
      <c r="A2334">
        <f>HYPERLINK("https://www.youtube.com/watch?v=6k8YBJ5sgko", "Video")</f>
        <v/>
      </c>
      <c r="B2334" t="inlineStr">
        <is>
          <t>6:15</t>
        </is>
      </c>
      <c r="C2334" t="inlineStr">
        <is>
          <t>It has the power to fill us with joy,</t>
        </is>
      </c>
      <c r="D2334">
        <f>HYPERLINK("https://www.youtube.com/watch?v=6k8YBJ5sgko&amp;t=375s", "Go to time")</f>
        <v/>
      </c>
    </row>
    <row r="2335">
      <c r="A2335">
        <f>HYPERLINK("https://www.youtube.com/watch?v=mWA2uL8zXPI", "Video")</f>
        <v/>
      </c>
      <c r="B2335" t="inlineStr">
        <is>
          <t>9:35</t>
        </is>
      </c>
      <c r="C2335" t="inlineStr">
        <is>
          <t>that's a very low bar
for your own sexual fulfillment.</t>
        </is>
      </c>
      <c r="D2335">
        <f>HYPERLINK("https://www.youtube.com/watch?v=mWA2uL8zXPI&amp;t=575s", "Go to time")</f>
        <v/>
      </c>
    </row>
    <row r="2336">
      <c r="A2336">
        <f>HYPERLINK("https://www.youtube.com/watch?v=DYpmewVFACM", "Video")</f>
        <v/>
      </c>
      <c r="B2336" t="inlineStr">
        <is>
          <t>12:24</t>
        </is>
      </c>
      <c r="C2336" t="inlineStr">
        <is>
          <t>filled with rainbows and unicorns.</t>
        </is>
      </c>
      <c r="D2336">
        <f>HYPERLINK("https://www.youtube.com/watch?v=DYpmewVFACM&amp;t=744s", "Go to time")</f>
        <v/>
      </c>
    </row>
    <row r="2337">
      <c r="A2337">
        <f>HYPERLINK("https://www.youtube.com/watch?v=JoUZ929qoLk", "Video")</f>
        <v/>
      </c>
      <c r="B2337" t="inlineStr">
        <is>
          <t>0:31</t>
        </is>
      </c>
      <c r="C2337" t="inlineStr">
        <is>
          <t>and she was filling out some forms</t>
        </is>
      </c>
      <c r="D2337">
        <f>HYPERLINK("https://www.youtube.com/watch?v=JoUZ929qoLk&amp;t=31s", "Go to time")</f>
        <v/>
      </c>
    </row>
    <row r="2338">
      <c r="A2338">
        <f>HYPERLINK("https://www.youtube.com/watch?v=JoUZ929qoLk", "Video")</f>
        <v/>
      </c>
      <c r="B2338" t="inlineStr">
        <is>
          <t>0:54</t>
        </is>
      </c>
      <c r="C2338" t="inlineStr">
        <is>
          <t>Either way, she was focused,
she was filling out the form.</t>
        </is>
      </c>
      <c r="D2338">
        <f>HYPERLINK("https://www.youtube.com/watch?v=JoUZ929qoLk&amp;t=54s", "Go to time")</f>
        <v/>
      </c>
    </row>
    <row r="2339">
      <c r="A2339">
        <f>HYPERLINK("https://www.youtube.com/watch?v=QE8kNh52EeU", "Video")</f>
        <v/>
      </c>
      <c r="B2339" t="inlineStr">
        <is>
          <t>1:52</t>
        </is>
      </c>
      <c r="C2339" t="inlineStr">
        <is>
          <t>in a stress-filled environment,</t>
        </is>
      </c>
      <c r="D2339">
        <f>HYPERLINK("https://www.youtube.com/watch?v=QE8kNh52EeU&amp;t=112s", "Go to time")</f>
        <v/>
      </c>
    </row>
    <row r="2340">
      <c r="A2340">
        <f>HYPERLINK("https://www.youtube.com/watch?v=vvIP7vabO4c", "Video")</f>
        <v/>
      </c>
      <c r="B2340" t="inlineStr">
        <is>
          <t>1:15</t>
        </is>
      </c>
      <c r="C2340" t="inlineStr">
        <is>
          <t>or furniture being tossed out,
dumped in a landfill,</t>
        </is>
      </c>
      <c r="D2340">
        <f>HYPERLINK("https://www.youtube.com/watch?v=vvIP7vabO4c&amp;t=75s", "Go to time")</f>
        <v/>
      </c>
    </row>
    <row r="2341">
      <c r="A2341">
        <f>HYPERLINK("https://www.youtube.com/watch?v=vvIP7vabO4c", "Video")</f>
        <v/>
      </c>
      <c r="B2341" t="inlineStr">
        <is>
          <t>1:25</t>
        </is>
      </c>
      <c r="C2341" t="inlineStr">
        <is>
          <t>40 percent of landfill contain materials
from the construction</t>
        </is>
      </c>
      <c r="D2341">
        <f>HYPERLINK("https://www.youtube.com/watch?v=vvIP7vabO4c&amp;t=85s", "Go to time")</f>
        <v/>
      </c>
    </row>
    <row r="2342">
      <c r="A2342">
        <f>HYPERLINK("https://www.youtube.com/watch?v=vvIP7vabO4c", "Video")</f>
        <v/>
      </c>
      <c r="B2342" t="inlineStr">
        <is>
          <t>1:57</t>
        </is>
      </c>
      <c r="C2342" t="inlineStr">
        <is>
          <t>shrinking harmful landfill
and creating a lot of jobs.</t>
        </is>
      </c>
      <c r="D2342">
        <f>HYPERLINK("https://www.youtube.com/watch?v=vvIP7vabO4c&amp;t=117s", "Go to time")</f>
        <v/>
      </c>
    </row>
    <row r="2343">
      <c r="A2343">
        <f>HYPERLINK("https://www.youtube.com/watch?v=vvIP7vabO4c", "Video")</f>
        <v/>
      </c>
      <c r="B2343" t="inlineStr">
        <is>
          <t>5:14</t>
        </is>
      </c>
      <c r="C2343" t="inlineStr">
        <is>
          <t>was diverted from landfill,</t>
        </is>
      </c>
      <c r="D2343">
        <f>HYPERLINK("https://www.youtube.com/watch?v=vvIP7vabO4c&amp;t=314s", "Go to time")</f>
        <v/>
      </c>
    </row>
    <row r="2344">
      <c r="A2344">
        <f>HYPERLINK("https://www.youtube.com/watch?v=vvIP7vabO4c", "Video")</f>
        <v/>
      </c>
      <c r="B2344" t="inlineStr">
        <is>
          <t>8:41</t>
        </is>
      </c>
      <c r="C2344" t="inlineStr">
        <is>
          <t>increasing its lifetime value
and delaying its journey to the landfill.</t>
        </is>
      </c>
      <c r="D2344">
        <f>HYPERLINK("https://www.youtube.com/watch?v=vvIP7vabO4c&amp;t=521s", "Go to time")</f>
        <v/>
      </c>
    </row>
    <row r="2345">
      <c r="A2345">
        <f>HYPERLINK("https://www.youtube.com/watch?v=BIvezCVcsYs", "Video")</f>
        <v/>
      </c>
      <c r="B2345" t="inlineStr">
        <is>
          <t>6:07</t>
        </is>
      </c>
      <c r="C2345" t="inlineStr">
        <is>
          <t>The imaging algorithms we develop
fill in the missing gaps of the disco ball</t>
        </is>
      </c>
      <c r="D2345">
        <f>HYPERLINK("https://www.youtube.com/watch?v=BIvezCVcsYs&amp;t=367s", "Go to time")</f>
        <v/>
      </c>
    </row>
    <row r="2346">
      <c r="A2346">
        <f>HYPERLINK("https://www.youtube.com/watch?v=jx4q82a6jHc", "Video")</f>
        <v/>
      </c>
      <c r="B2346" t="inlineStr">
        <is>
          <t>4:01</t>
        </is>
      </c>
      <c r="C2346" t="inlineStr">
        <is>
          <t>And what happened was they started
to fill with sludge,</t>
        </is>
      </c>
      <c r="D2346">
        <f>HYPERLINK("https://www.youtube.com/watch?v=jx4q82a6jHc&amp;t=241s", "Go to time")</f>
        <v/>
      </c>
    </row>
    <row r="2347">
      <c r="A2347">
        <f>HYPERLINK("https://www.youtube.com/watch?v=jx4q82a6jHc", "Video")</f>
        <v/>
      </c>
      <c r="B2347" t="inlineStr">
        <is>
          <t>4:24</t>
        </is>
      </c>
      <c r="C2347" t="inlineStr">
        <is>
          <t>instead of having waterways
that were filled with filth,</t>
        </is>
      </c>
      <c r="D2347">
        <f>HYPERLINK("https://www.youtube.com/watch?v=jx4q82a6jHc&amp;t=264s", "Go to time")</f>
        <v/>
      </c>
    </row>
    <row r="2348">
      <c r="A2348">
        <f>HYPERLINK("https://www.youtube.com/watch?v=jx4q82a6jHc", "Video")</f>
        <v/>
      </c>
      <c r="B2348" t="inlineStr">
        <is>
          <t>4:28</t>
        </is>
      </c>
      <c r="C2348" t="inlineStr">
        <is>
          <t>we had waterways
that were filled with fish.</t>
        </is>
      </c>
      <c r="D2348">
        <f>HYPERLINK("https://www.youtube.com/watch?v=jx4q82a6jHc&amp;t=268s", "Go to time")</f>
        <v/>
      </c>
    </row>
    <row r="2349">
      <c r="A2349">
        <f>HYPERLINK("https://www.youtube.com/watch?v=VasJyDmMafA", "Video")</f>
        <v/>
      </c>
      <c r="B2349" t="inlineStr">
        <is>
          <t>3:02</t>
        </is>
      </c>
      <c r="C2349" t="inlineStr">
        <is>
          <t>and fill the shelves of food banks
and food pantries across the nation.</t>
        </is>
      </c>
      <c r="D2349">
        <f>HYPERLINK("https://www.youtube.com/watch?v=VasJyDmMafA&amp;t=182s", "Go to time")</f>
        <v/>
      </c>
    </row>
    <row r="2350">
      <c r="A2350">
        <f>HYPERLINK("https://www.youtube.com/watch?v=VasJyDmMafA", "Video")</f>
        <v/>
      </c>
      <c r="B2350" t="inlineStr">
        <is>
          <t>4:25</t>
        </is>
      </c>
      <c r="C2350" t="inlineStr">
        <is>
          <t>and now accounts for 27 percent
of everything in our landfills.</t>
        </is>
      </c>
      <c r="D2350">
        <f>HYPERLINK("https://www.youtube.com/watch?v=VasJyDmMafA&amp;t=265s", "Go to time")</f>
        <v/>
      </c>
    </row>
    <row r="2351">
      <c r="A2351">
        <f>HYPERLINK("https://www.youtube.com/watch?v=VasJyDmMafA", "Video")</f>
        <v/>
      </c>
      <c r="B2351" t="inlineStr">
        <is>
          <t>6:28</t>
        </is>
      </c>
      <c r="C2351" t="inlineStr">
        <is>
          <t>to divert more than two million pounds
of edible food from landfills</t>
        </is>
      </c>
      <c r="D2351">
        <f>HYPERLINK("https://www.youtube.com/watch?v=VasJyDmMafA&amp;t=388s", "Go to time")</f>
        <v/>
      </c>
    </row>
    <row r="2352">
      <c r="A2352">
        <f>HYPERLINK("https://www.youtube.com/watch?v=VasJyDmMafA", "Video")</f>
        <v/>
      </c>
      <c r="B2352" t="inlineStr">
        <is>
          <t>11:48</t>
        </is>
      </c>
      <c r="C2352" t="inlineStr">
        <is>
          <t>And, most importantly, we can reduce
food waste in our landfills,</t>
        </is>
      </c>
      <c r="D2352">
        <f>HYPERLINK("https://www.youtube.com/watch?v=VasJyDmMafA&amp;t=708s", "Go to time")</f>
        <v/>
      </c>
    </row>
    <row r="2353">
      <c r="A2353">
        <f>HYPERLINK("https://www.youtube.com/watch?v=hQigUH0vZSE", "Video")</f>
        <v/>
      </c>
      <c r="B2353" t="inlineStr">
        <is>
          <t>4:22</t>
        </is>
      </c>
      <c r="C2353" t="inlineStr">
        <is>
          <t>terrible forms to fill out</t>
        </is>
      </c>
      <c r="D2353">
        <f>HYPERLINK("https://www.youtube.com/watch?v=hQigUH0vZSE&amp;t=262s", "Go to time")</f>
        <v/>
      </c>
    </row>
    <row r="2354">
      <c r="A2354">
        <f>HYPERLINK("https://www.youtube.com/watch?v=oD8Ggp0YsWM", "Video")</f>
        <v/>
      </c>
      <c r="B2354" t="inlineStr">
        <is>
          <t>1:16</t>
        </is>
      </c>
      <c r="C2354" t="inlineStr">
        <is>
          <t>and it was extremely fulfilling.</t>
        </is>
      </c>
      <c r="D2354">
        <f>HYPERLINK("https://www.youtube.com/watch?v=oD8Ggp0YsWM&amp;t=76s", "Go to time")</f>
        <v/>
      </c>
    </row>
    <row r="2355">
      <c r="A2355">
        <f>HYPERLINK("https://www.youtube.com/watch?v=9C7jAAxWnqA", "Video")</f>
        <v/>
      </c>
      <c r="B2355" t="inlineStr">
        <is>
          <t>15:36</t>
        </is>
      </c>
      <c r="C2355" t="inlineStr">
        <is>
          <t>where I can dream and fulfill those dreams</t>
        </is>
      </c>
      <c r="D2355">
        <f>HYPERLINK("https://www.youtube.com/watch?v=9C7jAAxWnqA&amp;t=936s", "Go to time")</f>
        <v/>
      </c>
    </row>
    <row r="2356">
      <c r="A2356">
        <f>HYPERLINK("https://www.youtube.com/watch?v=jzfV2xVsUKc", "Video")</f>
        <v/>
      </c>
      <c r="B2356" t="inlineStr">
        <is>
          <t>13:23</t>
        </is>
      </c>
      <c r="C2356" t="inlineStr">
        <is>
          <t>On the contrary, we're fulfilling
the murderer's desire to be seen.</t>
        </is>
      </c>
      <c r="D2356">
        <f>HYPERLINK("https://www.youtube.com/watch?v=jzfV2xVsUKc&amp;t=803s", "Go to time")</f>
        <v/>
      </c>
    </row>
    <row r="2357">
      <c r="A2357">
        <f>HYPERLINK("https://www.youtube.com/watch?v=OjuYFNR1aWo", "Video")</f>
        <v/>
      </c>
      <c r="B2357" t="inlineStr">
        <is>
          <t>11:48</t>
        </is>
      </c>
      <c r="C2357" t="inlineStr">
        <is>
          <t>the more hate-filled this content is.</t>
        </is>
      </c>
      <c r="D2357">
        <f>HYPERLINK("https://www.youtube.com/watch?v=OjuYFNR1aWo&amp;t=708s", "Go to time")</f>
        <v/>
      </c>
    </row>
    <row r="2358">
      <c r="A2358">
        <f>HYPERLINK("https://www.youtube.com/watch?v=T6WSy0FdBdU", "Video")</f>
        <v/>
      </c>
      <c r="B2358" t="inlineStr">
        <is>
          <t>2:35</t>
        </is>
      </c>
      <c r="C2358" t="inlineStr">
        <is>
          <t>We do that for a certain time until the
material is filled with used CO2,</t>
        </is>
      </c>
      <c r="D2358">
        <f>HYPERLINK("https://www.youtube.com/watch?v=T6WSy0FdBdU&amp;t=155s", "Go to time")</f>
        <v/>
      </c>
    </row>
    <row r="2359">
      <c r="A2359">
        <f>HYPERLINK("https://www.youtube.com/watch?v=iKBPrJ-AKRs", "Video")</f>
        <v/>
      </c>
      <c r="B2359" t="inlineStr">
        <is>
          <t>0:58</t>
        </is>
      </c>
      <c r="C2359" t="inlineStr">
        <is>
          <t>and it swims around in three dimensions
in a water-filled human stomach.</t>
        </is>
      </c>
      <c r="D2359">
        <f>HYPERLINK("https://www.youtube.com/watch?v=iKBPrJ-AKRs&amp;t=58s", "Go to time")</f>
        <v/>
      </c>
    </row>
    <row r="2360">
      <c r="A2360">
        <f>HYPERLINK("https://www.youtube.com/watch?v=ERSZb2wHFDw", "Video")</f>
        <v/>
      </c>
      <c r="B2360" t="inlineStr">
        <is>
          <t>4:13</t>
        </is>
      </c>
      <c r="C2360" t="inlineStr">
        <is>
          <t>Students shouldn't be viewed
as empty buckets to be filled with facts</t>
        </is>
      </c>
      <c r="D2360">
        <f>HYPERLINK("https://www.youtube.com/watch?v=ERSZb2wHFDw&amp;t=253s", "Go to time")</f>
        <v/>
      </c>
    </row>
    <row r="2361">
      <c r="A2361">
        <f>HYPERLINK("https://www.youtube.com/watch?v=-SpQiR5BKag", "Video")</f>
        <v/>
      </c>
      <c r="B2361" t="inlineStr">
        <is>
          <t>1:20</t>
        </is>
      </c>
      <c r="C2361" t="inlineStr">
        <is>
          <t>we made our homes alongside landfills,</t>
        </is>
      </c>
      <c r="D2361">
        <f>HYPERLINK("https://www.youtube.com/watch?v=-SpQiR5BKag&amp;t=80s", "Go to time")</f>
        <v/>
      </c>
    </row>
    <row r="2362">
      <c r="A2362">
        <f>HYPERLINK("https://www.youtube.com/watch?v=XZfKdlIRqYk", "Video")</f>
        <v/>
      </c>
      <c r="B2362" t="inlineStr">
        <is>
          <t>7:26</t>
        </is>
      </c>
      <c r="C2362" t="inlineStr">
        <is>
          <t>filled with hate for the town.</t>
        </is>
      </c>
      <c r="D2362">
        <f>HYPERLINK("https://www.youtube.com/watch?v=XZfKdlIRqYk&amp;t=446s", "Go to time")</f>
        <v/>
      </c>
    </row>
    <row r="2363">
      <c r="A2363">
        <f>HYPERLINK("https://www.youtube.com/watch?v=YUUP2MMz7PU", "Video")</f>
        <v/>
      </c>
      <c r="B2363" t="inlineStr">
        <is>
          <t>3:28</t>
        </is>
      </c>
      <c r="C2363" t="inlineStr">
        <is>
          <t>to fulfill their spiritual purpose.</t>
        </is>
      </c>
      <c r="D2363">
        <f>HYPERLINK("https://www.youtube.com/watch?v=YUUP2MMz7PU&amp;t=208s", "Go to time")</f>
        <v/>
      </c>
    </row>
    <row r="2364">
      <c r="A2364">
        <f>HYPERLINK("https://www.youtube.com/watch?v=IfOqyuxb5S0", "Video")</f>
        <v/>
      </c>
      <c r="B2364" t="inlineStr">
        <is>
          <t>6:54</t>
        </is>
      </c>
      <c r="C2364" t="inlineStr">
        <is>
          <t>before filling out a job application,</t>
        </is>
      </c>
      <c r="D2364">
        <f>HYPERLINK("https://www.youtube.com/watch?v=IfOqyuxb5S0&amp;t=414s", "Go to time")</f>
        <v/>
      </c>
    </row>
    <row r="2365">
      <c r="A2365">
        <f>HYPERLINK("https://www.youtube.com/watch?v=ZwmUdFtYbzE", "Video")</f>
        <v/>
      </c>
      <c r="B2365" t="inlineStr">
        <is>
          <t>1:09</t>
        </is>
      </c>
      <c r="C2365" t="inlineStr">
        <is>
          <t>It’s a place filled with chaos and poetry;</t>
        </is>
      </c>
      <c r="D2365">
        <f>HYPERLINK("https://www.youtube.com/watch?v=ZwmUdFtYbzE&amp;t=69s", "Go to time")</f>
        <v/>
      </c>
    </row>
    <row r="2366">
      <c r="A2366">
        <f>HYPERLINK("https://www.youtube.com/watch?v=ZwmUdFtYbzE", "Video")</f>
        <v/>
      </c>
      <c r="B2366" t="inlineStr">
        <is>
          <t>1:43</t>
        </is>
      </c>
      <c r="C2366" t="inlineStr">
        <is>
          <t>but filled with so many
dreams nonetheless.</t>
        </is>
      </c>
      <c r="D2366">
        <f>HYPERLINK("https://www.youtube.com/watch?v=ZwmUdFtYbzE&amp;t=103s", "Go to time")</f>
        <v/>
      </c>
    </row>
    <row r="2367">
      <c r="A2367">
        <f>HYPERLINK("https://www.youtube.com/watch?v=ZwmUdFtYbzE", "Video")</f>
        <v/>
      </c>
      <c r="B2367" t="inlineStr">
        <is>
          <t>3:35</t>
        </is>
      </c>
      <c r="C2367" t="inlineStr">
        <is>
          <t>filled with political instability,</t>
        </is>
      </c>
      <c r="D2367">
        <f>HYPERLINK("https://www.youtube.com/watch?v=ZwmUdFtYbzE&amp;t=215s", "Go to time")</f>
        <v/>
      </c>
    </row>
    <row r="2368">
      <c r="A2368">
        <f>HYPERLINK("https://www.youtube.com/watch?v=ZwmUdFtYbzE", "Video")</f>
        <v/>
      </c>
      <c r="B2368" t="inlineStr">
        <is>
          <t>5:23</t>
        </is>
      </c>
      <c r="C2368" t="inlineStr">
        <is>
          <t>to build an illegal garbage landfill
right outside their home,</t>
        </is>
      </c>
      <c r="D2368">
        <f>HYPERLINK("https://www.youtube.com/watch?v=ZwmUdFtYbzE&amp;t=323s", "Go to time")</f>
        <v/>
      </c>
    </row>
    <row r="2369">
      <c r="A2369">
        <f>HYPERLINK("https://www.youtube.com/watch?v=ZwmUdFtYbzE", "Video")</f>
        <v/>
      </c>
      <c r="B2369" t="inlineStr">
        <is>
          <t>5:56</t>
        </is>
      </c>
      <c r="C2369" t="inlineStr">
        <is>
          <t>We went from a creative meeting
filled with passion and love</t>
        </is>
      </c>
      <c r="D2369">
        <f>HYPERLINK("https://www.youtube.com/watch?v=ZwmUdFtYbzE&amp;t=356s", "Go to time")</f>
        <v/>
      </c>
    </row>
    <row r="2370">
      <c r="A2370">
        <f>HYPERLINK("https://www.youtube.com/watch?v=ZwmUdFtYbzE", "Video")</f>
        <v/>
      </c>
      <c r="B2370" t="inlineStr">
        <is>
          <t>9:53</t>
        </is>
      </c>
      <c r="C2370" t="inlineStr">
        <is>
          <t>it was filled with obstacles,</t>
        </is>
      </c>
      <c r="D2370">
        <f>HYPERLINK("https://www.youtube.com/watch?v=ZwmUdFtYbzE&amp;t=593s", "Go to time")</f>
        <v/>
      </c>
    </row>
    <row r="2371">
      <c r="A2371">
        <f>HYPERLINK("https://www.youtube.com/watch?v=ZwmUdFtYbzE", "Video")</f>
        <v/>
      </c>
      <c r="B2371" t="inlineStr">
        <is>
          <t>10:27</t>
        </is>
      </c>
      <c r="C2371" t="inlineStr">
        <is>
          <t>Because we were all filled with creativity</t>
        </is>
      </c>
      <c r="D2371">
        <f>HYPERLINK("https://www.youtube.com/watch?v=ZwmUdFtYbzE&amp;t=627s", "Go to time")</f>
        <v/>
      </c>
    </row>
    <row r="2372">
      <c r="A2372">
        <f>HYPERLINK("https://www.youtube.com/watch?v=u6m2rwNfkrU", "Video")</f>
        <v/>
      </c>
      <c r="B2372" t="inlineStr">
        <is>
          <t>10:02</t>
        </is>
      </c>
      <c r="C2372" t="inlineStr">
        <is>
          <t>Edge sound system fill the space with</t>
        </is>
      </c>
      <c r="D2372">
        <f>HYPERLINK("https://www.youtube.com/watch?v=u6m2rwNfkrU&amp;t=602s", "Go to time")</f>
        <v/>
      </c>
    </row>
    <row r="2373">
      <c r="A2373">
        <f>HYPERLINK("https://www.youtube.com/watch?v=IyuiVTsIctg", "Video")</f>
        <v/>
      </c>
      <c r="B2373" t="inlineStr">
        <is>
          <t>48:51</t>
        </is>
      </c>
      <c r="C2373" t="inlineStr">
        <is>
          <t>filling them with the fear that I think</t>
        </is>
      </c>
      <c r="D2373">
        <f>HYPERLINK("https://www.youtube.com/watch?v=IyuiVTsIctg&amp;t=2931s", "Go to time")</f>
        <v/>
      </c>
    </row>
    <row r="2374">
      <c r="A2374">
        <f>HYPERLINK("https://www.youtube.com/watch?v=fhCY_8avhWM", "Video")</f>
        <v/>
      </c>
      <c r="B2374" t="inlineStr">
        <is>
          <t>0:19</t>
        </is>
      </c>
      <c r="C2374" t="inlineStr">
        <is>
          <t>a year of fulfillment, realization.</t>
        </is>
      </c>
      <c r="D2374">
        <f>HYPERLINK("https://www.youtube.com/watch?v=fhCY_8avhWM&amp;t=19s", "Go to time")</f>
        <v/>
      </c>
    </row>
    <row r="2375">
      <c r="A2375">
        <f>HYPERLINK("https://www.youtube.com/watch?v=xD1ElRT-Sb0", "Video")</f>
        <v/>
      </c>
      <c r="B2375" t="inlineStr">
        <is>
          <t>4:07</t>
        </is>
      </c>
      <c r="C2375" t="inlineStr">
        <is>
          <t>that squeezes these liquid-filled pouches</t>
        </is>
      </c>
      <c r="D2375">
        <f>HYPERLINK("https://www.youtube.com/watch?v=xD1ElRT-Sb0&amp;t=247s", "Go to time")</f>
        <v/>
      </c>
    </row>
    <row r="2376">
      <c r="A2376">
        <f>HYPERLINK("https://www.youtube.com/watch?v=TVNHd8ZODio", "Video")</f>
        <v/>
      </c>
      <c r="B2376" t="inlineStr">
        <is>
          <t>1:01</t>
        </is>
      </c>
      <c r="C2376" t="inlineStr">
        <is>
          <t>and I aimed at filling in the blank.</t>
        </is>
      </c>
      <c r="D2376">
        <f>HYPERLINK("https://www.youtube.com/watch?v=TVNHd8ZODio&amp;t=61s", "Go to time")</f>
        <v/>
      </c>
    </row>
    <row r="2377">
      <c r="A2377">
        <f>HYPERLINK("https://www.youtube.com/watch?v=JoGCaI1HzYo", "Video")</f>
        <v/>
      </c>
      <c r="B2377" t="inlineStr">
        <is>
          <t>2:27</t>
        </is>
      </c>
      <c r="C2377" t="inlineStr">
        <is>
          <t>that the vows of this nation
can be fulfilled</t>
        </is>
      </c>
      <c r="D2377">
        <f>HYPERLINK("https://www.youtube.com/watch?v=JoGCaI1HzYo&amp;t=147s", "Go to time")</f>
        <v/>
      </c>
    </row>
    <row r="2378">
      <c r="A2378">
        <f>HYPERLINK("https://www.youtube.com/watch?v=Y_p8qwDHtfA", "Video")</f>
        <v/>
      </c>
      <c r="B2378" t="inlineStr">
        <is>
          <t>1:48</t>
        </is>
      </c>
      <c r="C2378" t="inlineStr">
        <is>
          <t>four billion pounds of returned clothing
ends up in the landfill.</t>
        </is>
      </c>
      <c r="D2378">
        <f>HYPERLINK("https://www.youtube.com/watch?v=Y_p8qwDHtfA&amp;t=108s", "Go to time")</f>
        <v/>
      </c>
    </row>
    <row r="2379">
      <c r="A2379">
        <f>HYPERLINK("https://www.youtube.com/watch?v=Y_p8qwDHtfA", "Video")</f>
        <v/>
      </c>
      <c r="B2379" t="inlineStr">
        <is>
          <t>5:08</t>
        </is>
      </c>
      <c r="C2379" t="inlineStr">
        <is>
          <t>not the landfill.</t>
        </is>
      </c>
      <c r="D2379">
        <f>HYPERLINK("https://www.youtube.com/watch?v=Y_p8qwDHtfA&amp;t=308s", "Go to time")</f>
        <v/>
      </c>
    </row>
    <row r="2380">
      <c r="A2380">
        <f>HYPERLINK("https://www.youtube.com/watch?v=Y_p8qwDHtfA", "Video")</f>
        <v/>
      </c>
      <c r="B2380" t="inlineStr">
        <is>
          <t>6:33</t>
        </is>
      </c>
      <c r="C2380" t="inlineStr">
        <is>
          <t>we would keep 240 million pounds
of clothes out of the landfill.</t>
        </is>
      </c>
      <c r="D2380">
        <f>HYPERLINK("https://www.youtube.com/watch?v=Y_p8qwDHtfA&amp;t=393s", "Go to time")</f>
        <v/>
      </c>
    </row>
    <row r="2381">
      <c r="A2381">
        <f>HYPERLINK("https://www.youtube.com/watch?v=Y_p8qwDHtfA", "Video")</f>
        <v/>
      </c>
      <c r="B2381" t="inlineStr">
        <is>
          <t>6:52</t>
        </is>
      </c>
      <c r="C2381" t="inlineStr">
        <is>
          <t>and must stop now to prevent growing
landfills across the globe.</t>
        </is>
      </c>
      <c r="D2381">
        <f>HYPERLINK("https://www.youtube.com/watch?v=Y_p8qwDHtfA&amp;t=412s", "Go to time")</f>
        <v/>
      </c>
    </row>
    <row r="2382">
      <c r="A2382">
        <f>HYPERLINK("https://www.youtube.com/watch?v=Y_p8qwDHtfA", "Video")</f>
        <v/>
      </c>
      <c r="B2382" t="inlineStr">
        <is>
          <t>7:13</t>
        </is>
      </c>
      <c r="C2382" t="inlineStr">
        <is>
          <t>Before we fill our shopping carts
and our landfills</t>
        </is>
      </c>
      <c r="D2382">
        <f>HYPERLINK("https://www.youtube.com/watch?v=Y_p8qwDHtfA&amp;t=433s", "Go to time")</f>
        <v/>
      </c>
    </row>
    <row r="2383">
      <c r="A2383">
        <f>HYPERLINK("https://www.youtube.com/watch?v=KzIp4IzDPG0", "Video")</f>
        <v/>
      </c>
      <c r="B2383" t="inlineStr">
        <is>
          <t>5:39</t>
        </is>
      </c>
      <c r="C2383" t="inlineStr">
        <is>
          <t>It even encouraged me to pursue
some more fulfilling career paths</t>
        </is>
      </c>
      <c r="D2383">
        <f>HYPERLINK("https://www.youtube.com/watch?v=KzIp4IzDPG0&amp;t=339s", "Go to time")</f>
        <v/>
      </c>
    </row>
    <row r="2384">
      <c r="A2384">
        <f>HYPERLINK("https://www.youtube.com/watch?v=5RAJvzV9j-o", "Video")</f>
        <v/>
      </c>
      <c r="B2384" t="inlineStr">
        <is>
          <t>0:54</t>
        </is>
      </c>
      <c r="C2384" t="inlineStr">
        <is>
          <t>The entire sky filled with light.</t>
        </is>
      </c>
      <c r="D2384">
        <f>HYPERLINK("https://www.youtube.com/watch?v=5RAJvzV9j-o&amp;t=54s", "Go to time")</f>
        <v/>
      </c>
    </row>
    <row r="2385">
      <c r="A2385">
        <f>HYPERLINK("https://www.youtube.com/watch?v=ivfJJh9y1UI", "Video")</f>
        <v/>
      </c>
      <c r="B2385" t="inlineStr">
        <is>
          <t>11:10</t>
        </is>
      </c>
      <c r="C2385" t="inlineStr">
        <is>
          <t>but it is one filled
with more freedom, adventure and love</t>
        </is>
      </c>
      <c r="D2385">
        <f>HYPERLINK("https://www.youtube.com/watch?v=ivfJJh9y1UI&amp;t=670s", "Go to time")</f>
        <v/>
      </c>
    </row>
    <row r="2386">
      <c r="A2386">
        <f>HYPERLINK("https://www.youtube.com/watch?v=1mLQFm3wEfw", "Video")</f>
        <v/>
      </c>
      <c r="B2386" t="inlineStr">
        <is>
          <t>2:48</t>
        </is>
      </c>
      <c r="C2386" t="inlineStr">
        <is>
          <t>human lives are filled
with computational problems</t>
        </is>
      </c>
      <c r="D2386">
        <f>HYPERLINK("https://www.youtube.com/watch?v=1mLQFm3wEfw&amp;t=168s", "Go to time")</f>
        <v/>
      </c>
    </row>
    <row r="2387">
      <c r="A2387">
        <f>HYPERLINK("https://www.youtube.com/watch?v=hv-tFIuhD8E", "Video")</f>
        <v/>
      </c>
      <c r="B2387" t="inlineStr">
        <is>
          <t>8:32</t>
        </is>
      </c>
      <c r="C2387" t="inlineStr">
        <is>
          <t>which will slowly fill up
the area over time.</t>
        </is>
      </c>
      <c r="D2387">
        <f>HYPERLINK("https://www.youtube.com/watch?v=hv-tFIuhD8E&amp;t=512s", "Go to time")</f>
        <v/>
      </c>
    </row>
    <row r="2388">
      <c r="A2388">
        <f>HYPERLINK("https://www.youtube.com/watch?v=yrxYhv2O3wU", "Video")</f>
        <v/>
      </c>
      <c r="B2388" t="inlineStr">
        <is>
          <t>2:36</t>
        </is>
      </c>
      <c r="C2388" t="inlineStr">
        <is>
          <t>is going to have gaps,
holes that won't be filled.</t>
        </is>
      </c>
      <c r="D2388">
        <f>HYPERLINK("https://www.youtube.com/watch?v=yrxYhv2O3wU&amp;t=156s", "Go to time")</f>
        <v/>
      </c>
    </row>
    <row r="2389">
      <c r="A2389">
        <f>HYPERLINK("https://www.youtube.com/watch?v=6DRMrFMNXCc", "Video")</f>
        <v/>
      </c>
      <c r="B2389" t="inlineStr">
        <is>
          <t>2:00</t>
        </is>
      </c>
      <c r="C2389" t="inlineStr">
        <is>
          <t>most of it ends up in landfill</t>
        </is>
      </c>
      <c r="D2389">
        <f>HYPERLINK("https://www.youtube.com/watch?v=6DRMrFMNXCc&amp;t=120s", "Go to time")</f>
        <v/>
      </c>
    </row>
    <row r="2390">
      <c r="A2390">
        <f>HYPERLINK("https://www.youtube.com/watch?v=6DRMrFMNXCc", "Video")</f>
        <v/>
      </c>
      <c r="B2390" t="inlineStr">
        <is>
          <t>2:48</t>
        </is>
      </c>
      <c r="C2390" t="inlineStr">
        <is>
          <t>from landfilling how many
plastic bottles do you think?</t>
        </is>
      </c>
      <c r="D2390">
        <f>HYPERLINK("https://www.youtube.com/watch?v=6DRMrFMNXCc&amp;t=168s", "Go to time")</f>
        <v/>
      </c>
    </row>
    <row r="2391">
      <c r="A2391">
        <f>HYPERLINK("https://www.youtube.com/watch?v=M5PiTCwoQRo", "Video")</f>
        <v/>
      </c>
      <c r="B2391" t="inlineStr">
        <is>
          <t>9:10</t>
        </is>
      </c>
      <c r="C2391" t="inlineStr">
        <is>
          <t>of a landscape filled
with a very long trail of broken promises</t>
        </is>
      </c>
      <c r="D2391">
        <f>HYPERLINK("https://www.youtube.com/watch?v=M5PiTCwoQRo&amp;t=550s", "Go to time")</f>
        <v/>
      </c>
    </row>
    <row r="2392">
      <c r="A2392">
        <f>HYPERLINK("https://www.youtube.com/watch?v=M5PiTCwoQRo", "Video")</f>
        <v/>
      </c>
      <c r="B2392" t="inlineStr">
        <is>
          <t>13:02</t>
        </is>
      </c>
      <c r="C2392" t="inlineStr">
        <is>
          <t>but also about what has been
lost or unfulfilled.</t>
        </is>
      </c>
      <c r="D2392">
        <f>HYPERLINK("https://www.youtube.com/watch?v=M5PiTCwoQRo&amp;t=782s", "Go to time")</f>
        <v/>
      </c>
    </row>
    <row r="2393">
      <c r="A2393">
        <f>HYPERLINK("https://www.youtube.com/watch?v=MvXZzKZ3JYQ", "Video")</f>
        <v/>
      </c>
      <c r="B2393" t="inlineStr">
        <is>
          <t>13:43</t>
        </is>
      </c>
      <c r="C2393" t="inlineStr">
        <is>
          <t>We wondered if we could fill
those very columns</t>
        </is>
      </c>
      <c r="D2393">
        <f>HYPERLINK("https://www.youtube.com/watch?v=MvXZzKZ3JYQ&amp;t=823s", "Go to time")</f>
        <v/>
      </c>
    </row>
    <row r="2394">
      <c r="A2394">
        <f>HYPERLINK("https://www.youtube.com/watch?v=Fb3yp4uJhq0", "Video")</f>
        <v/>
      </c>
      <c r="B2394" t="inlineStr">
        <is>
          <t>14:33</t>
        </is>
      </c>
      <c r="C2394" t="inlineStr">
        <is>
          <t>We have filled the void
with something wonderful,</t>
        </is>
      </c>
      <c r="D2394">
        <f>HYPERLINK("https://www.youtube.com/watch?v=Fb3yp4uJhq0&amp;t=873s", "Go to time")</f>
        <v/>
      </c>
    </row>
    <row r="2395">
      <c r="A2395">
        <f>HYPERLINK("https://www.youtube.com/watch?v=xAXUq-Qc8DI", "Video")</f>
        <v/>
      </c>
      <c r="B2395" t="inlineStr">
        <is>
          <t>10:44</t>
        </is>
      </c>
      <c r="C2395" t="inlineStr">
        <is>
          <t>and we could stop living in a world
filled with the consequences</t>
        </is>
      </c>
      <c r="D2395">
        <f>HYPERLINK("https://www.youtube.com/watch?v=xAXUq-Qc8DI&amp;t=644s", "Go to time")</f>
        <v/>
      </c>
    </row>
    <row r="2396">
      <c r="A2396">
        <f>HYPERLINK("https://www.youtube.com/watch?v=MB7nbvD8rQk", "Video")</f>
        <v/>
      </c>
      <c r="B2396" t="inlineStr">
        <is>
          <t>4:12</t>
        </is>
      </c>
      <c r="C2396" t="inlineStr">
        <is>
          <t>but they are filled with our prejudices.</t>
        </is>
      </c>
      <c r="D2396">
        <f>HYPERLINK("https://www.youtube.com/watch?v=MB7nbvD8rQk&amp;t=252s", "Go to time")</f>
        <v/>
      </c>
    </row>
    <row r="2397">
      <c r="A2397">
        <f>HYPERLINK("https://www.youtube.com/watch?v=MB7nbvD8rQk", "Video")</f>
        <v/>
      </c>
      <c r="B2397" t="inlineStr">
        <is>
          <t>5:29</t>
        </is>
      </c>
      <c r="C2397" t="inlineStr">
        <is>
          <t>if you can imagine the number
of forms you've filled out</t>
        </is>
      </c>
      <c r="D2397">
        <f>HYPERLINK("https://www.youtube.com/watch?v=MB7nbvD8rQk&amp;t=329s", "Go to time")</f>
        <v/>
      </c>
    </row>
    <row r="2398">
      <c r="A2398">
        <f>HYPERLINK("https://www.youtube.com/watch?v=oVTuJzDmyd4", "Video")</f>
        <v/>
      </c>
      <c r="B2398" t="inlineStr">
        <is>
          <t>1:00</t>
        </is>
      </c>
      <c r="C2398" t="inlineStr">
        <is>
          <t>and beginning his legal studies
to fulfill his dying father's demand</t>
        </is>
      </c>
      <c r="D2398">
        <f>HYPERLINK("https://www.youtube.com/watch?v=oVTuJzDmyd4&amp;t=60s", "Go to time")</f>
        <v/>
      </c>
    </row>
    <row r="2399">
      <c r="A2399">
        <f>HYPERLINK("https://www.youtube.com/watch?v=-I3e6Mkfp7M", "Video")</f>
        <v/>
      </c>
      <c r="B2399" t="inlineStr">
        <is>
          <t>0:21</t>
        </is>
      </c>
      <c r="C2399" t="inlineStr">
        <is>
          <t>and it was filled with trash.</t>
        </is>
      </c>
      <c r="D2399">
        <f>HYPERLINK("https://www.youtube.com/watch?v=-I3e6Mkfp7M&amp;t=21s", "Go to time")</f>
        <v/>
      </c>
    </row>
    <row r="2400">
      <c r="A2400">
        <f>HYPERLINK("https://www.youtube.com/watch?v=-I3e6Mkfp7M", "Video")</f>
        <v/>
      </c>
      <c r="B2400" t="inlineStr">
        <is>
          <t>7:29</t>
        </is>
      </c>
      <c r="C2400" t="inlineStr">
        <is>
          <t>and instead of letting it fill up
with trash and despair,</t>
        </is>
      </c>
      <c r="D2400">
        <f>HYPERLINK("https://www.youtube.com/watch?v=-I3e6Mkfp7M&amp;t=449s", "Go to time")</f>
        <v/>
      </c>
    </row>
    <row r="2401">
      <c r="A2401">
        <f>HYPERLINK("https://www.youtube.com/watch?v=DM1_DV_Fhc4", "Video")</f>
        <v/>
      </c>
      <c r="B2401" t="inlineStr">
        <is>
          <t>7:57</t>
        </is>
      </c>
      <c r="C2401" t="inlineStr">
        <is>
          <t>filled with the information we love</t>
        </is>
      </c>
      <c r="D2401">
        <f>HYPERLINK("https://www.youtube.com/watch?v=DM1_DV_Fhc4&amp;t=477s", "Go to time")</f>
        <v/>
      </c>
    </row>
    <row r="2402">
      <c r="A2402">
        <f>HYPERLINK("https://www.youtube.com/watch?v=s6rJLXq1Re0", "Video")</f>
        <v/>
      </c>
      <c r="B2402" t="inlineStr">
        <is>
          <t>1:18</t>
        </is>
      </c>
      <c r="C2402" t="inlineStr">
        <is>
          <t>How many thumb drives can you fill?</t>
        </is>
      </c>
      <c r="D2402">
        <f>HYPERLINK("https://www.youtube.com/watch?v=s6rJLXq1Re0&amp;t=78s", "Go to time")</f>
        <v/>
      </c>
    </row>
    <row r="2403">
      <c r="A2403">
        <f>HYPERLINK("https://www.youtube.com/watch?v=s6rJLXq1Re0", "Video")</f>
        <v/>
      </c>
      <c r="B2403" t="inlineStr">
        <is>
          <t>1:58</t>
        </is>
      </c>
      <c r="C2403" t="inlineStr">
        <is>
          <t>will actually fill an entire Titanic
of thumb drives --</t>
        </is>
      </c>
      <c r="D2403">
        <f>HYPERLINK("https://www.youtube.com/watch?v=s6rJLXq1Re0&amp;t=118s", "Go to time")</f>
        <v/>
      </c>
    </row>
    <row r="2404">
      <c r="A2404">
        <f>HYPERLINK("https://www.youtube.com/watch?v=kcoUlel8qbw", "Video")</f>
        <v/>
      </c>
      <c r="B2404" t="inlineStr">
        <is>
          <t>3:20</t>
        </is>
      </c>
      <c r="C2404" t="inlineStr">
        <is>
          <t>filled with hot, passionate, all-night ...</t>
        </is>
      </c>
      <c r="D2404">
        <f>HYPERLINK("https://www.youtube.com/watch?v=kcoUlel8qbw&amp;t=200s", "Go to time")</f>
        <v/>
      </c>
    </row>
    <row r="2405">
      <c r="A2405">
        <f>HYPERLINK("https://www.youtube.com/watch?v=bUqur6hZvKg", "Video")</f>
        <v/>
      </c>
      <c r="B2405" t="inlineStr">
        <is>
          <t>3:51</t>
        </is>
      </c>
      <c r="C2405" t="inlineStr">
        <is>
          <t>but really just wrapping ads
around filler copy.</t>
        </is>
      </c>
      <c r="D2405">
        <f>HYPERLINK("https://www.youtube.com/watch?v=bUqur6hZvKg&amp;t=231s", "Go to time")</f>
        <v/>
      </c>
    </row>
    <row r="2406">
      <c r="A2406">
        <f>HYPERLINK("https://www.youtube.com/watch?v=7pMhqyteR5g", "Video")</f>
        <v/>
      </c>
      <c r="B2406" t="inlineStr">
        <is>
          <t>4:39</t>
        </is>
      </c>
      <c r="C2406" t="inlineStr">
        <is>
          <t>fill it with a waste crop
like corn stalks or hemp,</t>
        </is>
      </c>
      <c r="D2406">
        <f>HYPERLINK("https://www.youtube.com/watch?v=7pMhqyteR5g&amp;t=279s", "Go to time")</f>
        <v/>
      </c>
    </row>
    <row r="2407">
      <c r="A2407">
        <f>HYPERLINK("https://www.youtube.com/watch?v=gmj-azFbpkA", "Video")</f>
        <v/>
      </c>
      <c r="B2407" t="inlineStr">
        <is>
          <t>14:09</t>
        </is>
      </c>
      <c r="C2407" t="inlineStr">
        <is>
          <t>My tiny humans show me how to live
and the hum of the universe fills me up.</t>
        </is>
      </c>
      <c r="D2407">
        <f>HYPERLINK("https://www.youtube.com/watch?v=gmj-azFbpkA&amp;t=849s", "Go to time")</f>
        <v/>
      </c>
    </row>
    <row r="2408">
      <c r="A2408">
        <f>HYPERLINK("https://www.youtube.com/watch?v=gmj-azFbpkA", "Video")</f>
        <v/>
      </c>
      <c r="B2408" t="inlineStr">
        <is>
          <t>16:41</t>
        </is>
      </c>
      <c r="C2408" t="inlineStr">
        <is>
          <t>filled with an unfamiliar melody,
full on groove inside me,</t>
        </is>
      </c>
      <c r="D2408">
        <f>HYPERLINK("https://www.youtube.com/watch?v=gmj-azFbpkA&amp;t=1001s", "Go to time")</f>
        <v/>
      </c>
    </row>
    <row r="2409">
      <c r="A2409">
        <f>HYPERLINK("https://www.youtube.com/watch?v=2ohQatXCS2Y", "Video")</f>
        <v/>
      </c>
      <c r="B2409" t="inlineStr">
        <is>
          <t>12:02</t>
        </is>
      </c>
      <c r="C2409" t="inlineStr">
        <is>
          <t>and are not fulfilling
their fiduciary duty.</t>
        </is>
      </c>
      <c r="D2409">
        <f>HYPERLINK("https://www.youtube.com/watch?v=2ohQatXCS2Y&amp;t=722s", "Go to time")</f>
        <v/>
      </c>
    </row>
    <row r="2410">
      <c r="A2410">
        <f>HYPERLINK("https://www.youtube.com/watch?v=ER0G2S9r7aE", "Video")</f>
        <v/>
      </c>
      <c r="B2410" t="inlineStr">
        <is>
          <t>5:55</t>
        </is>
      </c>
      <c r="C2410" t="inlineStr">
        <is>
          <t>and I started to notice how it had filled
the entire crater with sand.</t>
        </is>
      </c>
      <c r="D2410">
        <f>HYPERLINK("https://www.youtube.com/watch?v=ER0G2S9r7aE&amp;t=355s", "Go to time")</f>
        <v/>
      </c>
    </row>
    <row r="2411">
      <c r="A2411">
        <f>HYPERLINK("https://www.youtube.com/watch?v=yHGRBTZI6w0", "Video")</f>
        <v/>
      </c>
      <c r="B2411" t="inlineStr">
        <is>
          <t>11:14</t>
        </is>
      </c>
      <c r="C2411" t="inlineStr">
        <is>
          <t>fulfilling and gratifying
to the employees of the company,</t>
        </is>
      </c>
      <c r="D2411">
        <f>HYPERLINK("https://www.youtube.com/watch?v=yHGRBTZI6w0&amp;t=674s", "Go to time")</f>
        <v/>
      </c>
    </row>
    <row r="2412">
      <c r="A2412">
        <f>HYPERLINK("https://www.youtube.com/watch?v=lEjegKJwI0M", "Video")</f>
        <v/>
      </c>
      <c r="B2412" t="inlineStr">
        <is>
          <t>3:58</t>
        </is>
      </c>
      <c r="C2412" t="inlineStr">
        <is>
          <t>and my studio just became
more and more filled with images,</t>
        </is>
      </c>
      <c r="D2412">
        <f>HYPERLINK("https://www.youtube.com/watch?v=lEjegKJwI0M&amp;t=238s", "Go to time")</f>
        <v/>
      </c>
    </row>
    <row r="2413">
      <c r="A2413">
        <f>HYPERLINK("https://www.youtube.com/watch?v=lEjegKJwI0M", "Video")</f>
        <v/>
      </c>
      <c r="B2413" t="inlineStr">
        <is>
          <t>6:01</t>
        </is>
      </c>
      <c r="C2413" t="inlineStr">
        <is>
          <t>to fill that entire year.</t>
        </is>
      </c>
      <c r="D2413">
        <f>HYPERLINK("https://www.youtube.com/watch?v=lEjegKJwI0M&amp;t=361s", "Go to time")</f>
        <v/>
      </c>
    </row>
    <row r="2414">
      <c r="A2414">
        <f>HYPERLINK("https://www.youtube.com/watch?v=lEjegKJwI0M", "Video")</f>
        <v/>
      </c>
      <c r="B2414" t="inlineStr">
        <is>
          <t>10:20</t>
        </is>
      </c>
      <c r="C2414" t="inlineStr">
        <is>
          <t>And that piece can fill
a very, very large space.</t>
        </is>
      </c>
      <c r="D2414">
        <f>HYPERLINK("https://www.youtube.com/watch?v=lEjegKJwI0M&amp;t=620s", "Go to time")</f>
        <v/>
      </c>
    </row>
    <row r="2415">
      <c r="A2415">
        <f>HYPERLINK("https://www.youtube.com/watch?v=QuxF2IpOG3U", "Video")</f>
        <v/>
      </c>
      <c r="B2415" t="inlineStr">
        <is>
          <t>7:56</t>
        </is>
      </c>
      <c r="C2415" t="inlineStr">
        <is>
          <t>Imagine never to have to fill
any immigration forms ever again.</t>
        </is>
      </c>
      <c r="D2415">
        <f>HYPERLINK("https://www.youtube.com/watch?v=QuxF2IpOG3U&amp;t=476s", "Go to time")</f>
        <v/>
      </c>
    </row>
    <row r="2416">
      <c r="A2416">
        <f>HYPERLINK("https://www.youtube.com/watch?v=CaqaMwfYk_4", "Video")</f>
        <v/>
      </c>
      <c r="B2416" t="inlineStr">
        <is>
          <t>9:41</t>
        </is>
      </c>
      <c r="C2416" t="inlineStr">
        <is>
          <t>It’s that fun, 
fill-in-the-blank word game.</t>
        </is>
      </c>
      <c r="D2416">
        <f>HYPERLINK("https://www.youtube.com/watch?v=CaqaMwfYk_4&amp;t=581s", "Go to time")</f>
        <v/>
      </c>
    </row>
    <row r="2417">
      <c r="A2417">
        <f>HYPERLINK("https://www.youtube.com/watch?v=TOUqiVIuPo0", "Video")</f>
        <v/>
      </c>
      <c r="B2417" t="inlineStr">
        <is>
          <t>1:22</t>
        </is>
      </c>
      <c r="C2417" t="inlineStr">
        <is>
          <t>Fortnite tournaments
are filling national stadiums</t>
        </is>
      </c>
      <c r="D2417">
        <f>HYPERLINK("https://www.youtube.com/watch?v=TOUqiVIuPo0&amp;t=82s", "Go to time")</f>
        <v/>
      </c>
    </row>
    <row r="2418">
      <c r="A2418">
        <f>HYPERLINK("https://www.youtube.com/watch?v=Xe8fIjxicoo", "Video")</f>
        <v/>
      </c>
      <c r="B2418" t="inlineStr">
        <is>
          <t>3:43</t>
        </is>
      </c>
      <c r="C2418" t="inlineStr">
        <is>
          <t>that is, sadly, fulfilling some
of the more negative predictions I made.</t>
        </is>
      </c>
      <c r="D2418">
        <f>HYPERLINK("https://www.youtube.com/watch?v=Xe8fIjxicoo&amp;t=223s", "Go to time")</f>
        <v/>
      </c>
    </row>
    <row r="2419">
      <c r="A2419">
        <f>HYPERLINK("https://www.youtube.com/watch?v=k8d5Pf7VIiU", "Video")</f>
        <v/>
      </c>
      <c r="B2419" t="inlineStr">
        <is>
          <t>3:53</t>
        </is>
      </c>
      <c r="C2419" t="inlineStr">
        <is>
          <t>it's what fills the gap.</t>
        </is>
      </c>
      <c r="D2419">
        <f>HYPERLINK("https://www.youtube.com/watch?v=k8d5Pf7VIiU&amp;t=233s", "Go to time")</f>
        <v/>
      </c>
    </row>
    <row r="2420">
      <c r="A2420">
        <f>HYPERLINK("https://www.youtube.com/watch?v=PMerSm2ToFY", "Video")</f>
        <v/>
      </c>
      <c r="B2420" t="inlineStr">
        <is>
          <t>1:02</t>
        </is>
      </c>
      <c r="C2420" t="inlineStr">
        <is>
          <t>create a night sky filled
with swirling clouds and eddies of stars.</t>
        </is>
      </c>
      <c r="D2420">
        <f>HYPERLINK("https://www.youtube.com/watch?v=PMerSm2ToFY&amp;t=62s", "Go to time")</f>
        <v/>
      </c>
    </row>
    <row r="2421">
      <c r="A2421">
        <f>HYPERLINK("https://www.youtube.com/watch?v=L9rkQJ91VOE", "Video")</f>
        <v/>
      </c>
      <c r="B2421" t="inlineStr">
        <is>
          <t>2:54</t>
        </is>
      </c>
      <c r="C2421" t="inlineStr">
        <is>
          <t>the burden of proof has been fulfilled—</t>
        </is>
      </c>
      <c r="D2421">
        <f>HYPERLINK("https://www.youtube.com/watch?v=L9rkQJ91VOE&amp;t=174s", "Go to time")</f>
        <v/>
      </c>
    </row>
    <row r="2422">
      <c r="A2422">
        <f>HYPERLINK("https://www.youtube.com/watch?v=vtjHHnu_IB0", "Video")</f>
        <v/>
      </c>
      <c r="B2422" t="inlineStr">
        <is>
          <t>2:11</t>
        </is>
      </c>
      <c r="C2422" t="inlineStr">
        <is>
          <t>until it produced enough cattle
to fill his kraal</t>
        </is>
      </c>
      <c r="D2422">
        <f>HYPERLINK("https://www.youtube.com/watch?v=vtjHHnu_IB0&amp;t=131s", "Go to time")</f>
        <v/>
      </c>
    </row>
    <row r="2423">
      <c r="A2423">
        <f>HYPERLINK("https://www.youtube.com/watch?v=mP5p4QbvPtc", "Video")</f>
        <v/>
      </c>
      <c r="B2423" t="inlineStr">
        <is>
          <t>1:38</t>
        </is>
      </c>
      <c r="C2423" t="inlineStr">
        <is>
          <t>filled with monuments, artifacts,</t>
        </is>
      </c>
      <c r="D2423">
        <f>HYPERLINK("https://www.youtube.com/watch?v=mP5p4QbvPtc&amp;t=98s", "Go to time")</f>
        <v/>
      </c>
    </row>
    <row r="2424">
      <c r="A2424">
        <f>HYPERLINK("https://www.youtube.com/watch?v=wkPR4Rcf4ww", "Video")</f>
        <v/>
      </c>
      <c r="B2424" t="inlineStr">
        <is>
          <t>0:51</t>
        </is>
      </c>
      <c r="C2424" t="inlineStr">
        <is>
          <t>But does standing in a long line
to fill out confusing paperwork</t>
        </is>
      </c>
      <c r="D2424">
        <f>HYPERLINK("https://www.youtube.com/watch?v=wkPR4Rcf4ww&amp;t=51s", "Go to time")</f>
        <v/>
      </c>
    </row>
    <row r="2425">
      <c r="A2425">
        <f>HYPERLINK("https://www.youtube.com/watch?v=K_r-kMJjh8Y", "Video")</f>
        <v/>
      </c>
      <c r="B2425" t="inlineStr">
        <is>
          <t>0:38</t>
        </is>
      </c>
      <c r="C2425" t="inlineStr">
        <is>
          <t>Pneumonia is an infection of the alveoli
that causes them to fill with fluid.</t>
        </is>
      </c>
      <c r="D2425">
        <f>HYPERLINK("https://www.youtube.com/watch?v=K_r-kMJjh8Y&amp;t=38s", "Go to time")</f>
        <v/>
      </c>
    </row>
    <row r="2426">
      <c r="A2426">
        <f>HYPERLINK("https://www.youtube.com/watch?v=qrKZBh8BL_U", "Video")</f>
        <v/>
      </c>
      <c r="B2426" t="inlineStr">
        <is>
          <t>1:58</t>
        </is>
      </c>
      <c r="C2426" t="inlineStr">
        <is>
          <t>allowing the inside of the eye
to fill with fluid</t>
        </is>
      </c>
      <c r="D2426">
        <f>HYPERLINK("https://www.youtube.com/watch?v=qrKZBh8BL_U&amp;t=118s", "Go to time")</f>
        <v/>
      </c>
    </row>
    <row r="2427">
      <c r="A2427">
        <f>HYPERLINK("https://www.youtube.com/watch?v=lq8TNKZVEWs", "Video")</f>
        <v/>
      </c>
      <c r="B2427" t="inlineStr">
        <is>
          <t>2:23</t>
        </is>
      </c>
      <c r="C2427" t="inlineStr">
        <is>
          <t>But it would only be fulfilled if the
rebelling states didn’t rejoin the Union</t>
        </is>
      </c>
      <c r="D2427">
        <f>HYPERLINK("https://www.youtube.com/watch?v=lq8TNKZVEWs&amp;t=143s", "Go to time")</f>
        <v/>
      </c>
    </row>
    <row r="2428">
      <c r="A2428">
        <f>HYPERLINK("https://www.youtube.com/watch?v=nAljnpoKVLw", "Video")</f>
        <v/>
      </c>
      <c r="B2428" t="inlineStr">
        <is>
          <t>2:10</t>
        </is>
      </c>
      <c r="C2428" t="inlineStr">
        <is>
          <t>you filling up your car with gas in 1998</t>
        </is>
      </c>
      <c r="D2428">
        <f>HYPERLINK("https://www.youtube.com/watch?v=nAljnpoKVLw&amp;t=130s", "Go to time")</f>
        <v/>
      </c>
    </row>
    <row r="2429">
      <c r="A2429">
        <f>HYPERLINK("https://www.youtube.com/watch?v=5czA_L_eOp4", "Video")</f>
        <v/>
      </c>
      <c r="B2429" t="inlineStr">
        <is>
          <t>3:16</t>
        </is>
      </c>
      <c r="C2429" t="inlineStr">
        <is>
          <t>a harsh world that is simultaneously
filled with wonder and possibility.</t>
        </is>
      </c>
      <c r="D2429">
        <f>HYPERLINK("https://www.youtube.com/watch?v=5czA_L_eOp4&amp;t=196s", "Go to time")</f>
        <v/>
      </c>
    </row>
    <row r="2430">
      <c r="A2430">
        <f>HYPERLINK("https://www.youtube.com/watch?v=WNdR808jMSA", "Video")</f>
        <v/>
      </c>
      <c r="B2430" t="inlineStr">
        <is>
          <t>2:07</t>
        </is>
      </c>
      <c r="C2430" t="inlineStr">
        <is>
          <t>This leads many fishermen to fill
their boats with fins</t>
        </is>
      </c>
      <c r="D2430">
        <f>HYPERLINK("https://www.youtube.com/watch?v=WNdR808jMSA&amp;t=127s", "Go to time")</f>
        <v/>
      </c>
    </row>
    <row r="2431">
      <c r="A2431">
        <f>HYPERLINK("https://www.youtube.com/watch?v=z03FQGlGgo0", "Video")</f>
        <v/>
      </c>
      <c r="B2431" t="inlineStr">
        <is>
          <t>1:25</t>
        </is>
      </c>
      <c r="C2431" t="inlineStr">
        <is>
          <t>water-filled injections,</t>
        </is>
      </c>
      <c r="D2431">
        <f>HYPERLINK("https://www.youtube.com/watch?v=z03FQGlGgo0&amp;t=85s", "Go to time")</f>
        <v/>
      </c>
    </row>
    <row r="2432">
      <c r="A2432">
        <f>HYPERLINK("https://www.youtube.com/watch?v=aJKqtoAcutA", "Video")</f>
        <v/>
      </c>
      <c r="B2432" t="inlineStr">
        <is>
          <t>1:39</t>
        </is>
      </c>
      <c r="C2432" t="inlineStr">
        <is>
          <t>Merchants and emissaries filled 
gaps in the story</t>
        </is>
      </c>
      <c r="D2432">
        <f>HYPERLINK("https://www.youtube.com/watch?v=aJKqtoAcutA&amp;t=99s", "Go to time")</f>
        <v/>
      </c>
    </row>
    <row r="2433">
      <c r="A2433">
        <f>HYPERLINK("https://www.youtube.com/watch?v=pMdJxVjZMRI", "Video")</f>
        <v/>
      </c>
      <c r="B2433" t="inlineStr">
        <is>
          <t>2:36</t>
        </is>
      </c>
      <c r="C2433" t="inlineStr">
        <is>
          <t>Filled with terror,</t>
        </is>
      </c>
      <c r="D2433">
        <f>HYPERLINK("https://www.youtube.com/watch?v=pMdJxVjZMRI&amp;t=156s", "Go to time")</f>
        <v/>
      </c>
    </row>
    <row r="2434">
      <c r="A2434">
        <f>HYPERLINK("https://www.youtube.com/watch?v=G0My5NfboxM", "Video")</f>
        <v/>
      </c>
      <c r="B2434" t="inlineStr">
        <is>
          <t>7:23</t>
        </is>
      </c>
      <c r="C2434" t="inlineStr">
        <is>
          <t>came across this tide pool filled with a</t>
        </is>
      </c>
      <c r="D2434">
        <f>HYPERLINK("https://www.youtube.com/watch?v=G0My5NfboxM&amp;t=443s", "Go to time")</f>
        <v/>
      </c>
    </row>
    <row r="2435">
      <c r="A2435">
        <f>HYPERLINK("https://www.youtube.com/watch?v=wCWl8ZIgCHk", "Video")</f>
        <v/>
      </c>
      <c r="B2435" t="inlineStr">
        <is>
          <t>2:57</t>
        </is>
      </c>
      <c r="C2435" t="inlineStr">
        <is>
          <t>"Ariel" is also filled with moving 
meditations on heartbreak and creativity.</t>
        </is>
      </c>
      <c r="D2435">
        <f>HYPERLINK("https://www.youtube.com/watch?v=wCWl8ZIgCHk&amp;t=177s", "Go to time")</f>
        <v/>
      </c>
    </row>
    <row r="2436">
      <c r="A2436">
        <f>HYPERLINK("https://www.youtube.com/watch?v=CtR5EkvLNfg", "Video")</f>
        <v/>
      </c>
      <c r="B2436" t="inlineStr">
        <is>
          <t>4:54</t>
        </is>
      </c>
      <c r="C2436" t="inlineStr">
        <is>
          <t>filled with radiation only?</t>
        </is>
      </c>
      <c r="D2436">
        <f>HYPERLINK("https://www.youtube.com/watch?v=CtR5EkvLNfg&amp;t=294s", "Go to time")</f>
        <v/>
      </c>
    </row>
    <row r="2437">
      <c r="A2437">
        <f>HYPERLINK("https://www.youtube.com/watch?v=jzqnUvE66HA", "Video")</f>
        <v/>
      </c>
      <c r="B2437" t="inlineStr">
        <is>
          <t>1:44</t>
        </is>
      </c>
      <c r="C2437" t="inlineStr">
        <is>
          <t>and it diffuses water into
the magma-filled mantle.</t>
        </is>
      </c>
      <c r="D2437">
        <f>HYPERLINK("https://www.youtube.com/watch?v=jzqnUvE66HA&amp;t=104s", "Go to time")</f>
        <v/>
      </c>
    </row>
    <row r="2438">
      <c r="A2438">
        <f>HYPERLINK("https://www.youtube.com/watch?v=1aVGf4G72IA", "Video")</f>
        <v/>
      </c>
      <c r="B2438" t="inlineStr">
        <is>
          <t>0:37</t>
        </is>
      </c>
      <c r="C2438" t="inlineStr">
        <is>
          <t>the scene the sky is filled with this</t>
        </is>
      </c>
      <c r="D2438">
        <f>HYPERLINK("https://www.youtube.com/watch?v=1aVGf4G72IA&amp;t=37s", "Go to time")</f>
        <v/>
      </c>
    </row>
    <row r="2439">
      <c r="A2439">
        <f>HYPERLINK("https://www.youtube.com/watch?v=9_AuKM7S6TU", "Video")</f>
        <v/>
      </c>
      <c r="B2439" t="inlineStr">
        <is>
          <t>2:27</t>
        </is>
      </c>
      <c r="C2439" t="inlineStr">
        <is>
          <t>But once the structure spans the channel,
his watery home begins to fill up.</t>
        </is>
      </c>
      <c r="D2439">
        <f>HYPERLINK("https://www.youtube.com/watch?v=9_AuKM7S6TU&amp;t=147s", "Go to time")</f>
        <v/>
      </c>
    </row>
    <row r="2440">
      <c r="A2440">
        <f>HYPERLINK("https://www.youtube.com/watch?v=DcIYMCC0M1w", "Video")</f>
        <v/>
      </c>
      <c r="B2440" t="inlineStr">
        <is>
          <t>2:02</t>
        </is>
      </c>
      <c r="C2440" t="inlineStr">
        <is>
          <t>I really love the way you 
filled the sky with birds.</t>
        </is>
      </c>
      <c r="D2440">
        <f>HYPERLINK("https://www.youtube.com/watch?v=DcIYMCC0M1w&amp;t=122s", "Go to time")</f>
        <v/>
      </c>
    </row>
    <row r="2441">
      <c r="A2441">
        <f>HYPERLINK("https://www.youtube.com/watch?v=B-vYGcl_nA8", "Video")</f>
        <v/>
      </c>
      <c r="B2441" t="inlineStr">
        <is>
          <t>0:09</t>
        </is>
      </c>
      <c r="C2441" t="inlineStr">
        <is>
          <t>you probably picture exhibits 
filled with ancient lifeless things,</t>
        </is>
      </c>
      <c r="D2441">
        <f>HYPERLINK("https://www.youtube.com/watch?v=B-vYGcl_nA8&amp;t=9s", "Go to time")</f>
        <v/>
      </c>
    </row>
    <row r="2442">
      <c r="A2442">
        <f>HYPERLINK("https://www.youtube.com/watch?v=Id3TCbpWR2M", "Video")</f>
        <v/>
      </c>
      <c r="B2442" t="inlineStr">
        <is>
          <t>2:27</t>
        </is>
      </c>
      <c r="C2442" t="inlineStr">
        <is>
          <t>because they fulfill the need 
for witch hunts.</t>
        </is>
      </c>
      <c r="D2442">
        <f>HYPERLINK("https://www.youtube.com/watch?v=Id3TCbpWR2M&amp;t=147s", "Go to time")</f>
        <v/>
      </c>
    </row>
    <row r="2443">
      <c r="A2443">
        <f>HYPERLINK("https://www.youtube.com/watch?v=HHuTrcXNxOk", "Video")</f>
        <v/>
      </c>
      <c r="B2443" t="inlineStr">
        <is>
          <t>2:56</t>
        </is>
      </c>
      <c r="C2443" t="inlineStr">
        <is>
          <t>Once the viscoelastic adhesive fills 
these microscopic crevices,</t>
        </is>
      </c>
      <c r="D2443">
        <f>HYPERLINK("https://www.youtube.com/watch?v=HHuTrcXNxOk&amp;t=176s", "Go to time")</f>
        <v/>
      </c>
    </row>
    <row r="2444">
      <c r="A2444">
        <f>HYPERLINK("https://www.youtube.com/watch?v=1rDVz_Fb6HQ", "Video")</f>
        <v/>
      </c>
      <c r="B2444" t="inlineStr">
        <is>
          <t>1:42</t>
        </is>
      </c>
      <c r="C2444" t="inlineStr">
        <is>
          <t>To start, you fill in the information
from clues eight and nine.</t>
        </is>
      </c>
      <c r="D2444">
        <f>HYPERLINK("https://www.youtube.com/watch?v=1rDVz_Fb6HQ&amp;t=102s", "Go to time")</f>
        <v/>
      </c>
    </row>
    <row r="2445">
      <c r="A2445">
        <f>HYPERLINK("https://www.youtube.com/watch?v=zNTxSBgDNp4", "Video")</f>
        <v/>
      </c>
      <c r="B2445" t="inlineStr">
        <is>
          <t>1:01</t>
        </is>
      </c>
      <c r="C2445" t="inlineStr">
        <is>
          <t>They're usually filled with funny types,
or archetypes.</t>
        </is>
      </c>
      <c r="D2445">
        <f>HYPERLINK("https://www.youtube.com/watch?v=zNTxSBgDNp4&amp;t=61s", "Go to time")</f>
        <v/>
      </c>
    </row>
    <row r="2446">
      <c r="A2446">
        <f>HYPERLINK("https://www.youtube.com/watch?v=CdbBwIgq4rs", "Video")</f>
        <v/>
      </c>
      <c r="B2446" t="inlineStr">
        <is>
          <t>2:47</t>
        </is>
      </c>
      <c r="C2446" t="inlineStr">
        <is>
          <t>a pollution-filled layer of air remains 
trapped near the Earth's surface</t>
        </is>
      </c>
      <c r="D2446">
        <f>HYPERLINK("https://www.youtube.com/watch?v=CdbBwIgq4rs&amp;t=167s", "Go to time")</f>
        <v/>
      </c>
    </row>
    <row r="2447">
      <c r="A2447">
        <f>HYPERLINK("https://www.youtube.com/watch?v=JwhouCNq-Fc", "Video")</f>
        <v/>
      </c>
      <c r="B2447" t="inlineStr">
        <is>
          <t>3:46</t>
        </is>
      </c>
      <c r="C2447" t="inlineStr">
        <is>
          <t>and filled with vivid images.</t>
        </is>
      </c>
      <c r="D2447">
        <f>HYPERLINK("https://www.youtube.com/watch?v=JwhouCNq-Fc&amp;t=226s", "Go to time")</f>
        <v/>
      </c>
    </row>
    <row r="2448">
      <c r="A2448">
        <f>HYPERLINK("https://www.youtube.com/watch?v=BvLolPN8NvU", "Video")</f>
        <v/>
      </c>
      <c r="B2448" t="inlineStr">
        <is>
          <t>2:27</t>
        </is>
      </c>
      <c r="C2448" t="inlineStr">
        <is>
          <t>The pseudotracheae secrete 
enzyme-filled saliva</t>
        </is>
      </c>
      <c r="D2448">
        <f>HYPERLINK("https://www.youtube.com/watch?v=BvLolPN8NvU&amp;t=147s", "Go to time")</f>
        <v/>
      </c>
    </row>
    <row r="2449">
      <c r="A2449">
        <f>HYPERLINK("https://www.youtube.com/watch?v=bWWPs35lTjE", "Video")</f>
        <v/>
      </c>
      <c r="B2449" t="inlineStr">
        <is>
          <t>8:37</t>
        </is>
      </c>
      <c r="C2449" t="inlineStr">
        <is>
          <t>Ted but this ability to start filling</t>
        </is>
      </c>
      <c r="D2449">
        <f>HYPERLINK("https://www.youtube.com/watch?v=bWWPs35lTjE&amp;t=517s", "Go to time")</f>
        <v/>
      </c>
    </row>
    <row r="2450">
      <c r="A2450">
        <f>HYPERLINK("https://www.youtube.com/watch?v=xCI6o-kbqrs", "Video")</f>
        <v/>
      </c>
      <c r="B2450" t="inlineStr">
        <is>
          <t>0:32</t>
        </is>
      </c>
      <c r="C2450" t="inlineStr">
        <is>
          <t>filled with trickery, madness and magic.</t>
        </is>
      </c>
      <c r="D2450">
        <f>HYPERLINK("https://www.youtube.com/watch?v=xCI6o-kbqrs&amp;t=32s", "Go to time")</f>
        <v/>
      </c>
    </row>
    <row r="2451">
      <c r="A2451">
        <f>HYPERLINK("https://www.youtube.com/watch?v=cg_NLOQxFuo", "Video")</f>
        <v/>
      </c>
      <c r="B2451" t="inlineStr">
        <is>
          <t>0:58</t>
        </is>
      </c>
      <c r="C2451" t="inlineStr">
        <is>
          <t>he was filled with unease.</t>
        </is>
      </c>
      <c r="D2451">
        <f>HYPERLINK("https://www.youtube.com/watch?v=cg_NLOQxFuo&amp;t=58s", "Go to time")</f>
        <v/>
      </c>
    </row>
    <row r="2452">
      <c r="A2452">
        <f>HYPERLINK("https://www.youtube.com/watch?v=8HLtFv_KqoE", "Video")</f>
        <v/>
      </c>
      <c r="B2452" t="inlineStr">
        <is>
          <t>3:03</t>
        </is>
      </c>
      <c r="C2452" t="inlineStr">
        <is>
          <t>But let’s fill your students in, shall we?</t>
        </is>
      </c>
      <c r="D2452">
        <f>HYPERLINK("https://www.youtube.com/watch?v=8HLtFv_KqoE&amp;t=183s", "Go to time")</f>
        <v/>
      </c>
    </row>
    <row r="2453">
      <c r="A2453">
        <f>HYPERLINK("https://www.youtube.com/watch?v=Y18Vz51Nkos", "Video")</f>
        <v/>
      </c>
      <c r="B2453" t="inlineStr">
        <is>
          <t>1:07</t>
        </is>
      </c>
      <c r="C2453" t="inlineStr">
        <is>
          <t>It then fills the alveoli,</t>
        </is>
      </c>
      <c r="D2453">
        <f>HYPERLINK("https://www.youtube.com/watch?v=Y18Vz51Nkos&amp;t=67s", "Go to time")</f>
        <v/>
      </c>
    </row>
    <row r="2454">
      <c r="A2454">
        <f>HYPERLINK("https://www.youtube.com/watch?v=-CBlVUPd25M", "Video")</f>
        <v/>
      </c>
      <c r="B2454" t="inlineStr">
        <is>
          <t>0:36</t>
        </is>
      </c>
      <c r="C2454" t="inlineStr">
        <is>
          <t>if they don’t work, don’t fill a need, 
or for any number of other reasons.</t>
        </is>
      </c>
      <c r="D2454">
        <f>HYPERLINK("https://www.youtube.com/watch?v=-CBlVUPd25M&amp;t=36s", "Go to time")</f>
        <v/>
      </c>
    </row>
    <row r="2455">
      <c r="A2455">
        <f>HYPERLINK("https://www.youtube.com/watch?v=znSeL66e8qE", "Video")</f>
        <v/>
      </c>
      <c r="B2455" t="inlineStr">
        <is>
          <t>2:21</t>
        </is>
      </c>
      <c r="C2455" t="inlineStr">
        <is>
          <t>form and gradually fill the gap.</t>
        </is>
      </c>
      <c r="D2455">
        <f>HYPERLINK("https://www.youtube.com/watch?v=znSeL66e8qE&amp;t=141s", "Go to time")</f>
        <v/>
      </c>
    </row>
    <row r="2456">
      <c r="A2456">
        <f>HYPERLINK("https://www.youtube.com/watch?v=znSeL66e8qE", "Video")</f>
        <v/>
      </c>
      <c r="B2456" t="inlineStr">
        <is>
          <t>2:38</t>
        </is>
      </c>
      <c r="C2456" t="inlineStr">
        <is>
          <t>If we put adhesive-filled fibers</t>
        </is>
      </c>
      <c r="D2456">
        <f>HYPERLINK("https://www.youtube.com/watch?v=znSeL66e8qE&amp;t=158s", "Go to time")</f>
        <v/>
      </c>
    </row>
    <row r="2457">
      <c r="A2457">
        <f>HYPERLINK("https://www.youtube.com/watch?v=znSeL66e8qE", "Video")</f>
        <v/>
      </c>
      <c r="B2457" t="inlineStr">
        <is>
          <t>3:33</t>
        </is>
      </c>
      <c r="C2457" t="inlineStr">
        <is>
          <t>These crystals gradually fill the gaps,</t>
        </is>
      </c>
      <c r="D2457">
        <f>HYPERLINK("https://www.youtube.com/watch?v=znSeL66e8qE&amp;t=213s", "Go to time")</f>
        <v/>
      </c>
    </row>
    <row r="2458">
      <c r="A2458">
        <f>HYPERLINK("https://www.youtube.com/watch?v=rLL-y2WLE14", "Video")</f>
        <v/>
      </c>
      <c r="B2458" t="inlineStr">
        <is>
          <t>0:28</t>
        </is>
      </c>
      <c r="C2458" t="inlineStr">
        <is>
          <t>by helping the bees fill 
every hex with wax.</t>
        </is>
      </c>
      <c r="D2458">
        <f>HYPERLINK("https://www.youtube.com/watch?v=rLL-y2WLE14&amp;t=28s", "Go to time")</f>
        <v/>
      </c>
    </row>
    <row r="2459">
      <c r="A2459">
        <f>HYPERLINK("https://www.youtube.com/watch?v=rLL-y2WLE14", "Video")</f>
        <v/>
      </c>
      <c r="B2459" t="inlineStr">
        <is>
          <t>0:32</t>
        </is>
      </c>
      <c r="C2459" t="inlineStr">
        <is>
          <t>There are two ways to fill a given hex.</t>
        </is>
      </c>
      <c r="D2459">
        <f>HYPERLINK("https://www.youtube.com/watch?v=rLL-y2WLE14&amp;t=32s", "Go to time")</f>
        <v/>
      </c>
    </row>
    <row r="2460">
      <c r="A2460">
        <f>HYPERLINK("https://www.youtube.com/watch?v=rLL-y2WLE14", "Video")</f>
        <v/>
      </c>
      <c r="B2460" t="inlineStr">
        <is>
          <t>0:43</t>
        </is>
      </c>
      <c r="C2460" t="inlineStr">
        <is>
          <t>if at any point an unfilled hex has three
or more neighboring wax-filled hexes,</t>
        </is>
      </c>
      <c r="D2460">
        <f>HYPERLINK("https://www.youtube.com/watch?v=rLL-y2WLE14&amp;t=43s", "Go to time")</f>
        <v/>
      </c>
    </row>
    <row r="2461">
      <c r="A2461">
        <f>HYPERLINK("https://www.youtube.com/watch?v=rLL-y2WLE14", "Video")</f>
        <v/>
      </c>
      <c r="B2461" t="inlineStr">
        <is>
          <t>2:16</t>
        </is>
      </c>
      <c r="C2461" t="inlineStr">
        <is>
          <t>which involves counting the sides 
of the filled-in hexes,</t>
        </is>
      </c>
      <c r="D2461">
        <f>HYPERLINK("https://www.youtube.com/watch?v=rLL-y2WLE14&amp;t=136s", "Go to time")</f>
        <v/>
      </c>
    </row>
    <row r="2462">
      <c r="A2462">
        <f>HYPERLINK("https://www.youtube.com/watch?v=rLL-y2WLE14", "Video")</f>
        <v/>
      </c>
      <c r="B2462" t="inlineStr">
        <is>
          <t>3:52</t>
        </is>
      </c>
      <c r="C2462" t="inlineStr">
        <is>
          <t>which means we’ll need 
at least 5 bees to fill it in.</t>
        </is>
      </c>
      <c r="D2462">
        <f>HYPERLINK("https://www.youtube.com/watch?v=rLL-y2WLE14&amp;t=232s", "Go to time")</f>
        <v/>
      </c>
    </row>
    <row r="2463">
      <c r="A2463">
        <f>HYPERLINK("https://www.youtube.com/watch?v=rLL-y2WLE14", "Video")</f>
        <v/>
      </c>
      <c r="B2463" t="inlineStr">
        <is>
          <t>3:57</t>
        </is>
      </c>
      <c r="C2463" t="inlineStr">
        <is>
          <t>Placing them like this would fill out 
the whole hive in just three steps.</t>
        </is>
      </c>
      <c r="D2463">
        <f>HYPERLINK("https://www.youtube.com/watch?v=rLL-y2WLE14&amp;t=237s", "Go to time")</f>
        <v/>
      </c>
    </row>
    <row r="2464">
      <c r="A2464">
        <f>HYPERLINK("https://www.youtube.com/watch?v=rLL-y2WLE14", "Video")</f>
        <v/>
      </c>
      <c r="B2464" t="inlineStr">
        <is>
          <t>4:31</t>
        </is>
      </c>
      <c r="C2464" t="inlineStr">
        <is>
          <t>that fills in the center of the hive 
and extend it to its edges.</t>
        </is>
      </c>
      <c r="D2464">
        <f>HYPERLINK("https://www.youtube.com/watch?v=rLL-y2WLE14&amp;t=271s", "Go to time")</f>
        <v/>
      </c>
    </row>
    <row r="2465">
      <c r="A2465">
        <f>HYPERLINK("https://www.youtube.com/watch?v=VixAX2IzaE4", "Video")</f>
        <v/>
      </c>
      <c r="B2465" t="inlineStr">
        <is>
          <t>2:24</t>
        </is>
      </c>
      <c r="C2465" t="inlineStr">
        <is>
          <t>Filled with pity, the scholar implored 
the woman to share her sorrow.</t>
        </is>
      </c>
      <c r="D2465">
        <f>HYPERLINK("https://www.youtube.com/watch?v=VixAX2IzaE4&amp;t=144s", "Go to time")</f>
        <v/>
      </c>
    </row>
    <row r="2466">
      <c r="A2466">
        <f>HYPERLINK("https://www.youtube.com/watch?v=VixAX2IzaE4", "Video")</f>
        <v/>
      </c>
      <c r="B2466" t="inlineStr">
        <is>
          <t>3:18</t>
        </is>
      </c>
      <c r="C2466" t="inlineStr">
        <is>
          <t>To his surprise, the usually quiet temple
was filled with people,</t>
        </is>
      </c>
      <c r="D2466">
        <f>HYPERLINK("https://www.youtube.com/watch?v=VixAX2IzaE4&amp;t=198s", "Go to time")</f>
        <v/>
      </c>
    </row>
    <row r="2467">
      <c r="A2467">
        <f>HYPERLINK("https://www.youtube.com/watch?v=VixAX2IzaE4", "Video")</f>
        <v/>
      </c>
      <c r="B2467" t="inlineStr">
        <is>
          <t>4:06</t>
        </is>
      </c>
      <c r="C2467" t="inlineStr">
        <is>
          <t>Filled with insight, the scholar 
set himself back on his journey.</t>
        </is>
      </c>
      <c r="D2467">
        <f>HYPERLINK("https://www.youtube.com/watch?v=VixAX2IzaE4&amp;t=246s", "Go to time")</f>
        <v/>
      </c>
    </row>
    <row r="2468">
      <c r="A2468">
        <f>HYPERLINK("https://www.youtube.com/watch?v=A_YMOhpyErI", "Video")</f>
        <v/>
      </c>
      <c r="B2468" t="inlineStr">
        <is>
          <t>4:13</t>
        </is>
      </c>
      <c r="C2468" t="inlineStr">
        <is>
          <t>20% of these shoes are incinerated, 
while the rest are tossed into landfills</t>
        </is>
      </c>
      <c r="D2468">
        <f>HYPERLINK("https://www.youtube.com/watch?v=A_YMOhpyErI&amp;t=253s", "Go to time")</f>
        <v/>
      </c>
    </row>
    <row r="2469">
      <c r="A2469">
        <f>HYPERLINK("https://www.youtube.com/watch?v=0a9Wuz7MvUE", "Video")</f>
        <v/>
      </c>
      <c r="B2469" t="inlineStr">
        <is>
          <t>2:11</t>
        </is>
      </c>
      <c r="C2469" t="inlineStr">
        <is>
          <t>In killing him, Oedipus had fulfilled
the first half of Apollo’s prophecy.</t>
        </is>
      </c>
      <c r="D2469">
        <f>HYPERLINK("https://www.youtube.com/watch?v=0a9Wuz7MvUE&amp;t=131s", "Go to time")</f>
        <v/>
      </c>
    </row>
    <row r="2470">
      <c r="A2470">
        <f>HYPERLINK("https://www.youtube.com/watch?v=TQKELOE9eY4", "Video")</f>
        <v/>
      </c>
      <c r="B2470" t="inlineStr">
        <is>
          <t>2:52</t>
        </is>
      </c>
      <c r="C2470" t="inlineStr">
        <is>
          <t>and other places where the peaks of one
fill in the valleys of the other.</t>
        </is>
      </c>
      <c r="D2470">
        <f>HYPERLINK("https://www.youtube.com/watch?v=TQKELOE9eY4&amp;t=172s", "Go to time")</f>
        <v/>
      </c>
    </row>
    <row r="2471">
      <c r="A2471">
        <f>HYPERLINK("https://www.youtube.com/watch?v=gBRcOLcEwF0", "Video")</f>
        <v/>
      </c>
      <c r="B2471" t="inlineStr">
        <is>
          <t>0:59</t>
        </is>
      </c>
      <c r="C2471" t="inlineStr">
        <is>
          <t>Those basins filled with water
as the ice began to melt,</t>
        </is>
      </c>
      <c r="D2471">
        <f>HYPERLINK("https://www.youtube.com/watch?v=gBRcOLcEwF0&amp;t=59s", "Go to time")</f>
        <v/>
      </c>
    </row>
    <row r="2472">
      <c r="A2472">
        <f>HYPERLINK("https://www.youtube.com/watch?v=c5N8hRyHYB0", "Video")</f>
        <v/>
      </c>
      <c r="B2472" t="inlineStr">
        <is>
          <t>1:39</t>
        </is>
      </c>
      <c r="C2472" t="inlineStr">
        <is>
          <t>Seeing Narcissus there, 
Echo was filled with longing.</t>
        </is>
      </c>
      <c r="D2472">
        <f>HYPERLINK("https://www.youtube.com/watch?v=c5N8hRyHYB0&amp;t=99s", "Go to time")</f>
        <v/>
      </c>
    </row>
    <row r="2473">
      <c r="A2473">
        <f>HYPERLINK("https://www.youtube.com/watch?v=2njn71TqkjA", "Video")</f>
        <v/>
      </c>
      <c r="B2473" t="inlineStr">
        <is>
          <t>0:52</t>
        </is>
      </c>
      <c r="C2473" t="inlineStr">
        <is>
          <t>Reports on heatwaves and wildfires
regularly fill the evening news.</t>
        </is>
      </c>
      <c r="D2473">
        <f>HYPERLINK("https://www.youtube.com/watch?v=2njn71TqkjA&amp;t=52s", "Go to time")</f>
        <v/>
      </c>
    </row>
    <row r="2474">
      <c r="A2474">
        <f>HYPERLINK("https://www.youtube.com/watch?v=00Ar2_irvJk", "Video")</f>
        <v/>
      </c>
      <c r="B2474" t="inlineStr">
        <is>
          <t>1:19</t>
        </is>
      </c>
      <c r="C2474" t="inlineStr">
        <is>
          <t>This waxy substance fills a cavity
in the sperm whale’s head.</t>
        </is>
      </c>
      <c r="D2474">
        <f>HYPERLINK("https://www.youtube.com/watch?v=00Ar2_irvJk&amp;t=79s", "Go to time")</f>
        <v/>
      </c>
    </row>
    <row r="2475">
      <c r="A2475">
        <f>HYPERLINK("https://www.youtube.com/watch?v=8HegwRtbDSU", "Video")</f>
        <v/>
      </c>
      <c r="B2475" t="inlineStr">
        <is>
          <t>3:14</t>
        </is>
      </c>
      <c r="C2475" t="inlineStr">
        <is>
          <t>filled with sculpted stones</t>
        </is>
      </c>
      <c r="D2475">
        <f>HYPERLINK("https://www.youtube.com/watch?v=8HegwRtbDSU&amp;t=194s", "Go to time")</f>
        <v/>
      </c>
    </row>
    <row r="2476">
      <c r="A2476">
        <f>HYPERLINK("https://www.youtube.com/watch?v=BiSYoeqb_VY", "Video")</f>
        <v/>
      </c>
      <c r="B2476" t="inlineStr">
        <is>
          <t>1:01</t>
        </is>
      </c>
      <c r="C2476" t="inlineStr">
        <is>
          <t>enough to fill more than 30 bathtubs.</t>
        </is>
      </c>
      <c r="D2476">
        <f>HYPERLINK("https://www.youtube.com/watch?v=BiSYoeqb_VY&amp;t=61s", "Go to time")</f>
        <v/>
      </c>
    </row>
    <row r="2477">
      <c r="A2477">
        <f>HYPERLINK("https://www.youtube.com/watch?v=pHLP5CZMnL4", "Video")</f>
        <v/>
      </c>
      <c r="B2477" t="inlineStr">
        <is>
          <t>0:33</t>
        </is>
      </c>
      <c r="C2477" t="inlineStr">
        <is>
          <t>filled with many kinds of microbes
from across the web of life.</t>
        </is>
      </c>
      <c r="D2477">
        <f>HYPERLINK("https://www.youtube.com/watch?v=pHLP5CZMnL4&amp;t=33s", "Go to time")</f>
        <v/>
      </c>
    </row>
    <row r="2478">
      <c r="A2478">
        <f>HYPERLINK("https://www.youtube.com/watch?v=M7V1a1I5BL0", "Video")</f>
        <v/>
      </c>
      <c r="B2478" t="inlineStr">
        <is>
          <t>1:16</t>
        </is>
      </c>
      <c r="C2478" t="inlineStr">
        <is>
          <t>The strong healthy babies were considered
capable of fulfilling this purpose,</t>
        </is>
      </c>
      <c r="D2478">
        <f>HYPERLINK("https://www.youtube.com/watch?v=M7V1a1I5BL0&amp;t=76s", "Go to time")</f>
        <v/>
      </c>
    </row>
    <row r="2479">
      <c r="A2479">
        <f>HYPERLINK("https://www.youtube.com/watch?v=dyckL6HuLRU", "Video")</f>
        <v/>
      </c>
      <c r="B2479" t="inlineStr">
        <is>
          <t>3:01</t>
        </is>
      </c>
      <c r="C2479" t="inlineStr">
        <is>
          <t>When it finally hit the bedrock, 
they filled it with concrete,</t>
        </is>
      </c>
      <c r="D2479">
        <f>HYPERLINK("https://www.youtube.com/watch?v=dyckL6HuLRU&amp;t=181s", "Go to time")</f>
        <v/>
      </c>
    </row>
    <row r="2480">
      <c r="A2480">
        <f>HYPERLINK("https://www.youtube.com/watch?v=FsMWbVrjucg", "Video")</f>
        <v/>
      </c>
      <c r="B2480" t="inlineStr">
        <is>
          <t>0:41</t>
        </is>
      </c>
      <c r="C2480" t="inlineStr">
        <is>
          <t>linguistic fillers which distract 
from useful speech.</t>
        </is>
      </c>
      <c r="D2480">
        <f>HYPERLINK("https://www.youtube.com/watch?v=FsMWbVrjucg&amp;t=41s", "Go to time")</f>
        <v/>
      </c>
    </row>
    <row r="2481">
      <c r="A2481">
        <f>HYPERLINK("https://www.youtube.com/watch?v=FsMWbVrjucg", "Video")</f>
        <v/>
      </c>
      <c r="B2481" t="inlineStr">
        <is>
          <t>1:35</t>
        </is>
      </c>
      <c r="C2481" t="inlineStr">
        <is>
          <t>can imbue even words that seem like filler
with vital information.</t>
        </is>
      </c>
      <c r="D2481">
        <f>HYPERLINK("https://www.youtube.com/watch?v=FsMWbVrjucg&amp;t=95s", "Go to time")</f>
        <v/>
      </c>
    </row>
    <row r="2482">
      <c r="A2482">
        <f>HYPERLINK("https://www.youtube.com/watch?v=FsMWbVrjucg", "Video")</f>
        <v/>
      </c>
      <c r="B2482" t="inlineStr">
        <is>
          <t>1:49</t>
        </is>
      </c>
      <c r="C2482" t="inlineStr">
        <is>
          <t>Linguists call these filled pauses, which
are a kind of hesitation phenomenon.</t>
        </is>
      </c>
      <c r="D2482">
        <f>HYPERLINK("https://www.youtube.com/watch?v=FsMWbVrjucg&amp;t=109s", "Go to time")</f>
        <v/>
      </c>
    </row>
    <row r="2483">
      <c r="A2483">
        <f>HYPERLINK("https://www.youtube.com/watch?v=FsMWbVrjucg", "Video")</f>
        <v/>
      </c>
      <c r="B2483" t="inlineStr">
        <is>
          <t>2:09</t>
        </is>
      </c>
      <c r="C2483" t="inlineStr">
        <is>
          <t>a filled pause can signal
that you’re not finished yet.</t>
        </is>
      </c>
      <c r="D2483">
        <f>HYPERLINK("https://www.youtube.com/watch?v=FsMWbVrjucg&amp;t=129s", "Go to time")</f>
        <v/>
      </c>
    </row>
    <row r="2484">
      <c r="A2484">
        <f>HYPERLINK("https://www.youtube.com/watch?v=FsMWbVrjucg", "Video")</f>
        <v/>
      </c>
      <c r="B2484" t="inlineStr">
        <is>
          <t>2:26</t>
        </is>
      </c>
      <c r="C2484" t="inlineStr">
        <is>
          <t>a filled pause lets your listeners know
an important word is on the way.</t>
        </is>
      </c>
      <c r="D2484">
        <f>HYPERLINK("https://www.youtube.com/watch?v=FsMWbVrjucg&amp;t=146s", "Go to time")</f>
        <v/>
      </c>
    </row>
    <row r="2485">
      <c r="A2485">
        <f>HYPERLINK("https://www.youtube.com/watch?v=FsMWbVrjucg", "Video")</f>
        <v/>
      </c>
      <c r="B2485" t="inlineStr">
        <is>
          <t>4:03</t>
        </is>
      </c>
      <c r="C2485" t="inlineStr">
        <is>
          <t>toddlers performed better if that 
instruction contained a filled pause.</t>
        </is>
      </c>
      <c r="D2485">
        <f>HYPERLINK("https://www.youtube.com/watch?v=FsMWbVrjucg&amp;t=243s", "Go to time")</f>
        <v/>
      </c>
    </row>
    <row r="2486">
      <c r="A2486">
        <f>HYPERLINK("https://www.youtube.com/watch?v=FsMWbVrjucg", "Video")</f>
        <v/>
      </c>
      <c r="B2486" t="inlineStr">
        <is>
          <t>4:09</t>
        </is>
      </c>
      <c r="C2486" t="inlineStr">
        <is>
          <t>This may mean that filled pauses 
cue toddlers to expect novel words,</t>
        </is>
      </c>
      <c r="D2486">
        <f>HYPERLINK("https://www.youtube.com/watch?v=FsMWbVrjucg&amp;t=249s", "Go to time")</f>
        <v/>
      </c>
    </row>
    <row r="2487">
      <c r="A2487">
        <f>HYPERLINK("https://www.youtube.com/watch?v=FsMWbVrjucg", "Video")</f>
        <v/>
      </c>
      <c r="B2487" t="inlineStr">
        <is>
          <t>4:23</t>
        </is>
      </c>
      <c r="C2487" t="inlineStr">
        <is>
          <t>filled pauses smooth out awkward 
early conversations.</t>
        </is>
      </c>
      <c r="D2487">
        <f>HYPERLINK("https://www.youtube.com/watch?v=FsMWbVrjucg&amp;t=263s", "Go to time")</f>
        <v/>
      </c>
    </row>
    <row r="2488">
      <c r="A2488">
        <f>HYPERLINK("https://www.youtube.com/watch?v=FsMWbVrjucg", "Video")</f>
        <v/>
      </c>
      <c r="B2488" t="inlineStr">
        <is>
          <t>4:39</t>
        </is>
      </c>
      <c r="C2488" t="inlineStr">
        <is>
          <t>the use of filled pauses doesn't decrease
with mastery of a language.</t>
        </is>
      </c>
      <c r="D2488">
        <f>HYPERLINK("https://www.youtube.com/watch?v=FsMWbVrjucg&amp;t=279s", "Go to time")</f>
        <v/>
      </c>
    </row>
    <row r="2489">
      <c r="A2489">
        <f>HYPERLINK("https://www.youtube.com/watch?v=M0VWroX0gZA", "Video")</f>
        <v/>
      </c>
      <c r="B2489" t="inlineStr">
        <is>
          <t>0:47</t>
        </is>
      </c>
      <c r="C2489" t="inlineStr">
        <is>
          <t>Each shrub is filled with small berries
called "coffee cherries."</t>
        </is>
      </c>
      <c r="D2489">
        <f>HYPERLINK("https://www.youtube.com/watch?v=M0VWroX0gZA&amp;t=47s", "Go to time")</f>
        <v/>
      </c>
    </row>
    <row r="2490">
      <c r="A2490">
        <f>HYPERLINK("https://www.youtube.com/watch?v=sOBshvAknpQ", "Video")</f>
        <v/>
      </c>
      <c r="B2490" t="inlineStr">
        <is>
          <t>2:00</t>
        </is>
      </c>
      <c r="C2490" t="inlineStr">
        <is>
          <t>As a result, they filled many distinct
niches over the ages.</t>
        </is>
      </c>
      <c r="D2490">
        <f>HYPERLINK("https://www.youtube.com/watch?v=sOBshvAknpQ&amp;t=120s", "Go to time")</f>
        <v/>
      </c>
    </row>
    <row r="2491">
      <c r="A2491">
        <f>HYPERLINK("https://www.youtube.com/watch?v=4DlipN61jGA", "Video")</f>
        <v/>
      </c>
      <c r="B2491" t="inlineStr">
        <is>
          <t>2:00</t>
        </is>
      </c>
      <c r="C2491" t="inlineStr">
        <is>
          <t>it fills in these blind spots with 
information from the surrounding area.</t>
        </is>
      </c>
      <c r="D2491">
        <f>HYPERLINK("https://www.youtube.com/watch?v=4DlipN61jGA&amp;t=120s", "Go to time")</f>
        <v/>
      </c>
    </row>
    <row r="2492">
      <c r="A2492">
        <f>HYPERLINK("https://www.youtube.com/watch?v=5c6C3rHOdf8", "Video")</f>
        <v/>
      </c>
      <c r="B2492" t="inlineStr">
        <is>
          <t>0:43</t>
        </is>
      </c>
      <c r="C2492" t="inlineStr">
        <is>
          <t>because they were filled 
with a special substance, or energy,</t>
        </is>
      </c>
      <c r="D2492">
        <f>HYPERLINK("https://www.youtube.com/watch?v=5c6C3rHOdf8&amp;t=43s", "Go to time")</f>
        <v/>
      </c>
    </row>
    <row r="2493">
      <c r="A2493">
        <f>HYPERLINK("https://www.youtube.com/watch?v=pg1NpMmPv48", "Video")</f>
        <v/>
      </c>
      <c r="B2493" t="inlineStr">
        <is>
          <t>3:53</t>
        </is>
      </c>
      <c r="C2493" t="inlineStr">
        <is>
          <t>because pentagons 
don't neatly fill a surface,</t>
        </is>
      </c>
      <c r="D2493">
        <f>HYPERLINK("https://www.youtube.com/watch?v=pg1NpMmPv48&amp;t=233s", "Go to time")</f>
        <v/>
      </c>
    </row>
    <row r="2494">
      <c r="A2494">
        <f>HYPERLINK("https://www.youtube.com/watch?v=CVo225pUaSA", "Video")</f>
        <v/>
      </c>
      <c r="B2494" t="inlineStr">
        <is>
          <t>0:54</t>
        </is>
      </c>
      <c r="C2494" t="inlineStr">
        <is>
          <t>and as soon as the soldiers
have eaten their fill at her table,</t>
        </is>
      </c>
      <c r="D2494">
        <f>HYPERLINK("https://www.youtube.com/watch?v=CVo225pUaSA&amp;t=54s", "Go to time")</f>
        <v/>
      </c>
    </row>
    <row r="2495">
      <c r="A2495">
        <f>HYPERLINK("https://www.youtube.com/watch?v=urOkfsIRFlw", "Video")</f>
        <v/>
      </c>
      <c r="B2495" t="inlineStr">
        <is>
          <t>3:31</t>
        </is>
      </c>
      <c r="C2495" t="inlineStr">
        <is>
          <t>Fill them in, and lo and behold,</t>
        </is>
      </c>
      <c r="D2495">
        <f>HYPERLINK("https://www.youtube.com/watch?v=urOkfsIRFlw&amp;t=211s", "Go to time")</f>
        <v/>
      </c>
    </row>
    <row r="2496">
      <c r="A2496">
        <f>HYPERLINK("https://www.youtube.com/watch?v=8NUxvJS-_0k", "Video")</f>
        <v/>
      </c>
      <c r="B2496" t="inlineStr">
        <is>
          <t>1:52</t>
        </is>
      </c>
      <c r="C2496" t="inlineStr">
        <is>
          <t>The air you've breathed in
fills these sacks,</t>
        </is>
      </c>
      <c r="D2496">
        <f>HYPERLINK("https://www.youtube.com/watch?v=8NUxvJS-_0k&amp;t=112s", "Go to time")</f>
        <v/>
      </c>
    </row>
    <row r="2497">
      <c r="A2497">
        <f>HYPERLINK("https://www.youtube.com/watch?v=RX-upJeSm7w", "Video")</f>
        <v/>
      </c>
      <c r="B2497" t="inlineStr">
        <is>
          <t>4:11</t>
        </is>
      </c>
      <c r="C2497" t="inlineStr">
        <is>
          <t>or even increased by these
self-fulfilling predictions.</t>
        </is>
      </c>
      <c r="D2497">
        <f>HYPERLINK("https://www.youtube.com/watch?v=RX-upJeSm7w&amp;t=251s", "Go to time")</f>
        <v/>
      </c>
    </row>
    <row r="2498">
      <c r="A2498">
        <f>HYPERLINK("https://www.youtube.com/watch?v=p5v7h4wQDPg", "Video")</f>
        <v/>
      </c>
      <c r="B2498" t="inlineStr">
        <is>
          <t>0:15</t>
        </is>
      </c>
      <c r="C2498" t="inlineStr">
        <is>
          <t>How many of you have had to fill out</t>
        </is>
      </c>
      <c r="D2498">
        <f>HYPERLINK("https://www.youtube.com/watch?v=p5v7h4wQDPg&amp;t=15s", "Go to time")</f>
        <v/>
      </c>
    </row>
    <row r="2499">
      <c r="A2499">
        <f>HYPERLINK("https://www.youtube.com/watch?v=p5v7h4wQDPg", "Video")</f>
        <v/>
      </c>
      <c r="B2499" t="inlineStr">
        <is>
          <t>0:31</t>
        </is>
      </c>
      <c r="C2499" t="inlineStr">
        <is>
          <t>you, the entity filling out the form,</t>
        </is>
      </c>
      <c r="D2499">
        <f>HYPERLINK("https://www.youtube.com/watch?v=p5v7h4wQDPg&amp;t=31s", "Go to time")</f>
        <v/>
      </c>
    </row>
    <row r="2500">
      <c r="A2500">
        <f>HYPERLINK("https://www.youtube.com/watch?v=p5v7h4wQDPg", "Video")</f>
        <v/>
      </c>
      <c r="B2500" t="inlineStr">
        <is>
          <t>6:50</t>
        </is>
      </c>
      <c r="C2500" t="inlineStr">
        <is>
          <t>you fill out the capture because you</t>
        </is>
      </c>
      <c r="D2500">
        <f>HYPERLINK("https://www.youtube.com/watch?v=p5v7h4wQDPg&amp;t=410s", "Go to time")</f>
        <v/>
      </c>
    </row>
    <row r="2501">
      <c r="A2501">
        <f>HYPERLINK("https://www.youtube.com/watch?v=4TQETLZZmcM", "Video")</f>
        <v/>
      </c>
      <c r="B2501" t="inlineStr">
        <is>
          <t>5:41</t>
        </is>
      </c>
      <c r="C2501" t="inlineStr">
        <is>
          <t>processing the brain fills in</t>
        </is>
      </c>
      <c r="D2501">
        <f>HYPERLINK("https://www.youtube.com/watch?v=4TQETLZZmcM&amp;t=341s", "Go to time")</f>
        <v/>
      </c>
    </row>
    <row r="2502">
      <c r="A2502">
        <f>HYPERLINK("https://www.youtube.com/watch?v=RDA64eUoxag", "Video")</f>
        <v/>
      </c>
      <c r="B2502" t="inlineStr">
        <is>
          <t>1:40</t>
        </is>
      </c>
      <c r="C2502" t="inlineStr">
        <is>
          <t>setting up three arenas filled with soil</t>
        </is>
      </c>
      <c r="D2502">
        <f>HYPERLINK("https://www.youtube.com/watch?v=RDA64eUoxag&amp;t=100s", "Go to time")</f>
        <v/>
      </c>
    </row>
    <row r="2503">
      <c r="A2503">
        <f>HYPERLINK("https://www.youtube.com/watch?v=RDA64eUoxag", "Video")</f>
        <v/>
      </c>
      <c r="B2503" t="inlineStr">
        <is>
          <t>2:52</t>
        </is>
      </c>
      <c r="C2503" t="inlineStr">
        <is>
          <t>When Catania released a single mole 
into worm- and soil-filled arenas,</t>
        </is>
      </c>
      <c r="D2503">
        <f>HYPERLINK("https://www.youtube.com/watch?v=RDA64eUoxag&amp;t=172s", "Go to time")</f>
        <v/>
      </c>
    </row>
    <row r="2504">
      <c r="A2504">
        <f>HYPERLINK("https://www.youtube.com/watch?v=yDtKBXOEsoM", "Video")</f>
        <v/>
      </c>
      <c r="B2504" t="inlineStr">
        <is>
          <t>0:58</t>
        </is>
      </c>
      <c r="C2504" t="inlineStr">
        <is>
          <t>Each of these tiny balloons is surrounded 
by a mesh of blood-filled capillaries.</t>
        </is>
      </c>
      <c r="D2504">
        <f>HYPERLINK("https://www.youtube.com/watch?v=yDtKBXOEsoM&amp;t=58s", "Go to time")</f>
        <v/>
      </c>
    </row>
    <row r="2505">
      <c r="A2505">
        <f>HYPERLINK("https://www.youtube.com/watch?v=yDtKBXOEsoM", "Video")</f>
        <v/>
      </c>
      <c r="B2505" t="inlineStr">
        <is>
          <t>3:49</t>
        </is>
      </c>
      <c r="C2505" t="inlineStr">
        <is>
          <t>and filled with pressurized air 
which moves into the patient’s airway.</t>
        </is>
      </c>
      <c r="D2505">
        <f>HYPERLINK("https://www.youtube.com/watch?v=yDtKBXOEsoM&amp;t=229s", "Go to time")</f>
        <v/>
      </c>
    </row>
    <row r="2506">
      <c r="A2506">
        <f>HYPERLINK("https://www.youtube.com/watch?v=WJoSHQvniDY", "Video")</f>
        <v/>
      </c>
      <c r="B2506" t="inlineStr">
        <is>
          <t>1:12</t>
        </is>
      </c>
      <c r="C2506" t="inlineStr">
        <is>
          <t>Italian so she managed to fill in the</t>
        </is>
      </c>
      <c r="D2506">
        <f>HYPERLINK("https://www.youtube.com/watch?v=WJoSHQvniDY&amp;t=72s", "Go to time")</f>
        <v/>
      </c>
    </row>
    <row r="2507">
      <c r="A2507">
        <f>HYPERLINK("https://www.youtube.com/watch?v=zGoBFU1q4g0", "Video")</f>
        <v/>
      </c>
      <c r="B2507" t="inlineStr">
        <is>
          <t>3:05</t>
        </is>
      </c>
      <c r="C2507" t="inlineStr">
        <is>
          <t>and beeswax to plug cavities,
like modern-day fillings.</t>
        </is>
      </c>
      <c r="D2507">
        <f>HYPERLINK("https://www.youtube.com/watch?v=zGoBFU1q4g0&amp;t=185s", "Go to time")</f>
        <v/>
      </c>
    </row>
    <row r="2508">
      <c r="A2508">
        <f>HYPERLINK("https://www.youtube.com/watch?v=zGoBFU1q4g0", "Video")</f>
        <v/>
      </c>
      <c r="B2508" t="inlineStr">
        <is>
          <t>4:07</t>
        </is>
      </c>
      <c r="C2508" t="inlineStr">
        <is>
          <t>we use tooth fillings to fill 
and close off the infected area,</t>
        </is>
      </c>
      <c r="D2508">
        <f>HYPERLINK("https://www.youtube.com/watch?v=zGoBFU1q4g0&amp;t=247s", "Go to time")</f>
        <v/>
      </c>
    </row>
    <row r="2509">
      <c r="A2509">
        <f>HYPERLINK("https://www.youtube.com/watch?v=wz4k6d2reAI", "Video")</f>
        <v/>
      </c>
      <c r="B2509" t="inlineStr">
        <is>
          <t>3:12</t>
        </is>
      </c>
      <c r="C2509" t="inlineStr">
        <is>
          <t>and two hundred wagons 
filled with her treasures.</t>
        </is>
      </c>
      <c r="D2509">
        <f>HYPERLINK("https://www.youtube.com/watch?v=wz4k6d2reAI&amp;t=192s", "Go to time")</f>
        <v/>
      </c>
    </row>
    <row r="2510">
      <c r="A2510">
        <f>HYPERLINK("https://www.youtube.com/watch?v=e6XeP9gQPmg", "Video")</f>
        <v/>
      </c>
      <c r="B2510" t="inlineStr">
        <is>
          <t>4:12</t>
        </is>
      </c>
      <c r="C2510" t="inlineStr">
        <is>
          <t>The drinking horn 
was filled with the ocean,</t>
        </is>
      </c>
      <c r="D2510">
        <f>HYPERLINK("https://www.youtube.com/watch?v=e6XeP9gQPmg&amp;t=252s", "Go to time")</f>
        <v/>
      </c>
    </row>
    <row r="2511">
      <c r="A2511">
        <f>HYPERLINK("https://www.youtube.com/watch?v=CX4KuIBmnjI", "Video")</f>
        <v/>
      </c>
      <c r="B2511" t="inlineStr">
        <is>
          <t>2:08</t>
        </is>
      </c>
      <c r="C2511" t="inlineStr">
        <is>
          <t>Or could they be art for art's sake,
the sheer joy and fulfillment of creation?</t>
        </is>
      </c>
      <c r="D2511">
        <f>HYPERLINK("https://www.youtube.com/watch?v=CX4KuIBmnjI&amp;t=128s", "Go to time")</f>
        <v/>
      </c>
    </row>
    <row r="2512">
      <c r="A2512">
        <f>HYPERLINK("https://www.youtube.com/watch?v=rD5goS69LT4", "Video")</f>
        <v/>
      </c>
      <c r="B2512" t="inlineStr">
        <is>
          <t>0:21</t>
        </is>
      </c>
      <c r="C2512" t="inlineStr">
        <is>
          <t>a play filled with riddles, prophesies,
nightmare visions,</t>
        </is>
      </c>
      <c r="D2512">
        <f>HYPERLINK("https://www.youtube.com/watch?v=rD5goS69LT4&amp;t=21s", "Go to time")</f>
        <v/>
      </c>
    </row>
    <row r="2513">
      <c r="A2513">
        <f>HYPERLINK("https://www.youtube.com/watch?v=ztoUaJFEi8M", "Video")</f>
        <v/>
      </c>
      <c r="B2513" t="inlineStr">
        <is>
          <t>3:46</t>
        </is>
      </c>
      <c r="C2513" t="inlineStr">
        <is>
          <t>where she opened a kitchen 
to fill the bellies of the people</t>
        </is>
      </c>
      <c r="D2513">
        <f>HYPERLINK("https://www.youtube.com/watch?v=ztoUaJFEi8M&amp;t=226s", "Go to time")</f>
        <v/>
      </c>
    </row>
    <row r="2514">
      <c r="A2514">
        <f>HYPERLINK("https://www.youtube.com/watch?v=MgrwWuaRuso", "Video")</f>
        <v/>
      </c>
      <c r="B2514" t="inlineStr">
        <is>
          <t>1:51</t>
        </is>
      </c>
      <c r="C2514" t="inlineStr">
        <is>
          <t>It was filled with profound meditations
on life, death, and religion,</t>
        </is>
      </c>
      <c r="D2514">
        <f>HYPERLINK("https://www.youtube.com/watch?v=MgrwWuaRuso&amp;t=111s", "Go to time")</f>
        <v/>
      </c>
    </row>
    <row r="2515">
      <c r="A2515">
        <f>HYPERLINK("https://www.youtube.com/watch?v=YompsDlEdtc", "Video")</f>
        <v/>
      </c>
      <c r="B2515" t="inlineStr">
        <is>
          <t>4:37</t>
        </is>
      </c>
      <c r="C2515" t="inlineStr">
        <is>
          <t>If you fill the largest square with water
and spin the turntable,</t>
        </is>
      </c>
      <c r="D2515">
        <f>HYPERLINK("https://www.youtube.com/watch?v=YompsDlEdtc&amp;t=277s", "Go to time")</f>
        <v/>
      </c>
    </row>
    <row r="2516">
      <c r="A2516">
        <f>HYPERLINK("https://www.youtube.com/watch?v=YompsDlEdtc", "Video")</f>
        <v/>
      </c>
      <c r="B2516" t="inlineStr">
        <is>
          <t>4:40</t>
        </is>
      </c>
      <c r="C2516" t="inlineStr">
        <is>
          <t>the water from the large square
will perfectly fill the two smaller ones.</t>
        </is>
      </c>
      <c r="D2516">
        <f>HYPERLINK("https://www.youtube.com/watch?v=YompsDlEdtc&amp;t=280s", "Go to time")</f>
        <v/>
      </c>
    </row>
    <row r="2517">
      <c r="A2517">
        <f>HYPERLINK("https://www.youtube.com/watch?v=c_g1BMVFcuw", "Video")</f>
        <v/>
      </c>
      <c r="B2517" t="inlineStr">
        <is>
          <t>0:40</t>
        </is>
      </c>
      <c r="C2517" t="inlineStr">
        <is>
          <t>the vacuum was too often filled 
by the most militant and violent.</t>
        </is>
      </c>
      <c r="D2517">
        <f>HYPERLINK("https://www.youtube.com/watch?v=c_g1BMVFcuw&amp;t=40s", "Go to time")</f>
        <v/>
      </c>
    </row>
    <row r="2518">
      <c r="A2518">
        <f>HYPERLINK("https://www.youtube.com/watch?v=v6Agqm4K7Ok", "Video")</f>
        <v/>
      </c>
      <c r="B2518" t="inlineStr">
        <is>
          <t>1:50</t>
        </is>
      </c>
      <c r="C2518" t="inlineStr">
        <is>
          <t>filling nearby tributaries 
with crushed concrete.</t>
        </is>
      </c>
      <c r="D2518">
        <f>HYPERLINK("https://www.youtube.com/watch?v=v6Agqm4K7Ok&amp;t=110s", "Go to time")</f>
        <v/>
      </c>
    </row>
    <row r="2519">
      <c r="A2519">
        <f>HYPERLINK("https://www.youtube.com/watch?v=TB5weRIYhjQ", "Video")</f>
        <v/>
      </c>
      <c r="B2519" t="inlineStr">
        <is>
          <t>0:23</t>
        </is>
      </c>
      <c r="C2519" t="inlineStr">
        <is>
          <t>would fill the stadiums’ four stories to 
see gladiators duel, animals fight,</t>
        </is>
      </c>
      <c r="D2519">
        <f>HYPERLINK("https://www.youtube.com/watch?v=TB5weRIYhjQ&amp;t=23s", "Go to time")</f>
        <v/>
      </c>
    </row>
    <row r="2520">
      <c r="A2520">
        <f>HYPERLINK("https://www.youtube.com/watch?v=TB5weRIYhjQ", "Video")</f>
        <v/>
      </c>
      <c r="B2520" t="inlineStr">
        <is>
          <t>1:14</t>
        </is>
      </c>
      <c r="C2520" t="inlineStr">
        <is>
          <t>than a body of water that could drain 
and refill at the Emperor’s command?</t>
        </is>
      </c>
      <c r="D2520">
        <f>HYPERLINK("https://www.youtube.com/watch?v=TB5weRIYhjQ&amp;t=74s", "Go to time")</f>
        <v/>
      </c>
    </row>
    <row r="2521">
      <c r="A2521">
        <f>HYPERLINK("https://www.youtube.com/watch?v=TB5weRIYhjQ", "Video")</f>
        <v/>
      </c>
      <c r="B2521" t="inlineStr">
        <is>
          <t>1:20</t>
        </is>
      </c>
      <c r="C2521" t="inlineStr">
        <is>
          <t>Vespasian’s son Flavius Titus fulfilled 
his father’s dream in 80 CE</t>
        </is>
      </c>
      <c r="D2521">
        <f>HYPERLINK("https://www.youtube.com/watch?v=TB5weRIYhjQ&amp;t=80s", "Go to time")</f>
        <v/>
      </c>
    </row>
    <row r="2522">
      <c r="A2522">
        <f>HYPERLINK("https://www.youtube.com/watch?v=TB5weRIYhjQ", "Video")</f>
        <v/>
      </c>
      <c r="B2522" t="inlineStr">
        <is>
          <t>2:23</t>
        </is>
      </c>
      <c r="C2522" t="inlineStr">
        <is>
          <t>were also used to fill it.</t>
        </is>
      </c>
      <c r="D2522">
        <f>HYPERLINK("https://www.youtube.com/watch?v=TB5weRIYhjQ&amp;t=143s", "Go to time")</f>
        <v/>
      </c>
    </row>
    <row r="2523">
      <c r="A2523">
        <f>HYPERLINK("https://www.youtube.com/watch?v=TB5weRIYhjQ", "Video")</f>
        <v/>
      </c>
      <c r="B2523" t="inlineStr">
        <is>
          <t>2:25</t>
        </is>
      </c>
      <c r="C2523" t="inlineStr">
        <is>
          <t>These chambers could’ve been filled 
with water prior to the event</t>
        </is>
      </c>
      <c r="D2523">
        <f>HYPERLINK("https://www.youtube.com/watch?v=TB5weRIYhjQ&amp;t=145s", "Go to time")</f>
        <v/>
      </c>
    </row>
    <row r="2524">
      <c r="A2524">
        <f>HYPERLINK("https://www.youtube.com/watch?v=wUEl8KrMz14", "Video")</f>
        <v/>
      </c>
      <c r="B2524" t="inlineStr">
        <is>
          <t>2:17</t>
        </is>
      </c>
      <c r="C2524" t="inlineStr">
        <is>
          <t>that fills your lungs
and filters into your blood.</t>
        </is>
      </c>
      <c r="D2524">
        <f>HYPERLINK("https://www.youtube.com/watch?v=wUEl8KrMz14&amp;t=137s", "Go to time")</f>
        <v/>
      </c>
    </row>
    <row r="2525">
      <c r="A2525">
        <f>HYPERLINK("https://www.youtube.com/watch?v=OGqAM2Mykng", "Video")</f>
        <v/>
      </c>
      <c r="B2525" t="inlineStr">
        <is>
          <t>2:44</t>
        </is>
      </c>
      <c r="C2525" t="inlineStr">
        <is>
          <t>because your brain 
fills it in from context.</t>
        </is>
      </c>
      <c r="D2525">
        <f>HYPERLINK("https://www.youtube.com/watch?v=OGqAM2Mykng&amp;t=164s", "Go to time")</f>
        <v/>
      </c>
    </row>
    <row r="2526">
      <c r="A2526">
        <f>HYPERLINK("https://www.youtube.com/watch?v=OGqAM2Mykng", "Video")</f>
        <v/>
      </c>
      <c r="B2526" t="inlineStr">
        <is>
          <t>3:11</t>
        </is>
      </c>
      <c r="C2526" t="inlineStr">
        <is>
          <t>because once again, 
our brain fills in the gaps.</t>
        </is>
      </c>
      <c r="D2526">
        <f>HYPERLINK("https://www.youtube.com/watch?v=OGqAM2Mykng&amp;t=191s", "Go to time")</f>
        <v/>
      </c>
    </row>
    <row r="2527">
      <c r="A2527">
        <f>HYPERLINK("https://www.youtube.com/watch?v=Ze4Qmpq48AQ", "Video")</f>
        <v/>
      </c>
      <c r="B2527" t="inlineStr">
        <is>
          <t>1:11</t>
        </is>
      </c>
      <c r="C2527" t="inlineStr">
        <is>
          <t>which relaxes as the bladder fills
allowing it to inflate like a balloon.</t>
        </is>
      </c>
      <c r="D2527">
        <f>HYPERLINK("https://www.youtube.com/watch?v=Ze4Qmpq48AQ&amp;t=71s", "Go to time")</f>
        <v/>
      </c>
    </row>
    <row r="2528">
      <c r="A2528">
        <f>HYPERLINK("https://www.youtube.com/watch?v=Ze4Qmpq48AQ", "Video")</f>
        <v/>
      </c>
      <c r="B2528" t="inlineStr">
        <is>
          <t>1:48</t>
        </is>
      </c>
      <c r="C2528" t="inlineStr">
        <is>
          <t>that get triggered as the bladder fills.</t>
        </is>
      </c>
      <c r="D2528">
        <f>HYPERLINK("https://www.youtube.com/watch?v=Ze4Qmpq48AQ&amp;t=108s", "Go to time")</f>
        <v/>
      </c>
    </row>
    <row r="2529">
      <c r="A2529">
        <f>HYPERLINK("https://www.youtube.com/watch?v=Ze4Qmpq48AQ", "Video")</f>
        <v/>
      </c>
      <c r="B2529" t="inlineStr">
        <is>
          <t>1:59</t>
        </is>
      </c>
      <c r="C2529" t="inlineStr">
        <is>
          <t>and increasing the bladder's pressure
so you're aware that it's filling up.</t>
        </is>
      </c>
      <c r="D2529">
        <f>HYPERLINK("https://www.youtube.com/watch?v=Ze4Qmpq48AQ&amp;t=119s", "Go to time")</f>
        <v/>
      </c>
    </row>
    <row r="2530">
      <c r="A2530">
        <f>HYPERLINK("https://www.youtube.com/watch?v=0fivQUlC7-8", "Video")</f>
        <v/>
      </c>
      <c r="B2530" t="inlineStr">
        <is>
          <t>0:42</t>
        </is>
      </c>
      <c r="C2530" t="inlineStr">
        <is>
          <t>with most offices filled by random lottery
from a pool of citizen volunteers.</t>
        </is>
      </c>
      <c r="D2530">
        <f>HYPERLINK("https://www.youtube.com/watch?v=0fivQUlC7-8&amp;t=42s", "Go to time")</f>
        <v/>
      </c>
    </row>
    <row r="2531">
      <c r="A2531">
        <f>HYPERLINK("https://www.youtube.com/watch?v=0fivQUlC7-8", "Video")</f>
        <v/>
      </c>
      <c r="B2531" t="inlineStr">
        <is>
          <t>2:03</t>
        </is>
      </c>
      <c r="C2531" t="inlineStr">
        <is>
          <t>The only positions filled by elections</t>
        </is>
      </c>
      <c r="D2531">
        <f>HYPERLINK("https://www.youtube.com/watch?v=0fivQUlC7-8&amp;t=123s", "Go to time")</f>
        <v/>
      </c>
    </row>
    <row r="2532">
      <c r="A2532">
        <f>HYPERLINK("https://www.youtube.com/watch?v=_wlVNYA46v8", "Video")</f>
        <v/>
      </c>
      <c r="B2532" t="inlineStr">
        <is>
          <t>2:46</t>
        </is>
      </c>
      <c r="C2532" t="inlineStr">
        <is>
          <t>and stened it with a fill-in theblank</t>
        </is>
      </c>
      <c r="D2532">
        <f>HYPERLINK("https://www.youtube.com/watch?v=_wlVNYA46v8&amp;t=166s", "Go to time")</f>
        <v/>
      </c>
    </row>
    <row r="2533">
      <c r="A2533">
        <f>HYPERLINK("https://www.youtube.com/watch?v=_wlVNYA46v8", "Video")</f>
        <v/>
      </c>
      <c r="B2533" t="inlineStr">
        <is>
          <t>3:07</t>
        </is>
      </c>
      <c r="C2533" t="inlineStr">
        <is>
          <t>wall was entirely filled out and it kept</t>
        </is>
      </c>
      <c r="D2533">
        <f>HYPERLINK("https://www.youtube.com/watch?v=_wlVNYA46v8&amp;t=187s", "Go to time")</f>
        <v/>
      </c>
    </row>
    <row r="2534">
      <c r="A2534">
        <f>HYPERLINK("https://www.youtube.com/watch?v=6sSDXurPX-s", "Video")</f>
        <v/>
      </c>
      <c r="B2534" t="inlineStr">
        <is>
          <t>3:02</t>
        </is>
      </c>
      <c r="C2534" t="inlineStr">
        <is>
          <t>or thrown into landfills,
the refrigerant can leak out.</t>
        </is>
      </c>
      <c r="D2534">
        <f>HYPERLINK("https://www.youtube.com/watch?v=6sSDXurPX-s&amp;t=182s", "Go to time")</f>
        <v/>
      </c>
    </row>
    <row r="2535">
      <c r="A2535">
        <f>HYPERLINK("https://www.youtube.com/watch?v=xazQRcSCRaY", "Video")</f>
        <v/>
      </c>
      <c r="B2535" t="inlineStr">
        <is>
          <t>2:07</t>
        </is>
      </c>
      <c r="C2535" t="inlineStr">
        <is>
          <t>filled with negatively charged electrons.</t>
        </is>
      </c>
      <c r="D2535">
        <f>HYPERLINK("https://www.youtube.com/watch?v=xazQRcSCRaY&amp;t=127s", "Go to time")</f>
        <v/>
      </c>
    </row>
    <row r="2536">
      <c r="A2536">
        <f>HYPERLINK("https://www.youtube.com/watch?v=paXKoZ1pr5w", "Video")</f>
        <v/>
      </c>
      <c r="B2536" t="inlineStr">
        <is>
          <t>4:11</t>
        </is>
      </c>
      <c r="C2536" t="inlineStr">
        <is>
          <t>the best science fiction fulfills 
the words of philosopher Michel Foucault,</t>
        </is>
      </c>
      <c r="D2536">
        <f>HYPERLINK("https://www.youtube.com/watch?v=paXKoZ1pr5w&amp;t=251s", "Go to time")</f>
        <v/>
      </c>
    </row>
    <row r="2537">
      <c r="A2537">
        <f>HYPERLINK("https://www.youtube.com/watch?v=etCW9M9VdGk", "Video")</f>
        <v/>
      </c>
      <c r="B2537" t="inlineStr">
        <is>
          <t>1:57</t>
        </is>
      </c>
      <c r="C2537" t="inlineStr">
        <is>
          <t>meaning the areas between creases
can be filled with two colors</t>
        </is>
      </c>
      <c r="D2537">
        <f>HYPERLINK("https://www.youtube.com/watch?v=etCW9M9VdGk&amp;t=117s", "Go to time")</f>
        <v/>
      </c>
    </row>
    <row r="2538">
      <c r="A2538">
        <f>HYPERLINK("https://www.youtube.com/watch?v=Fj2hTS5Kjyw", "Video")</f>
        <v/>
      </c>
      <c r="B2538" t="inlineStr">
        <is>
          <t>0:08</t>
        </is>
      </c>
      <c r="C2538" t="inlineStr">
        <is>
          <t>an ancient, abandoned alien space station 
filled with precursor technology.</t>
        </is>
      </c>
      <c r="D2538">
        <f>HYPERLINK("https://www.youtube.com/watch?v=Fj2hTS5Kjyw&amp;t=8s", "Go to time")</f>
        <v/>
      </c>
    </row>
    <row r="2539">
      <c r="A2539">
        <f>HYPERLINK("https://www.youtube.com/watch?v=Fj2hTS5Kjyw", "Video")</f>
        <v/>
      </c>
      <c r="B2539" t="inlineStr">
        <is>
          <t>3:44</t>
        </is>
      </c>
      <c r="C2539" t="inlineStr">
        <is>
          <t>You fill up your tank and 
jump forward again,</t>
        </is>
      </c>
      <c r="D2539">
        <f>HYPERLINK("https://www.youtube.com/watch?v=Fj2hTS5Kjyw&amp;t=224s", "Go to time")</f>
        <v/>
      </c>
    </row>
    <row r="2540">
      <c r="A2540">
        <f>HYPERLINK("https://www.youtube.com/watch?v=Fj2hTS5Kjyw", "Video")</f>
        <v/>
      </c>
      <c r="B2540" t="inlineStr">
        <is>
          <t>3:52</t>
        </is>
      </c>
      <c r="C2540" t="inlineStr">
        <is>
          <t>You beam the 5 units of fuel in from deep 
space to fill your tank to capacity,</t>
        </is>
      </c>
      <c r="D2540">
        <f>HYPERLINK("https://www.youtube.com/watch?v=Fj2hTS5Kjyw&amp;t=232s", "Go to time")</f>
        <v/>
      </c>
    </row>
    <row r="2541">
      <c r="A2541">
        <f>HYPERLINK("https://www.youtube.com/watch?v=4nZ9gNGZwO0", "Video")</f>
        <v/>
      </c>
      <c r="B2541" t="inlineStr">
        <is>
          <t>1:03</t>
        </is>
      </c>
      <c r="C2541" t="inlineStr">
        <is>
          <t>Yet when they read the brutal letter, 
they were filled with pity.</t>
        </is>
      </c>
      <c r="D2541">
        <f>HYPERLINK("https://www.youtube.com/watch?v=4nZ9gNGZwO0&amp;t=63s", "Go to time")</f>
        <v/>
      </c>
    </row>
    <row r="2542">
      <c r="A2542">
        <f>HYPERLINK("https://www.youtube.com/watch?v=yJoQj5-TIvE", "Video")</f>
        <v/>
      </c>
      <c r="B2542" t="inlineStr">
        <is>
          <t>2:23</t>
        </is>
      </c>
      <c r="C2542" t="inlineStr">
        <is>
          <t>Historical solutions have included
filling in the resulting holes with metal,</t>
        </is>
      </c>
      <c r="D2542">
        <f>HYPERLINK("https://www.youtube.com/watch?v=yJoQj5-TIvE&amp;t=143s", "Go to time")</f>
        <v/>
      </c>
    </row>
    <row r="2543">
      <c r="A2543">
        <f>HYPERLINK("https://www.youtube.com/watch?v=7pa54hWROpQ", "Video")</f>
        <v/>
      </c>
      <c r="B2543" t="inlineStr">
        <is>
          <t>2:25</t>
        </is>
      </c>
      <c r="C2543" t="inlineStr">
        <is>
          <t>then shifting them around the
empire to fulfill different needs.</t>
        </is>
      </c>
      <c r="D2543">
        <f>HYPERLINK("https://www.youtube.com/watch?v=7pa54hWROpQ&amp;t=145s", "Go to time")</f>
        <v/>
      </c>
    </row>
    <row r="2544">
      <c r="A2544">
        <f>HYPERLINK("https://www.youtube.com/watch?v=2QLUtt86m0c", "Video")</f>
        <v/>
      </c>
      <c r="B2544" t="inlineStr">
        <is>
          <t>18:41</t>
        </is>
      </c>
      <c r="C2544" t="inlineStr">
        <is>
          <t>vessel that needs filling but wood that</t>
        </is>
      </c>
      <c r="D2544">
        <f>HYPERLINK("https://www.youtube.com/watch?v=2QLUtt86m0c&amp;t=1121s", "Go to time")</f>
        <v/>
      </c>
    </row>
    <row r="2545">
      <c r="A2545">
        <f>HYPERLINK("https://www.youtube.com/watch?v=2QLUtt86m0c", "Video")</f>
        <v/>
      </c>
      <c r="B2545" t="inlineStr">
        <is>
          <t>18:46</t>
        </is>
      </c>
      <c r="C2545" t="inlineStr">
        <is>
          <t>less time at universities filling our</t>
        </is>
      </c>
      <c r="D2545">
        <f>HYPERLINK("https://www.youtube.com/watch?v=2QLUtt86m0c&amp;t=1126s", "Go to time")</f>
        <v/>
      </c>
    </row>
    <row r="2546">
      <c r="A2546">
        <f>HYPERLINK("https://www.youtube.com/watch?v=8_TYFfkc_1U", "Video")</f>
        <v/>
      </c>
      <c r="B2546" t="inlineStr">
        <is>
          <t>3:12</t>
        </is>
      </c>
      <c r="C2546" t="inlineStr">
        <is>
          <t>and local leaders would be killed
if they couldn’t fulfill quotas.</t>
        </is>
      </c>
      <c r="D2546">
        <f>HYPERLINK("https://www.youtube.com/watch?v=8_TYFfkc_1U&amp;t=192s", "Go to time")</f>
        <v/>
      </c>
    </row>
    <row r="2547">
      <c r="A2547">
        <f>HYPERLINK("https://www.youtube.com/watch?v=3_fjEc4aQVk", "Video")</f>
        <v/>
      </c>
      <c r="B2547" t="inlineStr">
        <is>
          <t>0:07</t>
        </is>
      </c>
      <c r="C2547" t="inlineStr">
        <is>
          <t>You’ve filled up your cart and made 
it to the front of the grocery line</t>
        </is>
      </c>
      <c r="D2547">
        <f>HYPERLINK("https://www.youtube.com/watch?v=3_fjEc4aQVk&amp;t=7s", "Go to time")</f>
        <v/>
      </c>
    </row>
    <row r="2548">
      <c r="A2548">
        <f>HYPERLINK("https://www.youtube.com/watch?v=3_fjEc4aQVk", "Video")</f>
        <v/>
      </c>
      <c r="B2548" t="inlineStr">
        <is>
          <t>3:27</t>
        </is>
      </c>
      <c r="C2548" t="inlineStr">
        <is>
          <t>they’re still least likely 
to end up in landfills.</t>
        </is>
      </c>
      <c r="D2548">
        <f>HYPERLINK("https://www.youtube.com/watch?v=3_fjEc4aQVk&amp;t=207s", "Go to time")</f>
        <v/>
      </c>
    </row>
    <row r="2549">
      <c r="A2549">
        <f>HYPERLINK("https://www.youtube.com/watch?v=DrcCTgwbsjc", "Video")</f>
        <v/>
      </c>
      <c r="B2549" t="inlineStr">
        <is>
          <t>4:20</t>
        </is>
      </c>
      <c r="C2549" t="inlineStr">
        <is>
          <t>emptied of old residents 
and filled with refugees.</t>
        </is>
      </c>
      <c r="D2549">
        <f>HYPERLINK("https://www.youtube.com/watch?v=DrcCTgwbsjc&amp;t=260s", "Go to time")</f>
        <v/>
      </c>
    </row>
    <row r="2550">
      <c r="A2550">
        <f>HYPERLINK("https://www.youtube.com/watch?v=EkDhlzA-lwI", "Video")</f>
        <v/>
      </c>
      <c r="B2550" t="inlineStr">
        <is>
          <t>0:16</t>
        </is>
      </c>
      <c r="C2550" t="inlineStr">
        <is>
          <t>because the surrounding matter
would immediately fill it.</t>
        </is>
      </c>
      <c r="D2550">
        <f>HYPERLINK("https://www.youtube.com/watch?v=EkDhlzA-lwI&amp;t=16s", "Go to time")</f>
        <v/>
      </c>
    </row>
    <row r="2551">
      <c r="A2551">
        <f>HYPERLINK("https://www.youtube.com/watch?v=EkDhlzA-lwI", "Video")</f>
        <v/>
      </c>
      <c r="B2551" t="inlineStr">
        <is>
          <t>1:40</t>
        </is>
      </c>
      <c r="C2551" t="inlineStr">
        <is>
          <t>A long tube was filled with water</t>
        </is>
      </c>
      <c r="D2551">
        <f>HYPERLINK("https://www.youtube.com/watch?v=EkDhlzA-lwI&amp;t=100s", "Go to time")</f>
        <v/>
      </c>
    </row>
    <row r="2552">
      <c r="A2552">
        <f>HYPERLINK("https://www.youtube.com/watch?v=HneiEA1B8ks", "Video")</f>
        <v/>
      </c>
      <c r="B2552" t="inlineStr">
        <is>
          <t>2:58</t>
        </is>
      </c>
      <c r="C2552" t="inlineStr">
        <is>
          <t>that fill the heavens.</t>
        </is>
      </c>
      <c r="D2552">
        <f>HYPERLINK("https://www.youtube.com/watch?v=HneiEA1B8ks&amp;t=178s", "Go to time")</f>
        <v/>
      </c>
    </row>
    <row r="2553">
      <c r="A2553">
        <f>HYPERLINK("https://www.youtube.com/watch?v=iHqzHrEFFTU", "Video")</f>
        <v/>
      </c>
      <c r="B2553" t="inlineStr">
        <is>
          <t>1:37</t>
        </is>
      </c>
      <c r="C2553" t="inlineStr">
        <is>
          <t>Instead of the traditional meat filling,</t>
        </is>
      </c>
      <c r="D2553">
        <f>HYPERLINK("https://www.youtube.com/watch?v=iHqzHrEFFTU&amp;t=97s", "Go to time")</f>
        <v/>
      </c>
    </row>
    <row r="2554">
      <c r="A2554">
        <f>HYPERLINK("https://www.youtube.com/watch?v=iHqzHrEFFTU", "Video")</f>
        <v/>
      </c>
      <c r="B2554" t="inlineStr">
        <is>
          <t>2:18</t>
        </is>
      </c>
      <c r="C2554" t="inlineStr">
        <is>
          <t>Instead, manti would come to be filled 
with ingredients like lamb,</t>
        </is>
      </c>
      <c r="D2554">
        <f>HYPERLINK("https://www.youtube.com/watch?v=iHqzHrEFFTU&amp;t=138s", "Go to time")</f>
        <v/>
      </c>
    </row>
    <row r="2555">
      <c r="A2555">
        <f>HYPERLINK("https://www.youtube.com/watch?v=iHqzHrEFFTU", "Video")</f>
        <v/>
      </c>
      <c r="B2555" t="inlineStr">
        <is>
          <t>3:17</t>
        </is>
      </c>
      <c r="C2555" t="inlineStr">
        <is>
          <t>Like knödel and matzo balls, 
they would’ve had no filling.</t>
        </is>
      </c>
      <c r="D2555">
        <f>HYPERLINK("https://www.youtube.com/watch?v=iHqzHrEFFTU&amp;t=197s", "Go to time")</f>
        <v/>
      </c>
    </row>
    <row r="2556">
      <c r="A2556">
        <f>HYPERLINK("https://www.youtube.com/watch?v=iHqzHrEFFTU", "Video")</f>
        <v/>
      </c>
      <c r="B2556" t="inlineStr">
        <is>
          <t>4:07</t>
        </is>
      </c>
      <c r="C2556" t="inlineStr">
        <is>
          <t>that cooking fillings encased in dough 
would be delightful.</t>
        </is>
      </c>
      <c r="D2556">
        <f>HYPERLINK("https://www.youtube.com/watch?v=iHqzHrEFFTU&amp;t=247s", "Go to time")</f>
        <v/>
      </c>
    </row>
    <row r="2557">
      <c r="A2557">
        <f>HYPERLINK("https://www.youtube.com/watch?v=daV-tMnZeIw", "Video")</f>
        <v/>
      </c>
      <c r="B2557" t="inlineStr">
        <is>
          <t>0:58</t>
        </is>
      </c>
      <c r="C2557" t="inlineStr">
        <is>
          <t>your lungs fill up with air composed
of numerous gases and compounds.</t>
        </is>
      </c>
      <c r="D2557">
        <f>HYPERLINK("https://www.youtube.com/watch?v=daV-tMnZeIw&amp;t=58s", "Go to time")</f>
        <v/>
      </c>
    </row>
    <row r="2558">
      <c r="A2558">
        <f>HYPERLINK("https://www.youtube.com/watch?v=mQePz62zkqA", "Video")</f>
        <v/>
      </c>
      <c r="B2558" t="inlineStr">
        <is>
          <t>0:36</t>
        </is>
      </c>
      <c r="C2558" t="inlineStr">
        <is>
          <t>Fruit breeding is a way to fulfill
the expectations of farmers and consumers</t>
        </is>
      </c>
      <c r="D2558">
        <f>HYPERLINK("https://www.youtube.com/watch?v=mQePz62zkqA&amp;t=36s", "Go to time")</f>
        <v/>
      </c>
    </row>
    <row r="2559">
      <c r="A2559">
        <f>HYPERLINK("https://www.youtube.com/watch?v=ByCTeTI3SDg", "Video")</f>
        <v/>
      </c>
      <c r="B2559" t="inlineStr">
        <is>
          <t>1:02</t>
        </is>
      </c>
      <c r="C2559" t="inlineStr">
        <is>
          <t>but only if they could fill the otter pelt
with the finest gold</t>
        </is>
      </c>
      <c r="D2559">
        <f>HYPERLINK("https://www.youtube.com/watch?v=ByCTeTI3SDg&amp;t=62s", "Go to time")</f>
        <v/>
      </c>
    </row>
    <row r="2560">
      <c r="A2560">
        <f>HYPERLINK("https://www.youtube.com/watch?v=4h9nfYbov38", "Video")</f>
        <v/>
      </c>
      <c r="B2560" t="inlineStr">
        <is>
          <t>2:05</t>
        </is>
      </c>
      <c r="C2560" t="inlineStr">
        <is>
          <t>Neutrophils release little granules filled
with enzymes</t>
        </is>
      </c>
      <c r="D2560">
        <f>HYPERLINK("https://www.youtube.com/watch?v=4h9nfYbov38&amp;t=125s", "Go to time")</f>
        <v/>
      </c>
    </row>
    <row r="2561">
      <c r="A2561">
        <f>HYPERLINK("https://www.youtube.com/watch?v=4-ZjscuQCX0", "Video")</f>
        <v/>
      </c>
      <c r="B2561" t="inlineStr">
        <is>
          <t>3:10</t>
        </is>
      </c>
      <c r="C2561" t="inlineStr">
        <is>
          <t>five gourds filled with golden elixir.</t>
        </is>
      </c>
      <c r="D2561">
        <f>HYPERLINK("https://www.youtube.com/watch?v=4-ZjscuQCX0&amp;t=190s", "Go to time")</f>
        <v/>
      </c>
    </row>
    <row r="2562">
      <c r="A2562">
        <f>HYPERLINK("https://www.youtube.com/watch?v=TlyIDlFNVOY", "Video")</f>
        <v/>
      </c>
      <c r="B2562" t="inlineStr">
        <is>
          <t>3:58</t>
        </is>
      </c>
      <c r="C2562" t="inlineStr">
        <is>
          <t>On February 1st, the diversion tunnels
opened to fill the dam’s reservoir,</t>
        </is>
      </c>
      <c r="D2562">
        <f>HYPERLINK("https://www.youtube.com/watch?v=TlyIDlFNVOY&amp;t=238s", "Go to time")</f>
        <v/>
      </c>
    </row>
    <row r="2563">
      <c r="A2563">
        <f>HYPERLINK("https://www.youtube.com/watch?v=v-t1Z5-oPtU", "Video")</f>
        <v/>
      </c>
      <c r="B2563" t="inlineStr">
        <is>
          <t>4:03</t>
        </is>
      </c>
      <c r="C2563" t="inlineStr">
        <is>
          <t>Your life will always be filled
with stressful situations.</t>
        </is>
      </c>
      <c r="D2563">
        <f>HYPERLINK("https://www.youtube.com/watch?v=v-t1Z5-oPtU&amp;t=243s", "Go to time")</f>
        <v/>
      </c>
    </row>
    <row r="2564">
      <c r="A2564">
        <f>HYPERLINK("https://www.youtube.com/watch?v=SaQImmPev2o", "Video")</f>
        <v/>
      </c>
      <c r="B2564" t="inlineStr">
        <is>
          <t>4:24</t>
        </is>
      </c>
      <c r="C2564" t="inlineStr">
        <is>
          <t>Filled with shame, 
Gawain returned to Camelot.</t>
        </is>
      </c>
      <c r="D2564">
        <f>HYPERLINK("https://www.youtube.com/watch?v=SaQImmPev2o&amp;t=264s", "Go to time")</f>
        <v/>
      </c>
    </row>
    <row r="2565">
      <c r="A2565">
        <f>HYPERLINK("https://www.youtube.com/watch?v=RNdouBNrnM0", "Video")</f>
        <v/>
      </c>
      <c r="B2565" t="inlineStr">
        <is>
          <t>0:10</t>
        </is>
      </c>
      <c r="C2565" t="inlineStr">
        <is>
          <t>and the sky is filling with creatures 
we wouldn’t normally expect to find there.</t>
        </is>
      </c>
      <c r="D2565">
        <f>HYPERLINK("https://www.youtube.com/watch?v=RNdouBNrnM0&amp;t=10s", "Go to time")</f>
        <v/>
      </c>
    </row>
    <row r="2566">
      <c r="A2566">
        <f>HYPERLINK("https://www.youtube.com/watch?v=-m0YaE8uKcg", "Video")</f>
        <v/>
      </c>
      <c r="B2566" t="inlineStr">
        <is>
          <t>2:02</t>
        </is>
      </c>
      <c r="C2566" t="inlineStr">
        <is>
          <t>60% gets incinerated 
or goes into the landfills,</t>
        </is>
      </c>
      <c r="D2566">
        <f>HYPERLINK("https://www.youtube.com/watch?v=-m0YaE8uKcg&amp;t=122s", "Go to time")</f>
        <v/>
      </c>
    </row>
    <row r="2567">
      <c r="A2567">
        <f>HYPERLINK("https://www.youtube.com/watch?v=hRnrIpUMyZQ", "Video")</f>
        <v/>
      </c>
      <c r="B2567" t="inlineStr">
        <is>
          <t>0:39</t>
        </is>
      </c>
      <c r="C2567" t="inlineStr">
        <is>
          <t>red blood cells are filled with hemoglobin
proteins to carry oxygen molecules.</t>
        </is>
      </c>
      <c r="D2567">
        <f>HYPERLINK("https://www.youtube.com/watch?v=hRnrIpUMyZQ&amp;t=39s", "Go to time")</f>
        <v/>
      </c>
    </row>
    <row r="2568">
      <c r="A2568">
        <f>HYPERLINK("https://www.youtube.com/watch?v=Cz5ey3RqDBI", "Video")</f>
        <v/>
      </c>
      <c r="B2568" t="inlineStr">
        <is>
          <t>2:06</t>
        </is>
      </c>
      <c r="C2568" t="inlineStr">
        <is>
          <t>Their interactions are filled with bizarre wordplay,</t>
        </is>
      </c>
      <c r="D2568">
        <f>HYPERLINK("https://www.youtube.com/watch?v=Cz5ey3RqDBI&amp;t=126s", "Go to time")</f>
        <v/>
      </c>
    </row>
    <row r="2569">
      <c r="A2569">
        <f>HYPERLINK("https://www.youtube.com/watch?v=Y6EhRwn4zkc", "Video")</f>
        <v/>
      </c>
      <c r="B2569" t="inlineStr">
        <is>
          <t>3:53</t>
        </is>
      </c>
      <c r="C2569" t="inlineStr">
        <is>
          <t>and later writers filled the gaps 
with rumors and stereotypes.</t>
        </is>
      </c>
      <c r="D2569">
        <f>HYPERLINK("https://www.youtube.com/watch?v=Y6EhRwn4zkc&amp;t=233s", "Go to time")</f>
        <v/>
      </c>
    </row>
    <row r="2570">
      <c r="A2570">
        <f>HYPERLINK("https://www.youtube.com/watch?v=DcMLkce_BLg", "Video")</f>
        <v/>
      </c>
      <c r="B2570" t="inlineStr">
        <is>
          <t>4:01</t>
        </is>
      </c>
      <c r="C2570" t="inlineStr">
        <is>
          <t>It was left like a shell on a sand hill
to fill with dry salt grains</t>
        </is>
      </c>
      <c r="D2570">
        <f>HYPERLINK("https://www.youtube.com/watch?v=DcMLkce_BLg&amp;t=241s", "Go to time")</f>
        <v/>
      </c>
    </row>
    <row r="2571">
      <c r="A2571">
        <f>HYPERLINK("https://www.youtube.com/watch?v=22lGbAVWhro", "Video")</f>
        <v/>
      </c>
      <c r="B2571" t="inlineStr">
        <is>
          <t>3:44</t>
        </is>
      </c>
      <c r="C2571" t="inlineStr">
        <is>
          <t>HeLa-fueled discoveries have filled
thousands of scientific papers,</t>
        </is>
      </c>
      <c r="D2571">
        <f>HYPERLINK("https://www.youtube.com/watch?v=22lGbAVWhro&amp;t=224s", "Go to time")</f>
        <v/>
      </c>
    </row>
    <row r="2572">
      <c r="A2572">
        <f>HYPERLINK("https://www.youtube.com/watch?v=_6xlNyWPpB8", "Video")</f>
        <v/>
      </c>
      <c r="B2572" t="inlineStr">
        <is>
          <t>0:55</t>
        </is>
      </c>
      <c r="C2572" t="inlineStr">
        <is>
          <t>Machines filled the bottles
with sweet bubbily liquid</t>
        </is>
      </c>
      <c r="D2572">
        <f>HYPERLINK("https://www.youtube.com/watch?v=_6xlNyWPpB8&amp;t=55s", "Go to time")</f>
        <v/>
      </c>
    </row>
    <row r="2573">
      <c r="A2573">
        <f>HYPERLINK("https://www.youtube.com/watch?v=_6xlNyWPpB8", "Video")</f>
        <v/>
      </c>
      <c r="B2573" t="inlineStr">
        <is>
          <t>1:14</t>
        </is>
      </c>
      <c r="C2573" t="inlineStr">
        <is>
          <t>ends up in a landfill.</t>
        </is>
      </c>
      <c r="D2573">
        <f>HYPERLINK("https://www.youtube.com/watch?v=_6xlNyWPpB8&amp;t=74s", "Go to time")</f>
        <v/>
      </c>
    </row>
    <row r="2574">
      <c r="A2574">
        <f>HYPERLINK("https://www.youtube.com/watch?v=_6xlNyWPpB8", "Video")</f>
        <v/>
      </c>
      <c r="B2574" t="inlineStr">
        <is>
          <t>2:22</t>
        </is>
      </c>
      <c r="C2574" t="inlineStr">
        <is>
          <t>This is one of five plastic-filled
gyres in the world's seas.</t>
        </is>
      </c>
      <c r="D2574">
        <f>HYPERLINK("https://www.youtube.com/watch?v=_6xlNyWPpB8&amp;t=142s", "Go to time")</f>
        <v/>
      </c>
    </row>
    <row r="2575">
      <c r="A2575">
        <f>HYPERLINK("https://www.youtube.com/watch?v=2W85Dwxx218", "Video")</f>
        <v/>
      </c>
      <c r="B2575" t="inlineStr">
        <is>
          <t>0:36</t>
        </is>
      </c>
      <c r="C2575" t="inlineStr">
        <is>
          <t>We dream to fulfill our wishes.</t>
        </is>
      </c>
      <c r="D2575">
        <f>HYPERLINK("https://www.youtube.com/watch?v=2W85Dwxx218&amp;t=36s", "Go to time")</f>
        <v/>
      </c>
    </row>
    <row r="2576">
      <c r="A2576">
        <f>HYPERLINK("https://www.youtube.com/watch?v=2W85Dwxx218", "Video")</f>
        <v/>
      </c>
      <c r="B2576" t="inlineStr">
        <is>
          <t>0:51</t>
        </is>
      </c>
      <c r="C2576" t="inlineStr">
        <is>
          <t>which relate to the fulfillment
of our subconscious wishes.</t>
        </is>
      </c>
      <c r="D2576">
        <f>HYPERLINK("https://www.youtube.com/watch?v=2W85Dwxx218&amp;t=51s", "Go to time")</f>
        <v/>
      </c>
    </row>
    <row r="2577">
      <c r="A2577">
        <f>HYPERLINK("https://www.youtube.com/watch?v=2W85Dwxx218", "Video")</f>
        <v/>
      </c>
      <c r="B2577" t="inlineStr">
        <is>
          <t>3:27</t>
        </is>
      </c>
      <c r="C2577" t="inlineStr">
        <is>
          <t>Whether it's an anxiety-filled night of
being chased through the woods by a bear</t>
        </is>
      </c>
      <c r="D2577">
        <f>HYPERLINK("https://www.youtube.com/watch?v=2W85Dwxx218&amp;t=207s", "Go to time")</f>
        <v/>
      </c>
    </row>
    <row r="2578">
      <c r="A2578">
        <f>HYPERLINK("https://www.youtube.com/watch?v=vP8-5Bhd2ag", "Video")</f>
        <v/>
      </c>
      <c r="B2578" t="inlineStr">
        <is>
          <t>3:46</t>
        </is>
      </c>
      <c r="C2578" t="inlineStr">
        <is>
          <t>and finally fill in the missing gaps</t>
        </is>
      </c>
      <c r="D2578">
        <f>HYPERLINK("https://www.youtube.com/watch?v=vP8-5Bhd2ag&amp;t=226s", "Go to time")</f>
        <v/>
      </c>
    </row>
    <row r="2579">
      <c r="A2579">
        <f>HYPERLINK("https://www.youtube.com/watch?v=BnOS90_cwQA", "Video")</f>
        <v/>
      </c>
      <c r="B2579" t="inlineStr">
        <is>
          <t>4:00</t>
        </is>
      </c>
      <c r="C2579" t="inlineStr">
        <is>
          <t>Architects like the famous Sinan
filled the city with splendid mosques</t>
        </is>
      </c>
      <c r="D2579">
        <f>HYPERLINK("https://www.youtube.com/watch?v=BnOS90_cwQA&amp;t=240s", "Go to time")</f>
        <v/>
      </c>
    </row>
    <row r="2580">
      <c r="A2580">
        <f>HYPERLINK("https://www.youtube.com/watch?v=5y0pcLkD7-I", "Video")</f>
        <v/>
      </c>
      <c r="B2580" t="inlineStr">
        <is>
          <t>9:03</t>
        </is>
      </c>
      <c r="C2580" t="inlineStr">
        <is>
          <t>and fulfill his drive to transform 
the entire world into a giant maze.</t>
        </is>
      </c>
      <c r="D2580">
        <f>HYPERLINK("https://www.youtube.com/watch?v=5y0pcLkD7-I&amp;t=543s", "Go to time")</f>
        <v/>
      </c>
    </row>
    <row r="2581">
      <c r="A2581">
        <f>HYPERLINK("https://www.youtube.com/watch?v=A35hen_d6eA", "Video")</f>
        <v/>
      </c>
      <c r="B2581" t="inlineStr">
        <is>
          <t>3:32</t>
        </is>
      </c>
      <c r="C2581" t="inlineStr">
        <is>
          <t>become waste in a landfill or an</t>
        </is>
      </c>
      <c r="D2581">
        <f>HYPERLINK("https://www.youtube.com/watch?v=A35hen_d6eA&amp;t=212s", "Go to time")</f>
        <v/>
      </c>
    </row>
    <row r="2582">
      <c r="A2582">
        <f>HYPERLINK("https://www.youtube.com/watch?v=A35hen_d6eA", "Video")</f>
        <v/>
      </c>
      <c r="B2582" t="inlineStr">
        <is>
          <t>8:01</t>
        </is>
      </c>
      <c r="C2582" t="inlineStr">
        <is>
          <t>landfills closing the loop on material</t>
        </is>
      </c>
      <c r="D2582">
        <f>HYPERLINK("https://www.youtube.com/watch?v=A35hen_d6eA&amp;t=481s", "Go to time")</f>
        <v/>
      </c>
    </row>
    <row r="2583">
      <c r="A2583">
        <f>HYPERLINK("https://www.youtube.com/watch?v=A35hen_d6eA", "Video")</f>
        <v/>
      </c>
      <c r="B2583" t="inlineStr">
        <is>
          <t>12:59</t>
        </is>
      </c>
      <c r="C2583" t="inlineStr">
        <is>
          <t>everybody can hawen fulfilled business</t>
        </is>
      </c>
      <c r="D2583">
        <f>HYPERLINK("https://www.youtube.com/watch?v=A35hen_d6eA&amp;t=779s", "Go to time")</f>
        <v/>
      </c>
    </row>
    <row r="2584">
      <c r="A2584">
        <f>HYPERLINK("https://www.youtube.com/watch?v=eBYqlmS4A-E", "Video")</f>
        <v/>
      </c>
      <c r="B2584" t="inlineStr">
        <is>
          <t>0:33</t>
        </is>
      </c>
      <c r="C2584" t="inlineStr">
        <is>
          <t>Macbeth soon fulfills his role,</t>
        </is>
      </c>
      <c r="D2584">
        <f>HYPERLINK("https://www.youtube.com/watch?v=eBYqlmS4A-E&amp;t=33s", "Go to time")</f>
        <v/>
      </c>
    </row>
    <row r="2585">
      <c r="A2585">
        <f>HYPERLINK("https://www.youtube.com/watch?v=PKengo7y28U", "Video")</f>
        <v/>
      </c>
      <c r="B2585" t="inlineStr">
        <is>
          <t>0:19</t>
        </is>
      </c>
      <c r="C2585" t="inlineStr">
        <is>
          <t>The orchestra fills the hall with music,</t>
        </is>
      </c>
      <c r="D2585">
        <f>HYPERLINK("https://www.youtube.com/watch?v=PKengo7y28U&amp;t=19s", "Go to time")</f>
        <v/>
      </c>
    </row>
    <row r="2586">
      <c r="A2586">
        <f>HYPERLINK("https://www.youtube.com/watch?v=kYCZPXSVvOQ", "Video")</f>
        <v/>
      </c>
      <c r="B2586" t="inlineStr">
        <is>
          <t>1:38</t>
        </is>
      </c>
      <c r="C2586" t="inlineStr">
        <is>
          <t>At a time when unreliable computers 
filled entire rooms,</t>
        </is>
      </c>
      <c r="D2586">
        <f>HYPERLINK("https://www.youtube.com/watch?v=kYCZPXSVvOQ&amp;t=98s", "Go to time")</f>
        <v/>
      </c>
    </row>
    <row r="2587">
      <c r="A2587">
        <f>HYPERLINK("https://www.youtube.com/watch?v=1Qfmkd6C8u8", "Video")</f>
        <v/>
      </c>
      <c r="B2587" t="inlineStr">
        <is>
          <t>0:29</t>
        </is>
      </c>
      <c r="C2587" t="inlineStr">
        <is>
          <t>filled with soft bone marrow.</t>
        </is>
      </c>
      <c r="D2587">
        <f>HYPERLINK("https://www.youtube.com/watch?v=1Qfmkd6C8u8&amp;t=29s", "Go to time")</f>
        <v/>
      </c>
    </row>
    <row r="2588">
      <c r="A2588">
        <f>HYPERLINK("https://www.youtube.com/watch?v=x0tcRqf7ciY", "Video")</f>
        <v/>
      </c>
      <c r="B2588" t="inlineStr">
        <is>
          <t>3:37</t>
        </is>
      </c>
      <c r="C2588" t="inlineStr">
        <is>
          <t>After filling in the architects 
and executives at Citicorp,</t>
        </is>
      </c>
      <c r="D2588">
        <f>HYPERLINK("https://www.youtube.com/watch?v=x0tcRqf7ciY&amp;t=217s", "Go to time")</f>
        <v/>
      </c>
    </row>
    <row r="2589">
      <c r="A2589">
        <f>HYPERLINK("https://www.youtube.com/watch?v=Y6e_m9iq-4Q", "Video")</f>
        <v/>
      </c>
      <c r="B2589" t="inlineStr">
        <is>
          <t>1:06</t>
        </is>
      </c>
      <c r="C2589" t="inlineStr">
        <is>
          <t>the gel-like liquid
that fills the inside of your eye,</t>
        </is>
      </c>
      <c r="D2589">
        <f>HYPERLINK("https://www.youtube.com/watch?v=Y6e_m9iq-4Q&amp;t=66s", "Go to time")</f>
        <v/>
      </c>
    </row>
    <row r="2590">
      <c r="A2590">
        <f>HYPERLINK("https://www.youtube.com/watch?v=Y6e_m9iq-4Q", "Video")</f>
        <v/>
      </c>
      <c r="B2590" t="inlineStr">
        <is>
          <t>2:28</t>
        </is>
      </c>
      <c r="C2590" t="inlineStr">
        <is>
          <t>These leukocytes can be so large
that they nearly fill a capillary</t>
        </is>
      </c>
      <c r="D2590">
        <f>HYPERLINK("https://www.youtube.com/watch?v=Y6e_m9iq-4Q&amp;t=148s", "Go to time")</f>
        <v/>
      </c>
    </row>
    <row r="2591">
      <c r="A2591">
        <f>HYPERLINK("https://www.youtube.com/watch?v=128fp0rqfbE", "Video")</f>
        <v/>
      </c>
      <c r="B2591" t="inlineStr">
        <is>
          <t>0:29</t>
        </is>
      </c>
      <c r="C2591" t="inlineStr">
        <is>
          <t>The chef refills the pot, but this time 
he doesn’t turn on the heat.</t>
        </is>
      </c>
      <c r="D2591">
        <f>HYPERLINK("https://www.youtube.com/watch?v=128fp0rqfbE&amp;t=29s", "Go to time")</f>
        <v/>
      </c>
    </row>
    <row r="2592">
      <c r="A2592">
        <f>HYPERLINK("https://www.youtube.com/watch?v=dItUGF8GdTw", "Video")</f>
        <v/>
      </c>
      <c r="B2592" t="inlineStr">
        <is>
          <t>3:01</t>
        </is>
      </c>
      <c r="C2592" t="inlineStr">
        <is>
          <t>to make it cheaper for drivers
to fill up on gas.</t>
        </is>
      </c>
      <c r="D2592">
        <f>HYPERLINK("https://www.youtube.com/watch?v=dItUGF8GdTw&amp;t=181s", "Go to time")</f>
        <v/>
      </c>
    </row>
    <row r="2593">
      <c r="A2593">
        <f>HYPERLINK("https://www.youtube.com/watch?v=7u98x3_r4_A", "Video")</f>
        <v/>
      </c>
      <c r="B2593" t="inlineStr">
        <is>
          <t>3:48</t>
        </is>
      </c>
      <c r="C2593" t="inlineStr">
        <is>
          <t>and fill the recently vacated position.</t>
        </is>
      </c>
      <c r="D2593">
        <f>HYPERLINK("https://www.youtube.com/watch?v=7u98x3_r4_A&amp;t=228s", "Go to time")</f>
        <v/>
      </c>
    </row>
    <row r="2594">
      <c r="A2594">
        <f>HYPERLINK("https://www.youtube.com/watch?v=dKku0AfTs0c", "Video")</f>
        <v/>
      </c>
      <c r="B2594" t="inlineStr">
        <is>
          <t>2:09</t>
        </is>
      </c>
      <c r="C2594" t="inlineStr">
        <is>
          <t>and keenly aware of his 
country’s unfulfilled promise.</t>
        </is>
      </c>
      <c r="D2594">
        <f>HYPERLINK("https://www.youtube.com/watch?v=dKku0AfTs0c&amp;t=129s", "Go to time")</f>
        <v/>
      </c>
    </row>
    <row r="2595">
      <c r="A2595">
        <f>HYPERLINK("https://www.youtube.com/watch?v=q4pDUxth5fQ", "Video")</f>
        <v/>
      </c>
      <c r="B2595" t="inlineStr">
        <is>
          <t>0:15</t>
        </is>
      </c>
      <c r="C2595" t="inlineStr">
        <is>
          <t>Greek mythology is filled 
with stories of the gods</t>
        </is>
      </c>
      <c r="D2595">
        <f>HYPERLINK("https://www.youtube.com/watch?v=q4pDUxth5fQ&amp;t=15s", "Go to time")</f>
        <v/>
      </c>
    </row>
    <row r="2596">
      <c r="A2596">
        <f>HYPERLINK("https://www.youtube.com/watch?v=fGPPy__YnrI", "Video")</f>
        <v/>
      </c>
      <c r="B2596" t="inlineStr">
        <is>
          <t>0:59</t>
        </is>
      </c>
      <c r="C2596" t="inlineStr">
        <is>
          <t>There were two main factors that led
to barbers filling this position.</t>
        </is>
      </c>
      <c r="D2596">
        <f>HYPERLINK("https://www.youtube.com/watch?v=fGPPy__YnrI&amp;t=59s", "Go to time")</f>
        <v/>
      </c>
    </row>
    <row r="2597">
      <c r="A2597">
        <f>HYPERLINK("https://www.youtube.com/watch?v=7mOev8v3D1U", "Video")</f>
        <v/>
      </c>
      <c r="B2597" t="inlineStr">
        <is>
          <t>0:50</t>
        </is>
      </c>
      <c r="C2597" t="inlineStr">
        <is>
          <t>take up crafts, and find fulfillment.</t>
        </is>
      </c>
      <c r="D2597">
        <f>HYPERLINK("https://www.youtube.com/watch?v=7mOev8v3D1U&amp;t=50s", "Go to time")</f>
        <v/>
      </c>
    </row>
    <row r="2598">
      <c r="A2598">
        <f>HYPERLINK("https://www.youtube.com/watch?v=7mOev8v3D1U", "Video")</f>
        <v/>
      </c>
      <c r="B2598" t="inlineStr">
        <is>
          <t>2:17</t>
        </is>
      </c>
      <c r="C2598" t="inlineStr">
        <is>
          <t>he can fill in one pixel, 
or little square, at a time.</t>
        </is>
      </c>
      <c r="D2598">
        <f>HYPERLINK("https://www.youtube.com/watch?v=7mOev8v3D1U&amp;t=137s", "Go to time")</f>
        <v/>
      </c>
    </row>
    <row r="2599">
      <c r="A2599">
        <f>HYPERLINK("https://www.youtube.com/watch?v=7mOev8v3D1U", "Video")</f>
        <v/>
      </c>
      <c r="B2599" t="inlineStr">
        <is>
          <t>5:51</t>
        </is>
      </c>
      <c r="C2599" t="inlineStr">
        <is>
          <t>meaning it can be adapted 
much more simply to fill in any pattern.</t>
        </is>
      </c>
      <c r="D2599">
        <f>HYPERLINK("https://www.youtube.com/watch?v=7mOev8v3D1U&amp;t=351s", "Go to time")</f>
        <v/>
      </c>
    </row>
    <row r="2600">
      <c r="A2600">
        <f>HYPERLINK("https://www.youtube.com/watch?v=s-kDttqywJ4", "Video")</f>
        <v/>
      </c>
      <c r="B2600" t="inlineStr">
        <is>
          <t>1:12</t>
        </is>
      </c>
      <c r="C2600" t="inlineStr">
        <is>
          <t>and across rivers filled 
with scorpions, blood, and pus,</t>
        </is>
      </c>
      <c r="D2600">
        <f>HYPERLINK("https://www.youtube.com/watch?v=s-kDttqywJ4&amp;t=72s", "Go to time")</f>
        <v/>
      </c>
    </row>
    <row r="2601">
      <c r="A2601">
        <f>HYPERLINK("https://www.youtube.com/watch?v=Ytr28t5VzAs", "Video")</f>
        <v/>
      </c>
      <c r="B2601" t="inlineStr">
        <is>
          <t>0:36</t>
        </is>
      </c>
      <c r="C2601" t="inlineStr">
        <is>
          <t>and we fill those gaps 
in several ingenious,</t>
        </is>
      </c>
      <c r="D2601">
        <f>HYPERLINK("https://www.youtube.com/watch?v=Ytr28t5VzAs&amp;t=36s", "Go to time")</f>
        <v/>
      </c>
    </row>
    <row r="2602">
      <c r="A2602">
        <f>HYPERLINK("https://www.youtube.com/watch?v=Ytr28t5VzAs", "Video")</f>
        <v/>
      </c>
      <c r="B2602" t="inlineStr">
        <is>
          <t>1:49</t>
        </is>
      </c>
      <c r="C2602" t="inlineStr">
        <is>
          <t>Another popular way 
to fill a vocabulary gap</t>
        </is>
      </c>
      <c r="D2602">
        <f>HYPERLINK("https://www.youtube.com/watch?v=Ytr28t5VzAs&amp;t=109s", "Go to time")</f>
        <v/>
      </c>
    </row>
    <row r="2603">
      <c r="A2603">
        <f>HYPERLINK("https://www.youtube.com/watch?v=7Xr9BYhlceA", "Video")</f>
        <v/>
      </c>
      <c r="B2603" t="inlineStr">
        <is>
          <t>0:28</t>
        </is>
      </c>
      <c r="C2603" t="inlineStr">
        <is>
          <t>That's why a chorus of sounds fills
the ocean.</t>
        </is>
      </c>
      <c r="D2603">
        <f>HYPERLINK("https://www.youtube.com/watch?v=7Xr9BYhlceA&amp;t=28s", "Go to time")</f>
        <v/>
      </c>
    </row>
    <row r="2604">
      <c r="A2604">
        <f>HYPERLINK("https://www.youtube.com/watch?v=XvUHcsZOhJ8", "Video")</f>
        <v/>
      </c>
      <c r="B2604" t="inlineStr">
        <is>
          <t>3:22</t>
        </is>
      </c>
      <c r="C2604" t="inlineStr">
        <is>
          <t>filled with movement 
and lustrous colors</t>
        </is>
      </c>
      <c r="D2604">
        <f>HYPERLINK("https://www.youtube.com/watch?v=XvUHcsZOhJ8&amp;t=202s", "Go to time")</f>
        <v/>
      </c>
    </row>
    <row r="2605">
      <c r="A2605">
        <f>HYPERLINK("https://www.youtube.com/watch?v=LMt8xm4t7XQ", "Video")</f>
        <v/>
      </c>
      <c r="B2605" t="inlineStr">
        <is>
          <t>1:51</t>
        </is>
      </c>
      <c r="C2605" t="inlineStr">
        <is>
          <t>and a beak filled with a pungent 
combination of herbs and compounds.</t>
        </is>
      </c>
      <c r="D2605">
        <f>HYPERLINK("https://www.youtube.com/watch?v=LMt8xm4t7XQ&amp;t=111s", "Go to time")</f>
        <v/>
      </c>
    </row>
    <row r="2606">
      <c r="A2606">
        <f>HYPERLINK("https://www.youtube.com/watch?v=LMt8xm4t7XQ", "Video")</f>
        <v/>
      </c>
      <c r="B2606" t="inlineStr">
        <is>
          <t>2:28</t>
        </is>
      </c>
      <c r="C2606" t="inlineStr">
        <is>
          <t>filled with similar mixtures,</t>
        </is>
      </c>
      <c r="D2606">
        <f>HYPERLINK("https://www.youtube.com/watch?v=LMt8xm4t7XQ&amp;t=148s", "Go to time")</f>
        <v/>
      </c>
    </row>
    <row r="2607">
      <c r="A2607">
        <f>HYPERLINK("https://www.youtube.com/watch?v=6ev4KHAToWM", "Video")</f>
        <v/>
      </c>
      <c r="B2607" t="inlineStr">
        <is>
          <t>2:28</t>
        </is>
      </c>
      <c r="C2607" t="inlineStr">
        <is>
          <t>Though it's common to call any 
gas-filled sign a "neon" sign,</t>
        </is>
      </c>
      <c r="D2607">
        <f>HYPERLINK("https://www.youtube.com/watch?v=6ev4KHAToWM&amp;t=148s", "Go to time")</f>
        <v/>
      </c>
    </row>
    <row r="2608">
      <c r="A2608">
        <f>HYPERLINK("https://www.youtube.com/watch?v=JAyuHIthHco", "Video")</f>
        <v/>
      </c>
      <c r="B2608" t="inlineStr">
        <is>
          <t>0:54</t>
        </is>
      </c>
      <c r="C2608" t="inlineStr">
        <is>
          <t>To help fill this nutritional gap,</t>
        </is>
      </c>
      <c r="D2608">
        <f>HYPERLINK("https://www.youtube.com/watch?v=JAyuHIthHco&amp;t=54s", "Go to time")</f>
        <v/>
      </c>
    </row>
    <row r="2609">
      <c r="A2609">
        <f>HYPERLINK("https://www.youtube.com/watch?v=fMsmCxIEQr4", "Video")</f>
        <v/>
      </c>
      <c r="B2609" t="inlineStr">
        <is>
          <t>1:14</t>
        </is>
      </c>
      <c r="C2609" t="inlineStr">
        <is>
          <t>filled a newly-constructed pool 
with lemonade rather than wine.</t>
        </is>
      </c>
      <c r="D2609">
        <f>HYPERLINK("https://www.youtube.com/watch?v=fMsmCxIEQr4&amp;t=74s", "Go to time")</f>
        <v/>
      </c>
    </row>
    <row r="2610">
      <c r="A2610">
        <f>HYPERLINK("https://www.youtube.com/watch?v=VdZd5zYTKAw", "Video")</f>
        <v/>
      </c>
      <c r="B2610" t="inlineStr">
        <is>
          <t>1:47</t>
        </is>
      </c>
      <c r="C2610" t="inlineStr">
        <is>
          <t>and then refill the hole 
over the newly built tunnel.</t>
        </is>
      </c>
      <c r="D2610">
        <f>HYPERLINK("https://www.youtube.com/watch?v=VdZd5zYTKAw&amp;t=107s", "Go to time")</f>
        <v/>
      </c>
    </row>
    <row r="2611">
      <c r="A2611">
        <f>HYPERLINK("https://www.youtube.com/watch?v=PDgu25Dsv34", "Video")</f>
        <v/>
      </c>
      <c r="B2611" t="inlineStr">
        <is>
          <t>2:58</t>
        </is>
      </c>
      <c r="C2611" t="inlineStr">
        <is>
          <t>The text is filled with references
to Shelley's own circumstances.</t>
        </is>
      </c>
      <c r="D2611">
        <f>HYPERLINK("https://www.youtube.com/watch?v=PDgu25Dsv34&amp;t=178s", "Go to time")</f>
        <v/>
      </c>
    </row>
    <row r="2612">
      <c r="A2612">
        <f>HYPERLINK("https://www.youtube.com/watch?v=qocAoN4jNwc", "Video")</f>
        <v/>
      </c>
      <c r="B2612" t="inlineStr">
        <is>
          <t>2:34</t>
        </is>
      </c>
      <c r="C2612" t="inlineStr">
        <is>
          <t>saw that when people fill their mind</t>
        </is>
      </c>
      <c r="D2612">
        <f>HYPERLINK("https://www.youtube.com/watch?v=qocAoN4jNwc&amp;t=154s", "Go to time")</f>
        <v/>
      </c>
    </row>
    <row r="2613">
      <c r="A2613">
        <f>HYPERLINK("https://www.youtube.com/watch?v=qocAoN4jNwc", "Video")</f>
        <v/>
      </c>
      <c r="B2613" t="inlineStr">
        <is>
          <t>7:03</t>
        </is>
      </c>
      <c r="C2613" t="inlineStr">
        <is>
          <t>fill it up? Okay, first things first, we</t>
        </is>
      </c>
      <c r="D2613">
        <f>HYPERLINK("https://www.youtube.com/watch?v=qocAoN4jNwc&amp;t=423s", "Go to time")</f>
        <v/>
      </c>
    </row>
    <row r="2614">
      <c r="A2614">
        <f>HYPERLINK("https://www.youtube.com/watch?v=qocAoN4jNwc", "Video")</f>
        <v/>
      </c>
      <c r="B2614" t="inlineStr">
        <is>
          <t>7:27</t>
        </is>
      </c>
      <c r="C2614" t="inlineStr">
        <is>
          <t>How long will it take you to fill it up?</t>
        </is>
      </c>
      <c r="D2614">
        <f>HYPERLINK("https://www.youtube.com/watch?v=qocAoN4jNwc&amp;t=447s", "Go to time")</f>
        <v/>
      </c>
    </row>
    <row r="2615">
      <c r="A2615">
        <f>HYPERLINK("https://www.youtube.com/watch?v=qocAoN4jNwc", "Video")</f>
        <v/>
      </c>
      <c r="B2615" t="inlineStr">
        <is>
          <t>7:43</t>
        </is>
      </c>
      <c r="C2615" t="inlineStr">
        <is>
          <t>will it take it to fill it up? And then</t>
        </is>
      </c>
      <c r="D2615">
        <f>HYPERLINK("https://www.youtube.com/watch?v=qocAoN4jNwc&amp;t=463s", "Go to time")</f>
        <v/>
      </c>
    </row>
    <row r="2616">
      <c r="A2616">
        <f>HYPERLINK("https://www.youtube.com/watch?v=qocAoN4jNwc", "Video")</f>
        <v/>
      </c>
      <c r="B2616" t="inlineStr">
        <is>
          <t>7:48</t>
        </is>
      </c>
      <c r="C2616" t="inlineStr">
        <is>
          <t>of someone filling it up. And it's</t>
        </is>
      </c>
      <c r="D2616">
        <f>HYPERLINK("https://www.youtube.com/watch?v=qocAoN4jNwc&amp;t=468s", "Go to time")</f>
        <v/>
      </c>
    </row>
    <row r="2617">
      <c r="A2617">
        <f>HYPERLINK("https://www.youtube.com/watch?v=qocAoN4jNwc", "Video")</f>
        <v/>
      </c>
      <c r="B2617" t="inlineStr">
        <is>
          <t>7:50</t>
        </is>
      </c>
      <c r="C2617" t="inlineStr">
        <is>
          <t>filling up slowly, agonizingly slowly.</t>
        </is>
      </c>
      <c r="D2617">
        <f>HYPERLINK("https://www.youtube.com/watch?v=qocAoN4jNwc&amp;t=470s", "Go to time")</f>
        <v/>
      </c>
    </row>
    <row r="2618">
      <c r="A2618">
        <f>HYPERLINK("https://www.youtube.com/watch?v=qocAoN4jNwc", "Video")</f>
        <v/>
      </c>
      <c r="B2618" t="inlineStr">
        <is>
          <t>8:01</t>
        </is>
      </c>
      <c r="C2618" t="inlineStr">
        <is>
          <t>take to fill</t>
        </is>
      </c>
      <c r="D2618">
        <f>HYPERLINK("https://www.youtube.com/watch?v=qocAoN4jNwc&amp;t=481s", "Go to time")</f>
        <v/>
      </c>
    </row>
    <row r="2619">
      <c r="A2619">
        <f>HYPERLINK("https://www.youtube.com/watch?v=qocAoN4jNwc", "Video")</f>
        <v/>
      </c>
      <c r="B2619" t="inlineStr">
        <is>
          <t>8:33</t>
        </is>
      </c>
      <c r="C2619" t="inlineStr">
        <is>
          <t>intuition. Like everyone's filled</t>
        </is>
      </c>
      <c r="D2619">
        <f>HYPERLINK("https://www.youtube.com/watch?v=qocAoN4jNwc&amp;t=513s", "Go to time")</f>
        <v/>
      </c>
    </row>
    <row r="2620">
      <c r="A2620">
        <f>HYPERLINK("https://www.youtube.com/watch?v=jdOjB0j329g", "Video")</f>
        <v/>
      </c>
      <c r="B2620" t="inlineStr">
        <is>
          <t>0:10</t>
        </is>
      </c>
      <c r="C2620" t="inlineStr">
        <is>
          <t>Water fills the horizon— but you know
you’re not supposed to drink it.</t>
        </is>
      </c>
      <c r="D2620">
        <f>HYPERLINK("https://www.youtube.com/watch?v=jdOjB0j329g&amp;t=10s", "Go to time")</f>
        <v/>
      </c>
    </row>
    <row r="2621">
      <c r="A2621">
        <f>HYPERLINK("https://www.youtube.com/watch?v=6nWba9Ii5Lo", "Video")</f>
        <v/>
      </c>
      <c r="B2621" t="inlineStr">
        <is>
          <t>2:31</t>
        </is>
      </c>
      <c r="C2621" t="inlineStr">
        <is>
          <t>He filled his mouth with water 
and spat it at the swarm.</t>
        </is>
      </c>
      <c r="D2621">
        <f>HYPERLINK("https://www.youtube.com/watch?v=6nWba9Ii5Lo&amp;t=151s", "Go to time")</f>
        <v/>
      </c>
    </row>
    <row r="2622">
      <c r="A2622">
        <f>HYPERLINK("https://www.youtube.com/watch?v=Xq-szohkAqU", "Video")</f>
        <v/>
      </c>
      <c r="B2622" t="inlineStr">
        <is>
          <t>1:18</t>
        </is>
      </c>
      <c r="C2622" t="inlineStr">
        <is>
          <t>filling one unit at a time,</t>
        </is>
      </c>
      <c r="D2622">
        <f>HYPERLINK("https://www.youtube.com/watch?v=Xq-szohkAqU&amp;t=78s", "Go to time")</f>
        <v/>
      </c>
    </row>
    <row r="2623">
      <c r="A2623">
        <f>HYPERLINK("https://www.youtube.com/watch?v=Xq-szohkAqU", "Video")</f>
        <v/>
      </c>
      <c r="B2623" t="inlineStr">
        <is>
          <t>1:34</t>
        </is>
      </c>
      <c r="C2623" t="inlineStr">
        <is>
          <t>they must choose the amount 
that will fill the basin exactly.</t>
        </is>
      </c>
      <c r="D2623">
        <f>HYPERLINK("https://www.youtube.com/watch?v=Xq-szohkAqU&amp;t=94s", "Go to time")</f>
        <v/>
      </c>
    </row>
    <row r="2624">
      <c r="A2624">
        <f>HYPERLINK("https://www.youtube.com/watch?v=Xq-szohkAqU", "Video")</f>
        <v/>
      </c>
      <c r="B2624" t="inlineStr">
        <is>
          <t>4:08</t>
        </is>
      </c>
      <c r="C2624" t="inlineStr">
        <is>
          <t>and take the smaller of the two 
as the height the energy can fill up to.</t>
        </is>
      </c>
      <c r="D2624">
        <f>HYPERLINK("https://www.youtube.com/watch?v=Xq-szohkAqU&amp;t=248s", "Go to time")</f>
        <v/>
      </c>
    </row>
    <row r="2625">
      <c r="A2625">
        <f>HYPERLINK("https://www.youtube.com/watch?v=LBALm7CeEG4", "Video")</f>
        <v/>
      </c>
      <c r="B2625" t="inlineStr">
        <is>
          <t>4:28</t>
        </is>
      </c>
      <c r="C2625" t="inlineStr">
        <is>
          <t>They must fill this basin with water.</t>
        </is>
      </c>
      <c r="D2625">
        <f>HYPERLINK("https://www.youtube.com/watch?v=LBALm7CeEG4&amp;t=268s", "Go to time")</f>
        <v/>
      </c>
    </row>
    <row r="2626">
      <c r="A2626">
        <f>HYPERLINK("https://www.youtube.com/watch?v=W1UGzaG1Uos", "Video")</f>
        <v/>
      </c>
      <c r="B2626" t="inlineStr">
        <is>
          <t>4:22</t>
        </is>
      </c>
      <c r="C2626" t="inlineStr">
        <is>
          <t>waitresses who bring you free refills</t>
        </is>
      </c>
      <c r="D2626">
        <f>HYPERLINK("https://www.youtube.com/watch?v=W1UGzaG1Uos&amp;t=262s", "Go to time")</f>
        <v/>
      </c>
    </row>
    <row r="2627">
      <c r="A2627">
        <f>HYPERLINK("https://www.youtube.com/watch?v=W1UGzaG1Uos", "Video")</f>
        <v/>
      </c>
      <c r="B2627" t="inlineStr">
        <is>
          <t>11:40</t>
        </is>
      </c>
      <c r="C2627" t="inlineStr">
        <is>
          <t>fulfilled so those are the three</t>
        </is>
      </c>
      <c r="D2627">
        <f>HYPERLINK("https://www.youtube.com/watch?v=W1UGzaG1Uos&amp;t=700s", "Go to time")</f>
        <v/>
      </c>
    </row>
    <row r="2628">
      <c r="A2628">
        <f>HYPERLINK("https://www.youtube.com/watch?v=Wb0UgdRFj2A", "Video")</f>
        <v/>
      </c>
      <c r="B2628" t="inlineStr">
        <is>
          <t>3:04</t>
        </is>
      </c>
      <c r="C2628" t="inlineStr">
        <is>
          <t>As her tears filled
the construction halls,</t>
        </is>
      </c>
      <c r="D2628">
        <f>HYPERLINK("https://www.youtube.com/watch?v=Wb0UgdRFj2A&amp;t=184s", "Go to time")</f>
        <v/>
      </c>
    </row>
    <row r="2629">
      <c r="A2629">
        <f>HYPERLINK("https://www.youtube.com/watch?v=OpohbXB_JZU", "Video")</f>
        <v/>
      </c>
      <c r="B2629" t="inlineStr">
        <is>
          <t>2:09</t>
        </is>
      </c>
      <c r="C2629" t="inlineStr">
        <is>
          <t>It’s filled with false memories
of a lifetime up to the present moment,</t>
        </is>
      </c>
      <c r="D2629">
        <f>HYPERLINK("https://www.youtube.com/watch?v=OpohbXB_JZU&amp;t=129s", "Go to time")</f>
        <v/>
      </c>
    </row>
    <row r="2630">
      <c r="A2630">
        <f>HYPERLINK("https://www.youtube.com/watch?v=LkGOGzpbrCk", "Video")</f>
        <v/>
      </c>
      <c r="B2630" t="inlineStr">
        <is>
          <t>1:07</t>
        </is>
      </c>
      <c r="C2630" t="inlineStr">
        <is>
          <t>is actually filled 
with saltwater-like fluids.</t>
        </is>
      </c>
      <c r="D2630">
        <f>HYPERLINK("https://www.youtube.com/watch?v=LkGOGzpbrCk&amp;t=67s", "Go to time")</f>
        <v/>
      </c>
    </row>
    <row r="2631">
      <c r="A2631">
        <f>HYPERLINK("https://www.youtube.com/watch?v=LkGOGzpbrCk", "Video")</f>
        <v/>
      </c>
      <c r="B2631" t="inlineStr">
        <is>
          <t>3:08</t>
        </is>
      </c>
      <c r="C2631" t="inlineStr">
        <is>
          <t>The brain still has another 
important task to fulfill:</t>
        </is>
      </c>
      <c r="D2631">
        <f>HYPERLINK("https://www.youtube.com/watch?v=LkGOGzpbrCk&amp;t=188s", "Go to time")</f>
        <v/>
      </c>
    </row>
    <row r="2632">
      <c r="A2632">
        <f>HYPERLINK("https://www.youtube.com/watch?v=R3tbVHlsKhs", "Video")</f>
        <v/>
      </c>
      <c r="B2632" t="inlineStr">
        <is>
          <t>2:02</t>
        </is>
      </c>
      <c r="C2632" t="inlineStr">
        <is>
          <t>eventually filling the glass.</t>
        </is>
      </c>
      <c r="D2632">
        <f>HYPERLINK("https://www.youtube.com/watch?v=R3tbVHlsKhs&amp;t=122s", "Go to time")</f>
        <v/>
      </c>
    </row>
    <row r="2633">
      <c r="A2633">
        <f>HYPERLINK("https://www.youtube.com/watch?v=_cj8AtODiHc", "Video")</f>
        <v/>
      </c>
      <c r="B2633" t="inlineStr">
        <is>
          <t>0:54</t>
        </is>
      </c>
      <c r="C2633" t="inlineStr">
        <is>
          <t>So, any air-filled spaces,
like a rockfish's swim bladder,</t>
        </is>
      </c>
      <c r="D2633">
        <f>HYPERLINK("https://www.youtube.com/watch?v=_cj8AtODiHc&amp;t=54s", "Go to time")</f>
        <v/>
      </c>
    </row>
    <row r="2634">
      <c r="A2634">
        <f>HYPERLINK("https://www.youtube.com/watch?v=svlEfxTyJQE", "Video")</f>
        <v/>
      </c>
      <c r="B2634" t="inlineStr">
        <is>
          <t>3:04</t>
        </is>
      </c>
      <c r="C2634" t="inlineStr">
        <is>
          <t>These cells are filled 
with hypersensitive jelly</t>
        </is>
      </c>
      <c r="D2634">
        <f>HYPERLINK("https://www.youtube.com/watch?v=svlEfxTyJQE&amp;t=184s", "Go to time")</f>
        <v/>
      </c>
    </row>
    <row r="2635">
      <c r="A2635">
        <f>HYPERLINK("https://www.youtube.com/watch?v=R9OCA6UFE-0", "Video")</f>
        <v/>
      </c>
      <c r="B2635" t="inlineStr">
        <is>
          <t>4:59</t>
        </is>
      </c>
      <c r="C2635" t="inlineStr">
        <is>
          <t>that we can harness our will power
to fill our lives with meaning,</t>
        </is>
      </c>
      <c r="D2635">
        <f>HYPERLINK("https://www.youtube.com/watch?v=R9OCA6UFE-0&amp;t=299s", "Go to time")</f>
        <v/>
      </c>
    </row>
    <row r="2636">
      <c r="A2636">
        <f>HYPERLINK("https://www.youtube.com/watch?v=jvWncVbXfJ0", "Video")</f>
        <v/>
      </c>
      <c r="B2636" t="inlineStr">
        <is>
          <t>0:09</t>
        </is>
      </c>
      <c r="C2636" t="inlineStr">
        <is>
          <t>the rulers of Alexandria 
set out to fulfill</t>
        </is>
      </c>
      <c r="D2636">
        <f>HYPERLINK("https://www.youtube.com/watch?v=jvWncVbXfJ0&amp;t=9s", "Go to time")</f>
        <v/>
      </c>
    </row>
    <row r="2637">
      <c r="A2637">
        <f>HYPERLINK("https://www.youtube.com/watch?v=jvWncVbXfJ0", "Video")</f>
        <v/>
      </c>
      <c r="B2637" t="inlineStr">
        <is>
          <t>1:21</t>
        </is>
      </c>
      <c r="C2637" t="inlineStr">
        <is>
          <t>Ptolemy I began to fill it with
primarily Greek and Egyptian scrolls.</t>
        </is>
      </c>
      <c r="D2637">
        <f>HYPERLINK("https://www.youtube.com/watch?v=jvWncVbXfJ0&amp;t=81s", "Go to time")</f>
        <v/>
      </c>
    </row>
    <row r="2638">
      <c r="A2638">
        <f>HYPERLINK("https://www.youtube.com/watch?v=DFgpr5LlDVA", "Video")</f>
        <v/>
      </c>
      <c r="B2638" t="inlineStr">
        <is>
          <t>0:32</t>
        </is>
      </c>
      <c r="C2638" t="inlineStr">
        <is>
          <t>At first, Jing-Mei struggles 
to fill her place at the table.</t>
        </is>
      </c>
      <c r="D2638">
        <f>HYPERLINK("https://www.youtube.com/watch?v=DFgpr5LlDVA&amp;t=32s", "Go to time")</f>
        <v/>
      </c>
    </row>
    <row r="2639">
      <c r="A2639">
        <f>HYPERLINK("https://www.youtube.com/watch?v=DFgpr5LlDVA", "Video")</f>
        <v/>
      </c>
      <c r="B2639" t="inlineStr">
        <is>
          <t>2:09</t>
        </is>
      </c>
      <c r="C2639" t="inlineStr">
        <is>
          <t>But their daughters feel weighed down 
by their parent’s unfulfilled hopes</t>
        </is>
      </c>
      <c r="D2639">
        <f>HYPERLINK("https://www.youtube.com/watch?v=DFgpr5LlDVA&amp;t=129s", "Go to time")</f>
        <v/>
      </c>
    </row>
    <row r="2640">
      <c r="A2640">
        <f>HYPERLINK("https://www.youtube.com/watch?v=9OVtk6G2TnQ", "Video")</f>
        <v/>
      </c>
      <c r="B2640" t="inlineStr">
        <is>
          <t>2:21</t>
        </is>
      </c>
      <c r="C2640" t="inlineStr">
        <is>
          <t>They've replaced the chemical solution
with dry cells filled with chemical paste,</t>
        </is>
      </c>
      <c r="D2640">
        <f>HYPERLINK("https://www.youtube.com/watch?v=9OVtk6G2TnQ&amp;t=141s", "Go to time")</f>
        <v/>
      </c>
    </row>
    <row r="2641">
      <c r="A2641">
        <f>HYPERLINK("https://www.youtube.com/watch?v=ryGpw660ehc", "Video")</f>
        <v/>
      </c>
      <c r="B2641" t="inlineStr">
        <is>
          <t>1:47</t>
        </is>
      </c>
      <c r="C2641" t="inlineStr">
        <is>
          <t>and microbe-filled fluids.</t>
        </is>
      </c>
      <c r="D2641">
        <f>HYPERLINK("https://www.youtube.com/watch?v=ryGpw660ehc&amp;t=107s", "Go to time")</f>
        <v/>
      </c>
    </row>
    <row r="2642">
      <c r="A2642">
        <f>HYPERLINK("https://www.youtube.com/watch?v=I2apGYUX7Q0", "Video")</f>
        <v/>
      </c>
      <c r="B2642" t="inlineStr">
        <is>
          <t>1:57</t>
        </is>
      </c>
      <c r="C2642" t="inlineStr">
        <is>
          <t>or glorious works of art
that fill the night sky.</t>
        </is>
      </c>
      <c r="D2642">
        <f>HYPERLINK("https://www.youtube.com/watch?v=I2apGYUX7Q0&amp;t=117s", "Go to time")</f>
        <v/>
      </c>
    </row>
    <row r="2643">
      <c r="A2643">
        <f>HYPERLINK("https://www.youtube.com/watch?v=a1bWKZFP2Tc", "Video")</f>
        <v/>
      </c>
      <c r="B2643" t="inlineStr">
        <is>
          <t>0:58</t>
        </is>
      </c>
      <c r="C2643" t="inlineStr">
        <is>
          <t>just the Milky Way has enough stars to fill</t>
        </is>
      </c>
      <c r="D2643">
        <f>HYPERLINK("https://www.youtube.com/watch?v=a1bWKZFP2Tc&amp;t=58s", "Go to time")</f>
        <v/>
      </c>
    </row>
    <row r="2644">
      <c r="A2644">
        <f>HYPERLINK("https://www.youtube.com/watch?v=aeAL6xThfL8", "Video")</f>
        <v/>
      </c>
      <c r="B2644" t="inlineStr">
        <is>
          <t>3:20</t>
        </is>
      </c>
      <c r="C2644" t="inlineStr">
        <is>
          <t>there's almost 100 pages of filler.</t>
        </is>
      </c>
      <c r="D2644">
        <f>HYPERLINK("https://www.youtube.com/watch?v=aeAL6xThfL8&amp;t=200s", "Go to time")</f>
        <v/>
      </c>
    </row>
    <row r="2645">
      <c r="A2645">
        <f>HYPERLINK("https://www.youtube.com/watch?v=Wvdy0UQNO9E", "Video")</f>
        <v/>
      </c>
      <c r="B2645" t="inlineStr">
        <is>
          <t>1:12</t>
        </is>
      </c>
      <c r="C2645" t="inlineStr">
        <is>
          <t>Aristonike is still uncertain that she’s
wise enough to fulfill this role.</t>
        </is>
      </c>
      <c r="D2645">
        <f>HYPERLINK("https://www.youtube.com/watch?v=Wvdy0UQNO9E&amp;t=72s", "Go to time")</f>
        <v/>
      </c>
    </row>
    <row r="2646">
      <c r="A2646">
        <f>HYPERLINK("https://www.youtube.com/watch?v=yVPeuvFn_lY", "Video")</f>
        <v/>
      </c>
      <c r="B2646" t="inlineStr">
        <is>
          <t>14:07</t>
        </is>
      </c>
      <c r="C2646" t="inlineStr">
        <is>
          <t>growing up partly because it was filled</t>
        </is>
      </c>
      <c r="D2646">
        <f>HYPERLINK("https://www.youtube.com/watch?v=yVPeuvFn_lY&amp;t=847s", "Go to time")</f>
        <v/>
      </c>
    </row>
    <row r="2647">
      <c r="A2647">
        <f>HYPERLINK("https://www.youtube.com/watch?v=yVPeuvFn_lY", "Video")</f>
        <v/>
      </c>
      <c r="B2647" t="inlineStr">
        <is>
          <t>14:12</t>
        </is>
      </c>
      <c r="C2647" t="inlineStr">
        <is>
          <t>filled with books I mean literally every</t>
        </is>
      </c>
      <c r="D2647">
        <f>HYPERLINK("https://www.youtube.com/watch?v=yVPeuvFn_lY&amp;t=852s", "Go to time")</f>
        <v/>
      </c>
    </row>
    <row r="2648">
      <c r="A2648">
        <f>HYPERLINK("https://www.youtube.com/watch?v=IxndOd3kmSs", "Video")</f>
        <v/>
      </c>
      <c r="B2648" t="inlineStr">
        <is>
          <t>1:34</t>
        </is>
      </c>
      <c r="C2648" t="inlineStr">
        <is>
          <t>which fill the tardigrade's cells
to replace lost water</t>
        </is>
      </c>
      <c r="D2648">
        <f>HYPERLINK("https://www.youtube.com/watch?v=IxndOd3kmSs&amp;t=94s", "Go to time")</f>
        <v/>
      </c>
    </row>
    <row r="2649">
      <c r="A2649">
        <f>HYPERLINK("https://www.youtube.com/watch?v=wlppif9IJzI", "Video")</f>
        <v/>
      </c>
      <c r="B2649" t="inlineStr">
        <is>
          <t>3:23</t>
        </is>
      </c>
      <c r="C2649" t="inlineStr">
        <is>
          <t>before filling the basin 
with another wave.</t>
        </is>
      </c>
      <c r="D2649">
        <f>HYPERLINK("https://www.youtube.com/watch?v=wlppif9IJzI&amp;t=203s", "Go to time")</f>
        <v/>
      </c>
    </row>
    <row r="2650">
      <c r="A2650">
        <f>HYPERLINK("https://www.youtube.com/watch?v=8iKd-P4Bcac", "Video")</f>
        <v/>
      </c>
      <c r="B2650" t="inlineStr">
        <is>
          <t>1:43</t>
        </is>
      </c>
      <c r="C2650" t="inlineStr">
        <is>
          <t>filling him with doubt and confusion.</t>
        </is>
      </c>
      <c r="D2650">
        <f>HYPERLINK("https://www.youtube.com/watch?v=8iKd-P4Bcac&amp;t=103s", "Go to time")</f>
        <v/>
      </c>
    </row>
    <row r="2651">
      <c r="A2651">
        <f>HYPERLINK("https://www.youtube.com/watch?v=i3ku5nx4tMU", "Video")</f>
        <v/>
      </c>
      <c r="B2651" t="inlineStr">
        <is>
          <t>1:56</t>
        </is>
      </c>
      <c r="C2651" t="inlineStr">
        <is>
          <t>made conversations feel less
intimate and fulfilling to those involved.</t>
        </is>
      </c>
      <c r="D2651">
        <f>HYPERLINK("https://www.youtube.com/watch?v=i3ku5nx4tMU&amp;t=116s", "Go to time")</f>
        <v/>
      </c>
    </row>
    <row r="2652">
      <c r="A2652">
        <f>HYPERLINK("https://www.youtube.com/watch?v=VgEbcQxFUu8", "Video")</f>
        <v/>
      </c>
      <c r="B2652" t="inlineStr">
        <is>
          <t>3:11</t>
        </is>
      </c>
      <c r="C2652" t="inlineStr">
        <is>
          <t>with the horseshoe crab's bacteria-filled 
ocean and shoreline habitats,</t>
        </is>
      </c>
      <c r="D2652">
        <f>HYPERLINK("https://www.youtube.com/watch?v=VgEbcQxFUu8&amp;t=191s", "Go to time")</f>
        <v/>
      </c>
    </row>
    <row r="2653">
      <c r="A2653">
        <f>HYPERLINK("https://www.youtube.com/watch?v=o4MpBV4F3qs", "Video")</f>
        <v/>
      </c>
      <c r="B2653" t="inlineStr">
        <is>
          <t>2:08</t>
        </is>
      </c>
      <c r="C2653" t="inlineStr">
        <is>
          <t>We could put 11 cells in these two corners
and fulfill it with just 22 total cells,</t>
        </is>
      </c>
      <c r="D2653">
        <f>HYPERLINK("https://www.youtube.com/watch?v=o4MpBV4F3qs&amp;t=128s", "Go to time")</f>
        <v/>
      </c>
    </row>
    <row r="2654">
      <c r="A2654">
        <f>HYPERLINK("https://www.youtube.com/watch?v=-yJ3RySf9U4", "Video")</f>
        <v/>
      </c>
      <c r="B2654" t="inlineStr">
        <is>
          <t>0:51</t>
        </is>
      </c>
      <c r="C2654" t="inlineStr">
        <is>
          <t>Come nightfall, you slowly fill it up,</t>
        </is>
      </c>
      <c r="D2654">
        <f>HYPERLINK("https://www.youtube.com/watch?v=-yJ3RySf9U4&amp;t=51s", "Go to time")</f>
        <v/>
      </c>
    </row>
    <row r="2655">
      <c r="A2655">
        <f>HYPERLINK("https://www.youtube.com/watch?v=oQWmagZmogQ", "Video")</f>
        <v/>
      </c>
      <c r="B2655" t="inlineStr">
        <is>
          <t>0:37</t>
        </is>
      </c>
      <c r="C2655" t="inlineStr">
        <is>
          <t>Today, pharmacies are filled with a
seemingly mountainous assortment</t>
        </is>
      </c>
      <c r="D2655">
        <f>HYPERLINK("https://www.youtube.com/watch?v=oQWmagZmogQ&amp;t=37s", "Go to time")</f>
        <v/>
      </c>
    </row>
    <row r="2656">
      <c r="A2656">
        <f>HYPERLINK("https://www.youtube.com/watch?v=9gD0K7oH92U", "Video")</f>
        <v/>
      </c>
      <c r="B2656" t="inlineStr">
        <is>
          <t>1:47</t>
        </is>
      </c>
      <c r="C2656" t="inlineStr">
        <is>
          <t>filled with a naturally occurring salt
called natron.</t>
        </is>
      </c>
      <c r="D2656">
        <f>HYPERLINK("https://www.youtube.com/watch?v=9gD0K7oH92U&amp;t=107s", "Go to time")</f>
        <v/>
      </c>
    </row>
    <row r="2657">
      <c r="A2657">
        <f>HYPERLINK("https://www.youtube.com/watch?v=AWcY2-FBa9k", "Video")</f>
        <v/>
      </c>
      <c r="B2657" t="inlineStr">
        <is>
          <t>3:24</t>
        </is>
      </c>
      <c r="C2657" t="inlineStr">
        <is>
          <t>that can only be filled 
by a rectangle with a width of 1.</t>
        </is>
      </c>
      <c r="D2657">
        <f>HYPERLINK("https://www.youtube.com/watch?v=AWcY2-FBa9k&amp;t=204s", "Go to time")</f>
        <v/>
      </c>
    </row>
    <row r="2658">
      <c r="A2658">
        <f>HYPERLINK("https://www.youtube.com/watch?v=gWUZ8t6mJRY", "Video")</f>
        <v/>
      </c>
      <c r="B2658" t="inlineStr">
        <is>
          <t>7:23</t>
        </is>
      </c>
      <c r="C2658" t="inlineStr">
        <is>
          <t>and you can see that it's filled with</t>
        </is>
      </c>
      <c r="D2658">
        <f>HYPERLINK("https://www.youtube.com/watch?v=gWUZ8t6mJRY&amp;t=443s", "Go to time")</f>
        <v/>
      </c>
    </row>
    <row r="2659">
      <c r="A2659">
        <f>HYPERLINK("https://www.youtube.com/watch?v=gWUZ8t6mJRY", "Video")</f>
        <v/>
      </c>
      <c r="B2659" t="inlineStr">
        <is>
          <t>8:11</t>
        </is>
      </c>
      <c r="C2659" t="inlineStr">
        <is>
          <t>Universe in fact outer space is filled</t>
        </is>
      </c>
      <c r="D2659">
        <f>HYPERLINK("https://www.youtube.com/watch?v=gWUZ8t6mJRY&amp;t=491s", "Go to time")</f>
        <v/>
      </c>
    </row>
    <row r="2660">
      <c r="A2660">
        <f>HYPERLINK("https://www.youtube.com/watch?v=qgvmJTmJIKs", "Video")</f>
        <v/>
      </c>
      <c r="B2660" t="inlineStr">
        <is>
          <t>2:37</t>
        </is>
      </c>
      <c r="C2660" t="inlineStr">
        <is>
          <t>Well, if filling in the blank 
between 13 and 39 is too hard,</t>
        </is>
      </c>
      <c r="D2660">
        <f>HYPERLINK("https://www.youtube.com/watch?v=qgvmJTmJIKs&amp;t=157s", "Go to time")</f>
        <v/>
      </c>
    </row>
    <row r="2661">
      <c r="A2661">
        <f>HYPERLINK("https://www.youtube.com/watch?v=qgvmJTmJIKs", "Video")</f>
        <v/>
      </c>
      <c r="B2661" t="inlineStr">
        <is>
          <t>3:12</t>
        </is>
      </c>
      <c r="C2661" t="inlineStr">
        <is>
          <t>and that lets us fill 
in the next blank as well.</t>
        </is>
      </c>
      <c r="D2661">
        <f>HYPERLINK("https://www.youtube.com/watch?v=qgvmJTmJIKs&amp;t=192s", "Go to time")</f>
        <v/>
      </c>
    </row>
    <row r="2662">
      <c r="A2662">
        <f>HYPERLINK("https://www.youtube.com/watch?v=qgvmJTmJIKs", "Video")</f>
        <v/>
      </c>
      <c r="B2662" t="inlineStr">
        <is>
          <t>3:43</t>
        </is>
      </c>
      <c r="C2662" t="inlineStr">
        <is>
          <t>So 7 and 8 fill those blanks
on the right of 4 and 5,</t>
        </is>
      </c>
      <c r="D2662">
        <f>HYPERLINK("https://www.youtube.com/watch?v=qgvmJTmJIKs&amp;t=223s", "Go to time")</f>
        <v/>
      </c>
    </row>
    <row r="2663">
      <c r="A2663">
        <f>HYPERLINK("https://www.youtube.com/watch?v=th-zyfvwDdI", "Video")</f>
        <v/>
      </c>
      <c r="B2663" t="inlineStr">
        <is>
          <t>0:33</t>
        </is>
      </c>
      <c r="C2663" t="inlineStr">
        <is>
          <t>It fills the spaces in between,
and for that reason,</t>
        </is>
      </c>
      <c r="D2663">
        <f>HYPERLINK("https://www.youtube.com/watch?v=th-zyfvwDdI&amp;t=33s", "Go to time")</f>
        <v/>
      </c>
    </row>
    <row r="2664">
      <c r="A2664">
        <f>HYPERLINK("https://www.youtube.com/watch?v=uHbn7wLN_3k", "Video")</f>
        <v/>
      </c>
      <c r="B2664" t="inlineStr">
        <is>
          <t>0:19</t>
        </is>
      </c>
      <c r="C2664" t="inlineStr">
        <is>
          <t>there aren’t nearly enough donor organs 
available to fill that demand.</t>
        </is>
      </c>
      <c r="D2664">
        <f>HYPERLINK("https://www.youtube.com/watch?v=uHbn7wLN_3k&amp;t=19s", "Go to time")</f>
        <v/>
      </c>
    </row>
    <row r="2665">
      <c r="A2665">
        <f>HYPERLINK("https://www.youtube.com/watch?v=QF59xcceqrc", "Video")</f>
        <v/>
      </c>
      <c r="B2665" t="inlineStr">
        <is>
          <t>0:37</t>
        </is>
      </c>
      <c r="C2665" t="inlineStr">
        <is>
          <t>had simply done just enough fighting
to fulfill their contracts.</t>
        </is>
      </c>
      <c r="D2665">
        <f>HYPERLINK("https://www.youtube.com/watch?v=QF59xcceqrc&amp;t=37s", "Go to time")</f>
        <v/>
      </c>
    </row>
    <row r="2666">
      <c r="A2666">
        <f>HYPERLINK("https://www.youtube.com/watch?v=QF59xcceqrc", "Video")</f>
        <v/>
      </c>
      <c r="B2666" t="inlineStr">
        <is>
          <t>4:34</t>
        </is>
      </c>
      <c r="C2666" t="inlineStr">
        <is>
          <t>close-range combat 
to fulfill their contracts.</t>
        </is>
      </c>
      <c r="D2666">
        <f>HYPERLINK("https://www.youtube.com/watch?v=QF59xcceqrc&amp;t=274s", "Go to time")</f>
        <v/>
      </c>
    </row>
    <row r="2667">
      <c r="A2667">
        <f>HYPERLINK("https://www.youtube.com/watch?v=SwaCg7Gwtzw", "Video")</f>
        <v/>
      </c>
      <c r="B2667" t="inlineStr">
        <is>
          <t>3:30</t>
        </is>
      </c>
      <c r="C2667" t="inlineStr">
        <is>
          <t>Fear of a recession can become a 
self-fulfilling prophecy</t>
        </is>
      </c>
      <c r="D2667">
        <f>HYPERLINK("https://www.youtube.com/watch?v=SwaCg7Gwtzw&amp;t=210s", "Go to time")</f>
        <v/>
      </c>
    </row>
    <row r="2668">
      <c r="A2668">
        <f>HYPERLINK("https://www.youtube.com/watch?v=77hLX8jO6e4", "Video")</f>
        <v/>
      </c>
      <c r="B2668" t="inlineStr">
        <is>
          <t>2:37</t>
        </is>
      </c>
      <c r="C2668" t="inlineStr">
        <is>
          <t>on a piece of silk big enough 
to fill an entire room.</t>
        </is>
      </c>
      <c r="D2668">
        <f>HYPERLINK("https://www.youtube.com/watch?v=77hLX8jO6e4&amp;t=157s", "Go to time")</f>
        <v/>
      </c>
    </row>
    <row r="2669">
      <c r="A2669">
        <f>HYPERLINK("https://www.youtube.com/watch?v=77hLX8jO6e4", "Video")</f>
        <v/>
      </c>
      <c r="B2669" t="inlineStr">
        <is>
          <t>4:03</t>
        </is>
      </c>
      <c r="C2669" t="inlineStr">
        <is>
          <t>they didn’t entirely let go of the idea 
of blank spots filled with mythic beasts.</t>
        </is>
      </c>
      <c r="D2669">
        <f>HYPERLINK("https://www.youtube.com/watch?v=77hLX8jO6e4&amp;t=243s", "Go to time")</f>
        <v/>
      </c>
    </row>
    <row r="2670">
      <c r="A2670">
        <f>HYPERLINK("https://www.youtube.com/watch?v=aewQRIyY_CE", "Video")</f>
        <v/>
      </c>
      <c r="B2670" t="inlineStr">
        <is>
          <t>0:49</t>
        </is>
      </c>
      <c r="C2670" t="inlineStr">
        <is>
          <t>are and then fill them</t>
        </is>
      </c>
      <c r="D2670">
        <f>HYPERLINK("https://www.youtube.com/watch?v=aewQRIyY_CE&amp;t=49s", "Go to time")</f>
        <v/>
      </c>
    </row>
    <row r="2671">
      <c r="A2671">
        <f>HYPERLINK("https://www.youtube.com/watch?v=2n2oT44oIZI", "Video")</f>
        <v/>
      </c>
      <c r="B2671" t="inlineStr">
        <is>
          <t>27:03</t>
        </is>
      </c>
      <c r="C2671" t="inlineStr">
        <is>
          <t>what I'd like you to do is to fill this</t>
        </is>
      </c>
      <c r="D2671">
        <f>HYPERLINK("https://www.youtube.com/watch?v=2n2oT44oIZI&amp;t=1623s", "Go to time")</f>
        <v/>
      </c>
    </row>
    <row r="2672">
      <c r="A2672">
        <f>HYPERLINK("https://www.youtube.com/watch?v=2n2oT44oIZI", "Video")</f>
        <v/>
      </c>
      <c r="B2672" t="inlineStr">
        <is>
          <t>27:16</t>
        </is>
      </c>
      <c r="C2672" t="inlineStr">
        <is>
          <t>name down did I fill it out leave it</t>
        </is>
      </c>
      <c r="D2672">
        <f>HYPERLINK("https://www.youtube.com/watch?v=2n2oT44oIZI&amp;t=1636s", "Go to time")</f>
        <v/>
      </c>
    </row>
    <row r="2673">
      <c r="A2673">
        <f>HYPERLINK("https://www.youtube.com/watch?v=bVilBKyMLYk", "Video")</f>
        <v/>
      </c>
      <c r="B2673" t="inlineStr">
        <is>
          <t>2:17</t>
        </is>
      </c>
      <c r="C2673" t="inlineStr">
        <is>
          <t>refill this table</t>
        </is>
      </c>
      <c r="D2673">
        <f>HYPERLINK("https://www.youtube.com/watch?v=bVilBKyMLYk&amp;t=137s", "Go to time")</f>
        <v/>
      </c>
    </row>
    <row r="2674">
      <c r="A2674">
        <f>HYPERLINK("https://www.youtube.com/watch?v=iYvvc1fwoWw", "Video")</f>
        <v/>
      </c>
      <c r="B2674" t="inlineStr">
        <is>
          <t>3:17</t>
        </is>
      </c>
      <c r="C2674" t="inlineStr">
        <is>
          <t>are and then fill them this is gonna</t>
        </is>
      </c>
      <c r="D2674">
        <f>HYPERLINK("https://www.youtube.com/watch?v=iYvvc1fwoWw&amp;t=197s", "Go to time")</f>
        <v/>
      </c>
    </row>
    <row r="2675">
      <c r="A2675">
        <f>HYPERLINK("https://www.youtube.com/watch?v=aTX4NB6UuaE", "Video")</f>
        <v/>
      </c>
      <c r="B2675" t="inlineStr">
        <is>
          <t>5:48</t>
        </is>
      </c>
      <c r="C2675" t="inlineStr">
        <is>
          <t>and you're filled with your reading what</t>
        </is>
      </c>
      <c r="D2675">
        <f>HYPERLINK("https://www.youtube.com/watch?v=aTX4NB6UuaE&amp;t=348s", "Go to time")</f>
        <v/>
      </c>
    </row>
    <row r="2676">
      <c r="A2676">
        <f>HYPERLINK("https://www.youtube.com/watch?v=5pvL2YiFJsQ", "Video")</f>
        <v/>
      </c>
      <c r="B2676" t="inlineStr">
        <is>
          <t>7:02</t>
        </is>
      </c>
      <c r="C2676" t="inlineStr">
        <is>
          <t>fill this out and write down any</t>
        </is>
      </c>
      <c r="D2676">
        <f>HYPERLINK("https://www.youtube.com/watch?v=5pvL2YiFJsQ&amp;t=422s", "Go to time")</f>
        <v/>
      </c>
    </row>
    <row r="2677">
      <c r="A2677">
        <f>HYPERLINK("https://www.youtube.com/watch?v=5pvL2YiFJsQ", "Video")</f>
        <v/>
      </c>
      <c r="B2677" t="inlineStr">
        <is>
          <t>7:12</t>
        </is>
      </c>
      <c r="C2677" t="inlineStr">
        <is>
          <t>write your name down did I fill it out</t>
        </is>
      </c>
      <c r="D2677">
        <f>HYPERLINK("https://www.youtube.com/watch?v=5pvL2YiFJsQ&amp;t=432s", "Go to time")</f>
        <v/>
      </c>
    </row>
    <row r="2678">
      <c r="A2678">
        <f>HYPERLINK("https://www.youtube.com/watch?v=Ta1MFI7oKAk", "Video")</f>
        <v/>
      </c>
      <c r="B2678" t="inlineStr">
        <is>
          <t>0:00</t>
        </is>
      </c>
      <c r="C2678" t="inlineStr">
        <is>
          <t>-I was rushing
to fill an order.</t>
        </is>
      </c>
      <c r="D2678">
        <f>HYPERLINK("https://www.youtube.com/watch?v=Ta1MFI7oKAk&amp;t=0s", "Go to time")</f>
        <v/>
      </c>
    </row>
    <row r="2679">
      <c r="A2679">
        <f>HYPERLINK("https://www.youtube.com/watch?v=FinKpM8sRHc", "Video")</f>
        <v/>
      </c>
      <c r="B2679" t="inlineStr">
        <is>
          <t>1:00</t>
        </is>
      </c>
      <c r="C2679" t="inlineStr">
        <is>
          <t>position was his to fill and he</t>
        </is>
      </c>
      <c r="D2679">
        <f>HYPERLINK("https://www.youtube.com/watch?v=FinKpM8sRHc&amp;t=60s", "Go to time")</f>
        <v/>
      </c>
    </row>
    <row r="2680">
      <c r="A2680">
        <f>HYPERLINK("https://www.youtube.com/watch?v=L-NSPhLHIBA", "Video")</f>
        <v/>
      </c>
      <c r="B2680" t="inlineStr">
        <is>
          <t>1:07</t>
        </is>
      </c>
      <c r="C2680" t="inlineStr">
        <is>
          <t>every juncture filled with dirt vomit</t>
        </is>
      </c>
      <c r="D2680">
        <f>HYPERLINK("https://www.youtube.com/watch?v=L-NSPhLHIBA&amp;t=67s", "Go to time")</f>
        <v/>
      </c>
    </row>
    <row r="2681">
      <c r="A2681">
        <f>HYPERLINK("https://www.youtube.com/watch?v=6EN3gJoc4-U", "Video")</f>
        <v/>
      </c>
      <c r="B2681" t="inlineStr">
        <is>
          <t>1:46</t>
        </is>
      </c>
      <c r="C2681" t="inlineStr">
        <is>
          <t>Listen, don't forget
to fill out those cards.</t>
        </is>
      </c>
      <c r="D2681">
        <f>HYPERLINK("https://www.youtube.com/watch?v=6EN3gJoc4-U&amp;t=106s", "Go to time")</f>
        <v/>
      </c>
    </row>
    <row r="2682">
      <c r="A2682">
        <f>HYPERLINK("https://www.youtube.com/watch?v=6EN3gJoc4-U", "Video")</f>
        <v/>
      </c>
      <c r="B2682" t="inlineStr">
        <is>
          <t>4:19</t>
        </is>
      </c>
      <c r="C2682" t="inlineStr">
        <is>
          <t>wonders how he's gonna
fill his car up with oil,</t>
        </is>
      </c>
      <c r="D2682">
        <f>HYPERLINK("https://www.youtube.com/watch?v=6EN3gJoc4-U&amp;t=259s", "Go to time")</f>
        <v/>
      </c>
    </row>
    <row r="2683">
      <c r="A2683">
        <f>HYPERLINK("https://www.youtube.com/watch?v=caR28rdUkAY", "Video")</f>
        <v/>
      </c>
      <c r="B2683" t="inlineStr">
        <is>
          <t>2:47</t>
        </is>
      </c>
      <c r="C2683" t="inlineStr">
        <is>
          <t>until i fulfill my resolution oh no no</t>
        </is>
      </c>
      <c r="D2683">
        <f>HYPERLINK("https://www.youtube.com/watch?v=caR28rdUkAY&amp;t=167s", "Go to time")</f>
        <v/>
      </c>
    </row>
    <row r="2684">
      <c r="A2684">
        <f>HYPERLINK("https://www.youtube.com/watch?v=UIdjERtLpRA", "Video")</f>
        <v/>
      </c>
      <c r="B2684" t="inlineStr">
        <is>
          <t>54:25</t>
        </is>
      </c>
      <c r="C2684" t="inlineStr">
        <is>
          <t>every juncture filled with dirt vomit</t>
        </is>
      </c>
      <c r="D2684">
        <f>HYPERLINK("https://www.youtube.com/watch?v=UIdjERtLpRA&amp;t=3265s", "Go to time")</f>
        <v/>
      </c>
    </row>
    <row r="2685">
      <c r="A2685">
        <f>HYPERLINK("https://www.youtube.com/watch?v=j8LWg42E1M4", "Video")</f>
        <v/>
      </c>
      <c r="B2685" t="inlineStr">
        <is>
          <t>3:01</t>
        </is>
      </c>
      <c r="C2685" t="inlineStr">
        <is>
          <t>simple bowl at every juncture filled</t>
        </is>
      </c>
      <c r="D2685">
        <f>HYPERLINK("https://www.youtube.com/watch?v=j8LWg42E1M4&amp;t=181s", "Go to time")</f>
        <v/>
      </c>
    </row>
    <row r="2686">
      <c r="A2686">
        <f>HYPERLINK("https://www.youtube.com/watch?v=IbfPBtFlTsE", "Video")</f>
        <v/>
      </c>
      <c r="B2686" t="inlineStr">
        <is>
          <t>0:18</t>
        </is>
      </c>
      <c r="C2686" t="inlineStr">
        <is>
          <t>Self-fulfilling prophecy, it's um really</t>
        </is>
      </c>
      <c r="D2686">
        <f>HYPERLINK("https://www.youtube.com/watch?v=IbfPBtFlTsE&amp;t=18s", "Go to time")</f>
        <v/>
      </c>
    </row>
    <row r="2687">
      <c r="A2687">
        <f>HYPERLINK("https://www.youtube.com/watch?v=u7HDSeGqRz0", "Video")</f>
        <v/>
      </c>
      <c r="B2687" t="inlineStr">
        <is>
          <t>11:33</t>
        </is>
      </c>
      <c r="C2687" t="inlineStr">
        <is>
          <t>Sorry to make you
fill that thing out.</t>
        </is>
      </c>
      <c r="D2687">
        <f>HYPERLINK("https://www.youtube.com/watch?v=u7HDSeGqRz0&amp;t=693s", "Go to time")</f>
        <v/>
      </c>
    </row>
    <row r="2688">
      <c r="A2688">
        <f>HYPERLINK("https://www.youtube.com/watch?v=FOq0vJMj-Io", "Video")</f>
        <v/>
      </c>
      <c r="B2688" t="inlineStr">
        <is>
          <t>17:26</t>
        </is>
      </c>
      <c r="C2688" t="inlineStr">
        <is>
          <t>business I could fill a book with then</t>
        </is>
      </c>
      <c r="D2688">
        <f>HYPERLINK("https://www.youtube.com/watch?v=FOq0vJMj-Io&amp;t=1046s", "Go to time")</f>
        <v/>
      </c>
    </row>
    <row r="2689">
      <c r="A2689">
        <f>HYPERLINK("https://www.youtube.com/watch?v=J8QxOPJGFEs", "Video")</f>
        <v/>
      </c>
      <c r="B2689" t="inlineStr">
        <is>
          <t>1:59</t>
        </is>
      </c>
      <c r="C2689" t="inlineStr">
        <is>
          <t>just I say we fill Michael's office with</t>
        </is>
      </c>
      <c r="D2689">
        <f>HYPERLINK("https://www.youtube.com/watch?v=J8QxOPJGFEs&amp;t=119s", "Go to time")</f>
        <v/>
      </c>
    </row>
    <row r="2690">
      <c r="A2690">
        <f>HYPERLINK("https://www.youtube.com/watch?v=WUptjd1SWGc", "Video")</f>
        <v/>
      </c>
      <c r="B2690" t="inlineStr">
        <is>
          <t>4:24</t>
        </is>
      </c>
      <c r="C2690" t="inlineStr">
        <is>
          <t>come on I already filled the bottles</t>
        </is>
      </c>
      <c r="D2690">
        <f>HYPERLINK("https://www.youtube.com/watch?v=WUptjd1SWGc&amp;t=264s", "Go to time")</f>
        <v/>
      </c>
    </row>
    <row r="2691">
      <c r="A2691">
        <f>HYPERLINK("https://www.youtube.com/watch?v=qkM-tTkUbOw", "Video")</f>
        <v/>
      </c>
      <c r="B2691" t="inlineStr">
        <is>
          <t>0:55</t>
        </is>
      </c>
      <c r="C2691" t="inlineStr">
        <is>
          <t>your order was filled within an hour I'm</t>
        </is>
      </c>
      <c r="D2691">
        <f>HYPERLINK("https://www.youtube.com/watch?v=qkM-tTkUbOw&amp;t=55s", "Go to time")</f>
        <v/>
      </c>
    </row>
    <row r="2692">
      <c r="A2692">
        <f>HYPERLINK("https://www.youtube.com/watch?v=_O0-RiDq_ac", "Video")</f>
        <v/>
      </c>
      <c r="B2692" t="inlineStr">
        <is>
          <t>2:34</t>
        </is>
      </c>
      <c r="C2692" t="inlineStr">
        <is>
          <t>not fulfilling you and I said I bet I</t>
        </is>
      </c>
      <c r="D2692">
        <f>HYPERLINK("https://www.youtube.com/watch?v=_O0-RiDq_ac&amp;t=154s", "Go to time")</f>
        <v/>
      </c>
    </row>
    <row r="2693">
      <c r="A2693">
        <f>HYPERLINK("https://www.youtube.com/watch?v=_O0-RiDq_ac", "Video")</f>
        <v/>
      </c>
      <c r="B2693" t="inlineStr">
        <is>
          <t>2:35</t>
        </is>
      </c>
      <c r="C2693" t="inlineStr">
        <is>
          <t>could fulfill you and you said I'd like</t>
        </is>
      </c>
      <c r="D2693">
        <f>HYPERLINK("https://www.youtube.com/watch?v=_O0-RiDq_ac&amp;t=155s", "Go to time")</f>
        <v/>
      </c>
    </row>
    <row r="2694">
      <c r="A2694">
        <f>HYPERLINK("https://www.youtube.com/watch?v=4fOc5n93wVQ", "Video")</f>
        <v/>
      </c>
      <c r="B2694" t="inlineStr">
        <is>
          <t>10:00</t>
        </is>
      </c>
      <c r="C2694" t="inlineStr">
        <is>
          <t>wait you're just filling that out right</t>
        </is>
      </c>
      <c r="D2694">
        <f>HYPERLINK("https://www.youtube.com/watch?v=4fOc5n93wVQ&amp;t=600s", "Go to time")</f>
        <v/>
      </c>
    </row>
    <row r="2695">
      <c r="A2695">
        <f>HYPERLINK("https://www.youtube.com/watch?v=s2wre9sZW6Q", "Video")</f>
        <v/>
      </c>
      <c r="B2695" t="inlineStr">
        <is>
          <t>0:12</t>
        </is>
      </c>
      <c r="C2695" t="inlineStr">
        <is>
          <t>Can you just fill out the form,
please?</t>
        </is>
      </c>
      <c r="D2695">
        <f>HYPERLINK("https://www.youtube.com/watch?v=s2wre9sZW6Q&amp;t=12s", "Go to time")</f>
        <v/>
      </c>
    </row>
    <row r="2696">
      <c r="A2696">
        <f>HYPERLINK("https://www.youtube.com/watch?v=ANeMS5HhtLc", "Video")</f>
        <v/>
      </c>
      <c r="B2696" t="inlineStr">
        <is>
          <t>4:03</t>
        </is>
      </c>
      <c r="C2696" t="inlineStr">
        <is>
          <t>not doing this come on I already filled</t>
        </is>
      </c>
      <c r="D2696">
        <f>HYPERLINK("https://www.youtube.com/watch?v=ANeMS5HhtLc&amp;t=243s", "Go to time")</f>
        <v/>
      </c>
    </row>
    <row r="2697">
      <c r="A2697">
        <f>HYPERLINK("https://www.youtube.com/watch?v=zCDtFXGgZAI", "Video")</f>
        <v/>
      </c>
      <c r="B2697" t="inlineStr">
        <is>
          <t>4:48</t>
        </is>
      </c>
      <c r="C2697" t="inlineStr">
        <is>
          <t>know we haven't yet filled the regional</t>
        </is>
      </c>
      <c r="D2697">
        <f>HYPERLINK("https://www.youtube.com/watch?v=zCDtFXGgZAI&amp;t=288s", "Go to time")</f>
        <v/>
      </c>
    </row>
    <row r="2698">
      <c r="A2698">
        <f>HYPERLINK("https://www.youtube.com/watch?v=GU2W_nlijx0", "Video")</f>
        <v/>
      </c>
      <c r="B2698" t="inlineStr">
        <is>
          <t>7:52</t>
        </is>
      </c>
      <c r="C2698" t="inlineStr">
        <is>
          <t>every juncture filled with dirt vomit</t>
        </is>
      </c>
      <c r="D2698">
        <f>HYPERLINK("https://www.youtube.com/watch?v=GU2W_nlijx0&amp;t=472s", "Go to time")</f>
        <v/>
      </c>
    </row>
    <row r="2699">
      <c r="A2699">
        <f>HYPERLINK("https://www.youtube.com/watch?v=-wR2huzk4HQ", "Video")</f>
        <v/>
      </c>
      <c r="B2699" t="inlineStr">
        <is>
          <t>1:59</t>
        </is>
      </c>
      <c r="C2699" t="inlineStr">
        <is>
          <t>filling out expense reports</t>
        </is>
      </c>
      <c r="D2699">
        <f>HYPERLINK("https://www.youtube.com/watch?v=-wR2huzk4HQ&amp;t=119s", "Go to time")</f>
        <v/>
      </c>
    </row>
    <row r="2700">
      <c r="A2700">
        <f>HYPERLINK("https://www.youtube.com/watch?v=Kp80693kNCs", "Video")</f>
        <v/>
      </c>
      <c r="B2700" t="inlineStr">
        <is>
          <t>3:43</t>
        </is>
      </c>
      <c r="C2700" t="inlineStr">
        <is>
          <t>on I already filled the bottles with the</t>
        </is>
      </c>
      <c r="D2700">
        <f>HYPERLINK("https://www.youtube.com/watch?v=Kp80693kNCs&amp;t=223s", "Go to time")</f>
        <v/>
      </c>
    </row>
    <row r="2701">
      <c r="A2701">
        <f>HYPERLINK("https://www.youtube.com/watch?v=VJ9de3uUNME", "Video")</f>
        <v/>
      </c>
      <c r="B2701" t="inlineStr">
        <is>
          <t>9:05</t>
        </is>
      </c>
      <c r="C2701" t="inlineStr">
        <is>
          <t>fulfilling you and I said I bet I could</t>
        </is>
      </c>
      <c r="D2701">
        <f>HYPERLINK("https://www.youtube.com/watch?v=VJ9de3uUNME&amp;t=545s", "Go to time")</f>
        <v/>
      </c>
    </row>
    <row r="2702">
      <c r="A2702">
        <f>HYPERLINK("https://www.youtube.com/watch?v=VJ9de3uUNME", "Video")</f>
        <v/>
      </c>
      <c r="B2702" t="inlineStr">
        <is>
          <t>9:07</t>
        </is>
      </c>
      <c r="C2702" t="inlineStr">
        <is>
          <t>fulfill you and you said I'd like to see</t>
        </is>
      </c>
      <c r="D2702">
        <f>HYPERLINK("https://www.youtube.com/watch?v=VJ9de3uUNME&amp;t=547s", "Go to time")</f>
        <v/>
      </c>
    </row>
    <row r="2703">
      <c r="A2703">
        <f>HYPERLINK("https://www.youtube.com/watch?v=m-JGhDwyYkU", "Video")</f>
        <v/>
      </c>
      <c r="B2703" t="inlineStr">
        <is>
          <t>1:08</t>
        </is>
      </c>
      <c r="C2703" t="inlineStr">
        <is>
          <t>when she had me fill out 6 hours worth</t>
        </is>
      </c>
      <c r="D2703">
        <f>HYPERLINK("https://www.youtube.com/watch?v=m-JGhDwyYkU&amp;t=68s", "Go to time")</f>
        <v/>
      </c>
    </row>
    <row r="2704">
      <c r="A2704">
        <f>HYPERLINK("https://www.youtube.com/watch?v=7PQglJfavIM", "Video")</f>
        <v/>
      </c>
      <c r="B2704" t="inlineStr">
        <is>
          <t>3:54</t>
        </is>
      </c>
      <c r="C2704" t="inlineStr">
        <is>
          <t>fulfilled in your life I guess you guess</t>
        </is>
      </c>
      <c r="D2704">
        <f>HYPERLINK("https://www.youtube.com/watch?v=7PQglJfavIM&amp;t=234s", "Go to time")</f>
        <v/>
      </c>
    </row>
    <row r="2705">
      <c r="A2705">
        <f>HYPERLINK("https://www.youtube.com/watch?v=UFKVznwhu_Y", "Video")</f>
        <v/>
      </c>
      <c r="B2705" t="inlineStr">
        <is>
          <t>3:43</t>
        </is>
      </c>
      <c r="C2705" t="inlineStr">
        <is>
          <t>cry heard you know what's fill up with</t>
        </is>
      </c>
      <c r="D2705">
        <f>HYPERLINK("https://www.youtube.com/watch?v=UFKVznwhu_Y&amp;t=223s", "Go to time")</f>
        <v/>
      </c>
    </row>
    <row r="2706">
      <c r="A2706">
        <f>HYPERLINK("https://www.youtube.com/watch?v=3xZ30C898VY", "Video")</f>
        <v/>
      </c>
      <c r="B2706" t="inlineStr">
        <is>
          <t>0:43</t>
        </is>
      </c>
      <c r="C2706" t="inlineStr">
        <is>
          <t>him have a seat fill us</t>
        </is>
      </c>
      <c r="D2706">
        <f>HYPERLINK("https://www.youtube.com/watch?v=3xZ30C898VY&amp;t=43s", "Go to time")</f>
        <v/>
      </c>
    </row>
    <row r="2707">
      <c r="A2707">
        <f>HYPERLINK("https://www.youtube.com/watch?v=tFxpyk9IE-Y", "Video")</f>
        <v/>
      </c>
      <c r="B2707" t="inlineStr">
        <is>
          <t>1:36</t>
        </is>
      </c>
      <c r="C2707" t="inlineStr">
        <is>
          <t>fulfilled in your life I guess you guess</t>
        </is>
      </c>
      <c r="D2707">
        <f>HYPERLINK("https://www.youtube.com/watch?v=tFxpyk9IE-Y&amp;t=96s", "Go to time")</f>
        <v/>
      </c>
    </row>
    <row r="2708">
      <c r="A2708">
        <f>HYPERLINK("https://www.youtube.com/watch?v=sItKwZdGkTM", "Video")</f>
        <v/>
      </c>
      <c r="B2708" t="inlineStr">
        <is>
          <t>5:22</t>
        </is>
      </c>
      <c r="C2708" t="inlineStr">
        <is>
          <t>you know kind of filler words have you</t>
        </is>
      </c>
      <c r="D2708">
        <f>HYPERLINK("https://www.youtube.com/watch?v=sItKwZdGkTM&amp;t=322s", "Go to time")</f>
        <v/>
      </c>
    </row>
    <row r="2709">
      <c r="A2709">
        <f>HYPERLINK("https://www.youtube.com/watch?v=sItKwZdGkTM", "Video")</f>
        <v/>
      </c>
      <c r="B2709" t="inlineStr">
        <is>
          <t>5:23</t>
        </is>
      </c>
      <c r="C2709" t="inlineStr">
        <is>
          <t>ever heard of filler words</t>
        </is>
      </c>
      <c r="D2709">
        <f>HYPERLINK("https://www.youtube.com/watch?v=sItKwZdGkTM&amp;t=323s", "Go to time")</f>
        <v/>
      </c>
    </row>
    <row r="2710">
      <c r="A2710">
        <f>HYPERLINK("https://www.youtube.com/watch?v=b0G__sycz9Q", "Video")</f>
        <v/>
      </c>
      <c r="B2710" t="inlineStr">
        <is>
          <t>11:08</t>
        </is>
      </c>
      <c r="C2710" t="inlineStr">
        <is>
          <t>fulfill my resolution oh no no no uh-uh</t>
        </is>
      </c>
      <c r="D2710">
        <f>HYPERLINK("https://www.youtube.com/watch?v=b0G__sycz9Q&amp;t=668s", "Go to time")</f>
        <v/>
      </c>
    </row>
    <row r="2711">
      <c r="A2711">
        <f>HYPERLINK("https://www.youtube.com/watch?v=qapk60Z6SCE", "Video")</f>
        <v/>
      </c>
      <c r="B2711" t="inlineStr">
        <is>
          <t>14:12</t>
        </is>
      </c>
      <c r="C2711" t="inlineStr">
        <is>
          <t>fillings doesn't</t>
        </is>
      </c>
      <c r="D2711">
        <f>HYPERLINK("https://www.youtube.com/watch?v=qapk60Z6SCE&amp;t=852s", "Go to time")</f>
        <v/>
      </c>
    </row>
    <row r="2712">
      <c r="A2712">
        <f>HYPERLINK("https://www.youtube.com/watch?v=WsxaADC3m1k", "Video")</f>
        <v/>
      </c>
      <c r="B2712" t="inlineStr">
        <is>
          <t>2:48</t>
        </is>
      </c>
      <c r="C2712" t="inlineStr">
        <is>
          <t>shoes or try and fill us his pants next</t>
        </is>
      </c>
      <c r="D2712">
        <f>HYPERLINK("https://www.youtube.com/watch?v=WsxaADC3m1k&amp;t=168s", "Go to time")</f>
        <v/>
      </c>
    </row>
    <row r="2713">
      <c r="A2713">
        <f>HYPERLINK("https://www.youtube.com/watch?v=9ftS1McnqvA", "Video")</f>
        <v/>
      </c>
      <c r="B2713" t="inlineStr">
        <is>
          <t>11:35</t>
        </is>
      </c>
      <c r="C2713" t="inlineStr">
        <is>
          <t>surgery what's going on fill me in well</t>
        </is>
      </c>
      <c r="D2713">
        <f>HYPERLINK("https://www.youtube.com/watch?v=9ftS1McnqvA&amp;t=695s", "Go to time")</f>
        <v/>
      </c>
    </row>
    <row r="2714">
      <c r="A2714">
        <f>HYPERLINK("https://www.youtube.com/watch?v=xOqZ4qdMDes", "Video")</f>
        <v/>
      </c>
      <c r="B2714" t="inlineStr">
        <is>
          <t>14:22</t>
        </is>
      </c>
      <c r="C2714" t="inlineStr">
        <is>
          <t>until I fulfill my resolution oh no no</t>
        </is>
      </c>
      <c r="D2714">
        <f>HYPERLINK("https://www.youtube.com/watch?v=xOqZ4qdMDes&amp;t=862s", "Go to time")</f>
        <v/>
      </c>
    </row>
    <row r="2715">
      <c r="A2715">
        <f>HYPERLINK("https://www.youtube.com/watch?v=9_qnS0xEK3E", "Video")</f>
        <v/>
      </c>
      <c r="B2715" t="inlineStr">
        <is>
          <t>0:07</t>
        </is>
      </c>
      <c r="C2715" t="inlineStr">
        <is>
          <t>baines i love filling these out because</t>
        </is>
      </c>
      <c r="D2715">
        <f>HYPERLINK("https://www.youtube.com/watch?v=9_qnS0xEK3E&amp;t=7s", "Go to time")</f>
        <v/>
      </c>
    </row>
    <row r="2716">
      <c r="A2716">
        <f>HYPERLINK("https://www.youtube.com/watch?v=N05tMec_sSY", "Video")</f>
        <v/>
      </c>
      <c r="B2716" t="inlineStr">
        <is>
          <t>1:10</t>
        </is>
      </c>
      <c r="C2716" t="inlineStr">
        <is>
          <t>himself to fill us in the parking lot</t>
        </is>
      </c>
      <c r="D2716">
        <f>HYPERLINK("https://www.youtube.com/watch?v=N05tMec_sSY&amp;t=70s", "Go to time")</f>
        <v/>
      </c>
    </row>
    <row r="2717">
      <c r="A2717">
        <f>HYPERLINK("https://www.youtube.com/watch?v=fiYelN8zJGw", "Video")</f>
        <v/>
      </c>
      <c r="B2717" t="inlineStr">
        <is>
          <t>2:20</t>
        </is>
      </c>
      <c r="C2717" t="inlineStr">
        <is>
          <t>filling out expense reports and on the</t>
        </is>
      </c>
      <c r="D2717">
        <f>HYPERLINK("https://www.youtube.com/watch?v=fiYelN8zJGw&amp;t=140s", "Go to time")</f>
        <v/>
      </c>
    </row>
    <row r="2718">
      <c r="A2718">
        <f>HYPERLINK("https://www.youtube.com/watch?v=UPEHV0GJaiU", "Video")</f>
        <v/>
      </c>
      <c r="B2718" t="inlineStr">
        <is>
          <t>1:03</t>
        </is>
      </c>
      <c r="C2718" t="inlineStr">
        <is>
          <t>business i could fill a book with</t>
        </is>
      </c>
      <c r="D2718">
        <f>HYPERLINK("https://www.youtube.com/watch?v=UPEHV0GJaiU&amp;t=63s", "Go to time")</f>
        <v/>
      </c>
    </row>
    <row r="2719">
      <c r="A2719">
        <f>HYPERLINK("https://www.youtube.com/watch?v=a9oKQlxeYOM", "Video")</f>
        <v/>
      </c>
      <c r="B2719" t="inlineStr">
        <is>
          <t>4:50</t>
        </is>
      </c>
      <c r="C2719" t="inlineStr">
        <is>
          <t>just fill them out any way you want okay</t>
        </is>
      </c>
      <c r="D2719">
        <f>HYPERLINK("https://www.youtube.com/watch?v=a9oKQlxeYOM&amp;t=290s", "Go to time")</f>
        <v/>
      </c>
    </row>
    <row r="2720">
      <c r="A2720">
        <f>HYPERLINK("https://www.youtube.com/watch?v=a9oKQlxeYOM", "Video")</f>
        <v/>
      </c>
      <c r="B2720" t="inlineStr">
        <is>
          <t>4:56</t>
        </is>
      </c>
      <c r="C2720" t="inlineStr">
        <is>
          <t>filled out good thank you doctor take</t>
        </is>
      </c>
      <c r="D2720">
        <f>HYPERLINK("https://www.youtube.com/watch?v=a9oKQlxeYOM&amp;t=296s", "Go to time")</f>
        <v/>
      </c>
    </row>
    <row r="2721">
      <c r="A2721">
        <f>HYPERLINK("https://www.youtube.com/watch?v=3jtwvEe6htA", "Video")</f>
        <v/>
      </c>
      <c r="B2721" t="inlineStr">
        <is>
          <t>17:28</t>
        </is>
      </c>
      <c r="C2721" t="inlineStr">
        <is>
          <t>you need to fill me in on</t>
        </is>
      </c>
      <c r="D2721">
        <f>HYPERLINK("https://www.youtube.com/watch?v=3jtwvEe6htA&amp;t=1048s", "Go to time")</f>
        <v/>
      </c>
    </row>
    <row r="2722">
      <c r="A2722">
        <f>HYPERLINK("https://www.youtube.com/watch?v=g711QAyN1Eo", "Video")</f>
        <v/>
      </c>
      <c r="B2722" t="inlineStr">
        <is>
          <t>5:18</t>
        </is>
      </c>
      <c r="C2722" t="inlineStr">
        <is>
          <t>a simple bowl at every juncture filled</t>
        </is>
      </c>
      <c r="D2722">
        <f>HYPERLINK("https://www.youtube.com/watch?v=g711QAyN1Eo&amp;t=318s", "Go to time")</f>
        <v/>
      </c>
    </row>
    <row r="2723">
      <c r="A2723">
        <f>HYPERLINK("https://www.youtube.com/watch?v=THolqsuG-Do", "Video")</f>
        <v/>
      </c>
      <c r="B2723" t="inlineStr">
        <is>
          <t>14:33</t>
        </is>
      </c>
      <c r="C2723" t="inlineStr">
        <is>
          <t>position was his to fill and he</t>
        </is>
      </c>
      <c r="D2723">
        <f>HYPERLINK("https://www.youtube.com/watch?v=THolqsuG-Do&amp;t=873s", "Go to time")</f>
        <v/>
      </c>
    </row>
    <row r="2724">
      <c r="A2724">
        <f>HYPERLINK("https://www.youtube.com/watch?v=Wy0e_WJNnOc", "Video")</f>
        <v/>
      </c>
      <c r="B2724" t="inlineStr">
        <is>
          <t>9:52</t>
        </is>
      </c>
      <c r="C2724" t="inlineStr">
        <is>
          <t>position was his to fill and he chose</t>
        </is>
      </c>
      <c r="D2724">
        <f>HYPERLINK("https://www.youtube.com/watch?v=Wy0e_WJNnOc&amp;t=592s", "Go to time")</f>
        <v/>
      </c>
    </row>
    <row r="2725">
      <c r="A2725">
        <f>HYPERLINK("https://www.youtube.com/watch?v=Wy0e_WJNnOc", "Video")</f>
        <v/>
      </c>
      <c r="B2725" t="inlineStr">
        <is>
          <t>57:07</t>
        </is>
      </c>
      <c r="C2725" t="inlineStr">
        <is>
          <t>self-fulfilling prophecy it's um really</t>
        </is>
      </c>
      <c r="D2725">
        <f>HYPERLINK("https://www.youtube.com/watch?v=Wy0e_WJNnOc&amp;t=3427s", "Go to time")</f>
        <v/>
      </c>
    </row>
    <row r="2726">
      <c r="A2726">
        <f>HYPERLINK("https://www.youtube.com/watch?v=-gTQWOk6dkg", "Video")</f>
        <v/>
      </c>
      <c r="B2726" t="inlineStr">
        <is>
          <t>21:51</t>
        </is>
      </c>
      <c r="C2726" t="inlineStr">
        <is>
          <t>on I already filled the bottles with the</t>
        </is>
      </c>
      <c r="D2726">
        <f>HYPERLINK("https://www.youtube.com/watch?v=-gTQWOk6dkg&amp;t=1311s", "Go to time")</f>
        <v/>
      </c>
    </row>
    <row r="2727">
      <c r="A2727">
        <f>HYPERLINK("https://www.youtube.com/watch?v=-gTQWOk6dkg", "Video")</f>
        <v/>
      </c>
      <c r="B2727" t="inlineStr">
        <is>
          <t>27:09</t>
        </is>
      </c>
      <c r="C2727" t="inlineStr">
        <is>
          <t>shopping bags filled with hot dogs smart</t>
        </is>
      </c>
      <c r="D2727">
        <f>HYPERLINK("https://www.youtube.com/watch?v=-gTQWOk6dkg&amp;t=1629s", "Go to time")</f>
        <v/>
      </c>
    </row>
    <row r="2728">
      <c r="A2728">
        <f>HYPERLINK("https://www.youtube.com/watch?v=q0C7-0Vj9Gs", "Video")</f>
        <v/>
      </c>
      <c r="B2728" t="inlineStr">
        <is>
          <t>11:39</t>
        </is>
      </c>
      <c r="C2728" t="inlineStr">
        <is>
          <t>business I could fill a book with then</t>
        </is>
      </c>
      <c r="D2728">
        <f>HYPERLINK("https://www.youtube.com/watch?v=q0C7-0Vj9Gs&amp;t=699s", "Go to time")</f>
        <v/>
      </c>
    </row>
    <row r="2729">
      <c r="A2729">
        <f>HYPERLINK("https://www.youtube.com/watch?v=V-ykYZApBAw", "Video")</f>
        <v/>
      </c>
      <c r="B2729" t="inlineStr">
        <is>
          <t>1:57</t>
        </is>
      </c>
      <c r="C2729" t="inlineStr">
        <is>
          <t>filled the bottles with the gas it's</t>
        </is>
      </c>
      <c r="D2729">
        <f>HYPERLINK("https://www.youtube.com/watch?v=V-ykYZApBAw&amp;t=117s", "Go to time")</f>
        <v/>
      </c>
    </row>
    <row r="2730">
      <c r="A2730">
        <f>HYPERLINK("https://www.youtube.com/watch?v=AeZ6a1A0-ow", "Video")</f>
        <v/>
      </c>
      <c r="B2730" t="inlineStr">
        <is>
          <t>10:04</t>
        </is>
      </c>
      <c r="C2730" t="inlineStr">
        <is>
          <t>So the big fella pulls out a sock filled with nickels. Then Schrute grabs a can of hair spray and a lighter,</t>
        </is>
      </c>
      <c r="D2730">
        <f>HYPERLINK("https://www.youtube.com/watch?v=AeZ6a1A0-ow&amp;t=604s", "Go to time")</f>
        <v/>
      </c>
    </row>
    <row r="2731">
      <c r="A2731">
        <f>HYPERLINK("https://www.youtube.com/watch?v=9Zp8UlxyjQ4", "Video")</f>
        <v/>
      </c>
      <c r="B2731" t="inlineStr">
        <is>
          <t>16:13</t>
        </is>
      </c>
      <c r="C2731" t="inlineStr">
        <is>
          <t>about business I could fill a book with</t>
        </is>
      </c>
      <c r="D2731">
        <f>HYPERLINK("https://www.youtube.com/watch?v=9Zp8UlxyjQ4&amp;t=973s", "Go to time")</f>
        <v/>
      </c>
    </row>
    <row r="2732">
      <c r="A2732">
        <f>HYPERLINK("https://www.youtube.com/watch?v=qTtFVmSUyV8", "Video")</f>
        <v/>
      </c>
      <c r="B2732" t="inlineStr">
        <is>
          <t>5:04</t>
        </is>
      </c>
      <c r="C2732" t="inlineStr">
        <is>
          <t>on I already filled the bottles with the</t>
        </is>
      </c>
      <c r="D2732">
        <f>HYPERLINK("https://www.youtube.com/watch?v=qTtFVmSUyV8&amp;t=304s", "Go to time")</f>
        <v/>
      </c>
    </row>
    <row r="2733">
      <c r="A2733">
        <f>HYPERLINK("https://www.youtube.com/watch?v=jlcMFoGRzuM", "Video")</f>
        <v/>
      </c>
      <c r="B2733" t="inlineStr">
        <is>
          <t>4:21</t>
        </is>
      </c>
      <c r="C2733" t="inlineStr">
        <is>
          <t>hi you want to pay 400 bucks to refill</t>
        </is>
      </c>
      <c r="D2733">
        <f>HYPERLINK("https://www.youtube.com/watch?v=jlcMFoGRzuM&amp;t=261s", "Go to time")</f>
        <v/>
      </c>
    </row>
    <row r="2734">
      <c r="A2734">
        <f>HYPERLINK("https://www.youtube.com/watch?v=toXzQkX7NQw", "Video")</f>
        <v/>
      </c>
      <c r="B2734" t="inlineStr">
        <is>
          <t>1:59</t>
        </is>
      </c>
      <c r="C2734" t="inlineStr">
        <is>
          <t>she had me fill out six hours worth of</t>
        </is>
      </c>
      <c r="D2734">
        <f>HYPERLINK("https://www.youtube.com/watch?v=toXzQkX7NQw&amp;t=119s", "Go to time")</f>
        <v/>
      </c>
    </row>
    <row r="2735">
      <c r="A2735">
        <f>HYPERLINK("https://www.youtube.com/watch?v=oxH24B0FOJQ", "Video")</f>
        <v/>
      </c>
      <c r="B2735" t="inlineStr">
        <is>
          <t>8:36</t>
        </is>
      </c>
      <c r="C2735" t="inlineStr">
        <is>
          <t>I'm Ambler it'll filler Robbie Robbie</t>
        </is>
      </c>
      <c r="D2735">
        <f>HYPERLINK("https://www.youtube.com/watch?v=oxH24B0FOJQ&amp;t=516s", "Go to time")</f>
        <v/>
      </c>
    </row>
    <row r="2736">
      <c r="A2736">
        <f>HYPERLINK("https://www.youtube.com/watch?v=I5I4YDOKEZ8", "Video")</f>
        <v/>
      </c>
      <c r="B2736" t="inlineStr">
        <is>
          <t>1:59</t>
        </is>
      </c>
      <c r="C2736" t="inlineStr">
        <is>
          <t>while filling out
expense reports.</t>
        </is>
      </c>
      <c r="D2736">
        <f>HYPERLINK("https://www.youtube.com/watch?v=I5I4YDOKEZ8&amp;t=119s", "Go to time")</f>
        <v/>
      </c>
    </row>
    <row r="2737">
      <c r="A2737">
        <f>HYPERLINK("https://www.youtube.com/watch?v=k7DC-0HeniU", "Video")</f>
        <v/>
      </c>
      <c r="B2737" t="inlineStr">
        <is>
          <t>6:58</t>
        </is>
      </c>
      <c r="C2737" t="inlineStr">
        <is>
          <t>this condo to fill with children I'm so</t>
        </is>
      </c>
      <c r="D2737">
        <f>HYPERLINK("https://www.youtube.com/watch?v=k7DC-0HeniU&amp;t=418s", "Go to time")</f>
        <v/>
      </c>
    </row>
    <row r="2738">
      <c r="A2738">
        <f>HYPERLINK("https://www.youtube.com/watch?v=1wrPhrXgI_c", "Video")</f>
        <v/>
      </c>
      <c r="B2738" t="inlineStr">
        <is>
          <t>2:23</t>
        </is>
      </c>
      <c r="C2738" t="inlineStr">
        <is>
          <t>and do you fill its take Bob Vance Vance</t>
        </is>
      </c>
      <c r="D2738">
        <f>HYPERLINK("https://www.youtube.com/watch?v=1wrPhrXgI_c&amp;t=143s", "Go to time")</f>
        <v/>
      </c>
    </row>
    <row r="2739">
      <c r="A2739">
        <f>HYPERLINK("https://www.youtube.com/watch?v=QvFgTvIHsPw", "Video")</f>
        <v/>
      </c>
      <c r="B2739" t="inlineStr">
        <is>
          <t>4:47</t>
        </is>
      </c>
      <c r="C2739" t="inlineStr">
        <is>
          <t>a simple bowl at every juncture filled</t>
        </is>
      </c>
      <c r="D2739">
        <f>HYPERLINK("https://www.youtube.com/watch?v=QvFgTvIHsPw&amp;t=287s", "Go to time")</f>
        <v/>
      </c>
    </row>
    <row r="2740">
      <c r="A2740">
        <f>HYPERLINK("https://www.youtube.com/watch?v=Dz5KyKigBTE", "Video")</f>
        <v/>
      </c>
      <c r="B2740" t="inlineStr">
        <is>
          <t>40:02</t>
        </is>
      </c>
      <c r="C2740" t="inlineStr">
        <is>
          <t>the position was his to fill and he</t>
        </is>
      </c>
      <c r="D2740">
        <f>HYPERLINK("https://www.youtube.com/watch?v=Dz5KyKigBTE&amp;t=2402s", "Go to time")</f>
        <v/>
      </c>
    </row>
    <row r="2741">
      <c r="A2741">
        <f>HYPERLINK("https://www.youtube.com/watch?v=tLFWwzyDGM8", "Video")</f>
        <v/>
      </c>
      <c r="B2741" t="inlineStr">
        <is>
          <t>1:20</t>
        </is>
      </c>
      <c r="C2741" t="inlineStr">
        <is>
          <t>went out to get a home loan he filled</t>
        </is>
      </c>
      <c r="D2741">
        <f>HYPERLINK("https://www.youtube.com/watch?v=tLFWwzyDGM8&amp;t=80s", "Go to time")</f>
        <v/>
      </c>
    </row>
    <row r="2742">
      <c r="A2742">
        <f>HYPERLINK("https://www.youtube.com/watch?v=UsO4uckwJhQ", "Video")</f>
        <v/>
      </c>
      <c r="B2742" t="inlineStr">
        <is>
          <t>7:26</t>
        </is>
      </c>
      <c r="C2742" t="inlineStr">
        <is>
          <t>refill the bowl which is getting a</t>
        </is>
      </c>
      <c r="D2742">
        <f>HYPERLINK("https://www.youtube.com/watch?v=UsO4uckwJhQ&amp;t=446s", "Go to time")</f>
        <v/>
      </c>
    </row>
    <row r="2743">
      <c r="A2743">
        <f>HYPERLINK("https://www.youtube.com/watch?v=UsO4uckwJhQ", "Video")</f>
        <v/>
      </c>
      <c r="B2743" t="inlineStr">
        <is>
          <t>7:29</t>
        </is>
      </c>
      <c r="C2743" t="inlineStr">
        <is>
          <t>Costco cart why do you refill the bowl</t>
        </is>
      </c>
      <c r="D2743">
        <f>HYPERLINK("https://www.youtube.com/watch?v=UsO4uckwJhQ&amp;t=449s", "Go to time")</f>
        <v/>
      </c>
    </row>
    <row r="2744">
      <c r="A2744">
        <f>HYPERLINK("https://www.youtube.com/watch?v=UsO4uckwJhQ", "Video")</f>
        <v/>
      </c>
      <c r="B2744" t="inlineStr">
        <is>
          <t>7:37</t>
        </is>
      </c>
      <c r="C2744" t="inlineStr">
        <is>
          <t>as you refill the bowl you keep putting</t>
        </is>
      </c>
      <c r="D2744">
        <f>HYPERLINK("https://www.youtube.com/watch?v=UsO4uckwJhQ&amp;t=457s", "Go to time")</f>
        <v/>
      </c>
    </row>
    <row r="2745">
      <c r="A2745">
        <f>HYPERLINK("https://www.youtube.com/watch?v=TENORw9vw70", "Video")</f>
        <v/>
      </c>
      <c r="B2745" t="inlineStr">
        <is>
          <t>3:00</t>
        </is>
      </c>
      <c r="C2745" t="inlineStr">
        <is>
          <t>oh fill slapping holy God it's from Bob</t>
        </is>
      </c>
      <c r="D2745">
        <f>HYPERLINK("https://www.youtube.com/watch?v=TENORw9vw70&amp;t=180s", "Go to time")</f>
        <v/>
      </c>
    </row>
    <row r="2746">
      <c r="A2746">
        <f>HYPERLINK("https://www.youtube.com/watch?v=hWl2HQh1MG8", "Video")</f>
        <v/>
      </c>
      <c r="B2746" t="inlineStr">
        <is>
          <t>3:26</t>
        </is>
      </c>
      <c r="C2746" t="inlineStr">
        <is>
          <t>is something wrong just just fill out</t>
        </is>
      </c>
      <c r="D2746">
        <f>HYPERLINK("https://www.youtube.com/watch?v=hWl2HQh1MG8&amp;t=206s", "Go to time")</f>
        <v/>
      </c>
    </row>
    <row r="2747">
      <c r="A2747">
        <f>HYPERLINK("https://www.youtube.com/watch?v=rsfKSzlh_Bg", "Video")</f>
        <v/>
      </c>
      <c r="B2747" t="inlineStr">
        <is>
          <t>8:40</t>
        </is>
      </c>
      <c r="C2747" t="inlineStr">
        <is>
          <t>saw a vacuum and filled it to make no</t>
        </is>
      </c>
      <c r="D2747">
        <f>HYPERLINK("https://www.youtube.com/watch?v=rsfKSzlh_Bg&amp;t=520s", "Go to time")</f>
        <v/>
      </c>
    </row>
    <row r="2748">
      <c r="A2748">
        <f>HYPERLINK("https://www.youtube.com/watch?v=rU5CJ2nCj70", "Video")</f>
        <v/>
      </c>
      <c r="B2748" t="inlineStr">
        <is>
          <t>1:10</t>
        </is>
      </c>
      <c r="C2748" t="inlineStr">
        <is>
          <t>you're just filling that out right now</t>
        </is>
      </c>
      <c r="D2748">
        <f>HYPERLINK("https://www.youtube.com/watch?v=rU5CJ2nCj70&amp;t=70s", "Go to time")</f>
        <v/>
      </c>
    </row>
    <row r="2749">
      <c r="A2749">
        <f>HYPERLINK("https://www.youtube.com/watch?v=1iW8Q8daAlw", "Video")</f>
        <v/>
      </c>
      <c r="B2749" t="inlineStr">
        <is>
          <t>2:02</t>
        </is>
      </c>
      <c r="C2749" t="inlineStr">
        <is>
          <t>know what's fill up with you know what</t>
        </is>
      </c>
      <c r="D2749">
        <f>HYPERLINK("https://www.youtube.com/watch?v=1iW8Q8daAlw&amp;t=122s", "Go to time")</f>
        <v/>
      </c>
    </row>
    <row r="2750">
      <c r="A2750">
        <f>HYPERLINK("https://www.youtube.com/watch?v=bpU2QwWvupg", "Video")</f>
        <v/>
      </c>
      <c r="B2750" t="inlineStr">
        <is>
          <t>33:39</t>
        </is>
      </c>
      <c r="C2750" t="inlineStr">
        <is>
          <t>self-fulfilling prophecy it's um really</t>
        </is>
      </c>
      <c r="D2750">
        <f>HYPERLINK("https://www.youtube.com/watch?v=bpU2QwWvupg&amp;t=2019s", "Go to time")</f>
        <v/>
      </c>
    </row>
    <row r="2751">
      <c r="A2751">
        <f>HYPERLINK("https://www.youtube.com/watch?v=xjyC5pv-hGc", "Video")</f>
        <v/>
      </c>
      <c r="B2751" t="inlineStr">
        <is>
          <t>1:57</t>
        </is>
      </c>
      <c r="C2751" t="inlineStr">
        <is>
          <t>bottle under the desk while filling out</t>
        </is>
      </c>
      <c r="D2751">
        <f>HYPERLINK("https://www.youtube.com/watch?v=xjyC5pv-hGc&amp;t=117s", "Go to time")</f>
        <v/>
      </c>
    </row>
    <row r="2752">
      <c r="A2752">
        <f>HYPERLINK("https://www.youtube.com/watch?v=4L7HbOcpETw", "Video")</f>
        <v/>
      </c>
      <c r="B2752" t="inlineStr">
        <is>
          <t>1:53</t>
        </is>
      </c>
      <c r="C2752" t="inlineStr">
        <is>
          <t>pipe you can fill it with tobacco often</t>
        </is>
      </c>
      <c r="D2752">
        <f>HYPERLINK("https://www.youtube.com/watch?v=4L7HbOcpETw&amp;t=113s", "Go to time")</f>
        <v/>
      </c>
    </row>
    <row r="2753">
      <c r="A2753">
        <f>HYPERLINK("https://www.youtube.com/watch?v=HwIDEgp7P4I", "Video")</f>
        <v/>
      </c>
      <c r="B2753" t="inlineStr">
        <is>
          <t>0:36</t>
        </is>
      </c>
      <c r="C2753" t="inlineStr">
        <is>
          <t>are back together so i may need to fill</t>
        </is>
      </c>
      <c r="D2753">
        <f>HYPERLINK("https://www.youtube.com/watch?v=HwIDEgp7P4I&amp;t=36s", "Go to time")</f>
        <v/>
      </c>
    </row>
    <row r="2754">
      <c r="A2754">
        <f>HYPERLINK("https://www.youtube.com/watch?v=C6wY9OwqJ2A", "Video")</f>
        <v/>
      </c>
      <c r="B2754" t="inlineStr">
        <is>
          <t>1:49</t>
        </is>
      </c>
      <c r="C2754" t="inlineStr">
        <is>
          <t>you're filled with your reading what are</t>
        </is>
      </c>
      <c r="D2754">
        <f>HYPERLINK("https://www.youtube.com/watch?v=C6wY9OwqJ2A&amp;t=109s", "Go to time")</f>
        <v/>
      </c>
    </row>
    <row r="2755">
      <c r="A2755">
        <f>HYPERLINK("https://www.youtube.com/watch?v=SUxC1X3Dy-o", "Video")</f>
        <v/>
      </c>
      <c r="B2755" t="inlineStr">
        <is>
          <t>1:45</t>
        </is>
      </c>
      <c r="C2755" t="inlineStr">
        <is>
          <t>i think i am going to have a fillet with</t>
        </is>
      </c>
      <c r="D2755">
        <f>HYPERLINK("https://www.youtube.com/watch?v=SUxC1X3Dy-o&amp;t=105s", "Go to time")</f>
        <v/>
      </c>
    </row>
    <row r="2756">
      <c r="A2756">
        <f>HYPERLINK("https://www.youtube.com/watch?v=iLEDKJ2segQ", "Video")</f>
        <v/>
      </c>
      <c r="B2756" t="inlineStr">
        <is>
          <t>3:07</t>
        </is>
      </c>
      <c r="C2756" t="inlineStr">
        <is>
          <t>and you can fill in the rest.</t>
        </is>
      </c>
      <c r="D2756">
        <f>HYPERLINK("https://www.youtube.com/watch?v=iLEDKJ2segQ&amp;t=187s", "Go to time")</f>
        <v/>
      </c>
    </row>
    <row r="2757">
      <c r="A2757">
        <f>HYPERLINK("https://www.youtube.com/watch?v=UmsbTXtfXBg", "Video")</f>
        <v/>
      </c>
      <c r="B2757" t="inlineStr">
        <is>
          <t>49:08</t>
        </is>
      </c>
      <c r="C2757" t="inlineStr">
        <is>
          <t>self-fulfilling prophecy it's um really</t>
        </is>
      </c>
      <c r="D2757">
        <f>HYPERLINK("https://www.youtube.com/watch?v=UmsbTXtfXBg&amp;t=2948s", "Go to time")</f>
        <v/>
      </c>
    </row>
    <row r="2758">
      <c r="A2758">
        <f>HYPERLINK("https://www.youtube.com/watch?v=UmsbTXtfXBg", "Video")</f>
        <v/>
      </c>
      <c r="B2758" t="inlineStr">
        <is>
          <t>128:25</t>
        </is>
      </c>
      <c r="C2758" t="inlineStr">
        <is>
          <t>about business I could fill a book with</t>
        </is>
      </c>
      <c r="D2758">
        <f>HYPERLINK("https://www.youtube.com/watch?v=UmsbTXtfXBg&amp;t=7705s", "Go to time")</f>
        <v/>
      </c>
    </row>
    <row r="2759">
      <c r="A2759">
        <f>HYPERLINK("https://www.youtube.com/watch?v=UmsbTXtfXBg", "Video")</f>
        <v/>
      </c>
      <c r="B2759" t="inlineStr">
        <is>
          <t>171:35</t>
        </is>
      </c>
      <c r="C2759" t="inlineStr">
        <is>
          <t>wait all in favor of the napsack filled</t>
        </is>
      </c>
      <c r="D2759">
        <f>HYPERLINK("https://www.youtube.com/watch?v=UmsbTXtfXBg&amp;t=10295s", "Go to time")</f>
        <v/>
      </c>
    </row>
    <row r="2760">
      <c r="A2760">
        <f>HYPERLINK("https://www.youtube.com/watch?v=UmsbTXtfXBg", "Video")</f>
        <v/>
      </c>
      <c r="B2760" t="inlineStr">
        <is>
          <t>177:16</t>
        </is>
      </c>
      <c r="C2760" t="inlineStr">
        <is>
          <t>at every juncture filled with dirt vomit</t>
        </is>
      </c>
      <c r="D2760">
        <f>HYPERLINK("https://www.youtube.com/watch?v=UmsbTXtfXBg&amp;t=10636s", "Go to time")</f>
        <v/>
      </c>
    </row>
    <row r="2761">
      <c r="A2761">
        <f>HYPERLINK("https://www.youtube.com/watch?v=UmsbTXtfXBg", "Video")</f>
        <v/>
      </c>
      <c r="B2761" t="inlineStr">
        <is>
          <t>210:14</t>
        </is>
      </c>
      <c r="C2761" t="inlineStr">
        <is>
          <t>position was his to fill and he</t>
        </is>
      </c>
      <c r="D2761">
        <f>HYPERLINK("https://www.youtube.com/watch?v=UmsbTXtfXBg&amp;t=12614s", "Go to time")</f>
        <v/>
      </c>
    </row>
    <row r="2762">
      <c r="A2762">
        <f>HYPERLINK("https://www.youtube.com/watch?v=LTzCguAEeCQ", "Video")</f>
        <v/>
      </c>
      <c r="B2762" t="inlineStr">
        <is>
          <t>6:50</t>
        </is>
      </c>
      <c r="C2762" t="inlineStr">
        <is>
          <t>fill out one of those love documents</t>
        </is>
      </c>
      <c r="D2762">
        <f>HYPERLINK("https://www.youtube.com/watch?v=LTzCguAEeCQ&amp;t=410s", "Go to time")</f>
        <v/>
      </c>
    </row>
    <row r="2763">
      <c r="A2763">
        <f>HYPERLINK("https://www.youtube.com/watch?v=fU4XdK-jfu8", "Video")</f>
        <v/>
      </c>
      <c r="B2763" t="inlineStr">
        <is>
          <t>0:18</t>
        </is>
      </c>
      <c r="C2763" t="inlineStr">
        <is>
          <t>self-fulfilling prophecy it's um really</t>
        </is>
      </c>
      <c r="D2763">
        <f>HYPERLINK("https://www.youtube.com/watch?v=fU4XdK-jfu8&amp;t=18s", "Go to time")</f>
        <v/>
      </c>
    </row>
    <row r="2764">
      <c r="A2764">
        <f>HYPERLINK("https://www.youtube.com/watch?v=ZPKdJGY0YyE", "Video")</f>
        <v/>
      </c>
      <c r="B2764" t="inlineStr">
        <is>
          <t>9:48</t>
        </is>
      </c>
      <c r="C2764" t="inlineStr">
        <is>
          <t>corner with a pea filled bloom we can't</t>
        </is>
      </c>
      <c r="D2764">
        <f>HYPERLINK("https://www.youtube.com/watch?v=ZPKdJGY0YyE&amp;t=588s", "Go to time")</f>
        <v/>
      </c>
    </row>
    <row r="2765">
      <c r="A2765">
        <f>HYPERLINK("https://www.youtube.com/watch?v=ZPKdJGY0YyE", "Video")</f>
        <v/>
      </c>
      <c r="B2765" t="inlineStr">
        <is>
          <t>9:55</t>
        </is>
      </c>
      <c r="C2765" t="inlineStr">
        <is>
          <t>pea filled water balloon Pam okay I</t>
        </is>
      </c>
      <c r="D2765">
        <f>HYPERLINK("https://www.youtube.com/watch?v=ZPKdJGY0YyE&amp;t=595s", "Go to time")</f>
        <v/>
      </c>
    </row>
    <row r="2766">
      <c r="A2766">
        <f>HYPERLINK("https://www.youtube.com/watch?v=ZPKdJGY0YyE", "Video")</f>
        <v/>
      </c>
      <c r="B2766" t="inlineStr">
        <is>
          <t>9:57</t>
        </is>
      </c>
      <c r="C2766" t="inlineStr">
        <is>
          <t>don't know how they did it they filled</t>
        </is>
      </c>
      <c r="D2766">
        <f>HYPERLINK("https://www.youtube.com/watch?v=ZPKdJGY0YyE&amp;t=597s", "Go to time")</f>
        <v/>
      </c>
    </row>
    <row r="2767">
      <c r="A2767">
        <f>HYPERLINK("https://www.youtube.com/watch?v=xdqHWQXsxB4", "Video")</f>
        <v/>
      </c>
      <c r="B2767" t="inlineStr">
        <is>
          <t>5:57</t>
        </is>
      </c>
      <c r="C2767" t="inlineStr">
        <is>
          <t>help fill us all the time just yesterday</t>
        </is>
      </c>
      <c r="D2767">
        <f>HYPERLINK("https://www.youtube.com/watch?v=xdqHWQXsxB4&amp;t=357s", "Go to time")</f>
        <v/>
      </c>
    </row>
    <row r="2768">
      <c r="A2768">
        <f>HYPERLINK("https://www.youtube.com/watch?v=eYdCZSuccTA", "Video")</f>
        <v/>
      </c>
      <c r="B2768" t="inlineStr">
        <is>
          <t>9:26</t>
        </is>
      </c>
      <c r="C2768" t="inlineStr">
        <is>
          <t>need to fill out one of those</t>
        </is>
      </c>
      <c r="D2768">
        <f>HYPERLINK("https://www.youtube.com/watch?v=eYdCZSuccTA&amp;t=566s", "Go to time")</f>
        <v/>
      </c>
    </row>
    <row r="2769">
      <c r="A2769">
        <f>HYPERLINK("https://www.youtube.com/watch?v=erITaXtFrjY", "Video")</f>
        <v/>
      </c>
      <c r="B2769" t="inlineStr">
        <is>
          <t>3:33</t>
        </is>
      </c>
      <c r="C2769" t="inlineStr">
        <is>
          <t>shopping bags filled with hot dogs Mar a</t>
        </is>
      </c>
      <c r="D2769">
        <f>HYPERLINK("https://www.youtube.com/watch?v=erITaXtFrjY&amp;t=213s", "Go to time")</f>
        <v/>
      </c>
    </row>
    <row r="2770">
      <c r="A2770">
        <f>HYPERLINK("https://www.youtube.com/watch?v=XCZ4xk8Xojc", "Video")</f>
        <v/>
      </c>
      <c r="B2770" t="inlineStr">
        <is>
          <t>2:11</t>
        </is>
      </c>
      <c r="C2770" t="inlineStr">
        <is>
          <t>filled it to make no mention of her</t>
        </is>
      </c>
      <c r="D2770">
        <f>HYPERLINK("https://www.youtube.com/watch?v=XCZ4xk8Xojc&amp;t=131s", "Go to time")</f>
        <v/>
      </c>
    </row>
    <row r="2771">
      <c r="A2771">
        <f>HYPERLINK("https://www.youtube.com/watch?v=iz6p2OgH-Z4", "Video")</f>
        <v/>
      </c>
      <c r="B2771" t="inlineStr">
        <is>
          <t>1:06</t>
        </is>
      </c>
      <c r="C2771" t="inlineStr">
        <is>
          <t>and another one filled with maracino</t>
        </is>
      </c>
      <c r="D2771">
        <f>HYPERLINK("https://www.youtube.com/watch?v=iz6p2OgH-Z4&amp;t=66s", "Go to time")</f>
        <v/>
      </c>
    </row>
    <row r="2772">
      <c r="A2772">
        <f>HYPERLINK("https://www.youtube.com/watch?v=1baVt4UrP3k", "Video")</f>
        <v/>
      </c>
      <c r="B2772" t="inlineStr">
        <is>
          <t>29:45</t>
        </is>
      </c>
      <c r="C2772" t="inlineStr">
        <is>
          <t>favor of the napsack filled with canned</t>
        </is>
      </c>
      <c r="D2772">
        <f>HYPERLINK("https://www.youtube.com/watch?v=1baVt4UrP3k&amp;t=1785s", "Go to time")</f>
        <v/>
      </c>
    </row>
    <row r="2773">
      <c r="A2773">
        <f>HYPERLINK("https://www.youtube.com/watch?v=jcKd10GGdAo", "Video")</f>
        <v/>
      </c>
      <c r="B2773" t="inlineStr">
        <is>
          <t>1:12</t>
        </is>
      </c>
      <c r="C2773" t="inlineStr">
        <is>
          <t>our Core Business I say we fill</t>
        </is>
      </c>
      <c r="D2773">
        <f>HYPERLINK("https://www.youtube.com/watch?v=jcKd10GGdAo&amp;t=72s", "Go to time")</f>
        <v/>
      </c>
    </row>
    <row r="2774">
      <c r="A2774">
        <f>HYPERLINK("https://www.youtube.com/watch?v=PeqbzOZhccI", "Video")</f>
        <v/>
      </c>
      <c r="B2774" t="inlineStr">
        <is>
          <t>5:17</t>
        </is>
      </c>
      <c r="C2774" t="inlineStr">
        <is>
          <t>day at the beach filled with sun surf</t>
        </is>
      </c>
      <c r="D2774">
        <f>HYPERLINK("https://www.youtube.com/watch?v=PeqbzOZhccI&amp;t=317s", "Go to time")</f>
        <v/>
      </c>
    </row>
    <row r="2775">
      <c r="A2775">
        <f>HYPERLINK("https://www.youtube.com/watch?v=RbOwSnP48s8", "Video")</f>
        <v/>
      </c>
      <c r="B2775" t="inlineStr">
        <is>
          <t>5:25</t>
        </is>
      </c>
      <c r="C2775" t="inlineStr">
        <is>
          <t>a person and I bought this condo to fill</t>
        </is>
      </c>
      <c r="D2775">
        <f>HYPERLINK("https://www.youtube.com/watch?v=RbOwSnP48s8&amp;t=325s", "Go to time")</f>
        <v/>
      </c>
    </row>
    <row r="2776">
      <c r="A2776">
        <f>HYPERLINK("https://www.youtube.com/watch?v=hOsSusN743s", "Video")</f>
        <v/>
      </c>
      <c r="B2776" t="inlineStr">
        <is>
          <t>0:42</t>
        </is>
      </c>
      <c r="C2776" t="inlineStr">
        <is>
          <t>on I already filled the bottles with the</t>
        </is>
      </c>
      <c r="D2776">
        <f>HYPERLINK("https://www.youtube.com/watch?v=hOsSusN743s&amp;t=42s", "Go to time")</f>
        <v/>
      </c>
    </row>
    <row r="2777">
      <c r="A2777">
        <f>HYPERLINK("https://www.youtube.com/watch?v=6IJwwjNpzZ8", "Video")</f>
        <v/>
      </c>
      <c r="B2777" t="inlineStr">
        <is>
          <t>2:08</t>
        </is>
      </c>
      <c r="C2777" t="inlineStr">
        <is>
          <t>have how to fill it out Pennsylvania has</t>
        </is>
      </c>
      <c r="D2777">
        <f>HYPERLINK("https://www.youtube.com/watch?v=6IJwwjNpzZ8&amp;t=128s", "Go to time")</f>
        <v/>
      </c>
    </row>
    <row r="2778">
      <c r="A2778">
        <f>HYPERLINK("https://www.youtube.com/watch?v=6IJwwjNpzZ8", "Video")</f>
        <v/>
      </c>
      <c r="B2778" t="inlineStr">
        <is>
          <t>7:46</t>
        </is>
      </c>
      <c r="C2778" t="inlineStr">
        <is>
          <t>fill it out ask us a question and we'll</t>
        </is>
      </c>
      <c r="D2778">
        <f>HYPERLINK("https://www.youtube.com/watch?v=6IJwwjNpzZ8&amp;t=466s", "Go to time")</f>
        <v/>
      </c>
    </row>
    <row r="2779">
      <c r="A2779">
        <f>HYPERLINK("https://www.youtube.com/watch?v=PRdS13Q9ExQ", "Video")</f>
        <v/>
      </c>
      <c r="B2779" t="inlineStr">
        <is>
          <t>42:29</t>
        </is>
      </c>
      <c r="C2779" t="inlineStr">
        <is>
          <t>think it's also really fulfilling to be</t>
        </is>
      </c>
      <c r="D2779">
        <f>HYPERLINK("https://www.youtube.com/watch?v=PRdS13Q9ExQ&amp;t=2549s", "Go to time")</f>
        <v/>
      </c>
    </row>
    <row r="2780">
      <c r="A2780">
        <f>HYPERLINK("https://www.youtube.com/watch?v=SZ8HlNGMolw", "Video")</f>
        <v/>
      </c>
      <c r="B2780" t="inlineStr">
        <is>
          <t>1:38</t>
        </is>
      </c>
      <c r="C2780" t="inlineStr">
        <is>
          <t>hours to fill oxygen cylinders for sick</t>
        </is>
      </c>
      <c r="D2780">
        <f>HYPERLINK("https://www.youtube.com/watch?v=SZ8HlNGMolw&amp;t=98s", "Go to time")</f>
        <v/>
      </c>
    </row>
    <row r="2781">
      <c r="A2781">
        <f>HYPERLINK("https://www.youtube.com/watch?v=SZ8HlNGMolw", "Video")</f>
        <v/>
      </c>
      <c r="B2781" t="inlineStr">
        <is>
          <t>9:22</t>
        </is>
      </c>
      <c r="C2781" t="inlineStr">
        <is>
          <t>equipment and tanks filled with oxygen</t>
        </is>
      </c>
      <c r="D2781">
        <f>HYPERLINK("https://www.youtube.com/watch?v=SZ8HlNGMolw&amp;t=562s", "Go to time")</f>
        <v/>
      </c>
    </row>
    <row r="2782">
      <c r="A2782">
        <f>HYPERLINK("https://www.youtube.com/watch?v=SZ8HlNGMolw", "Video")</f>
        <v/>
      </c>
      <c r="B2782" t="inlineStr">
        <is>
          <t>9:39</t>
        </is>
      </c>
      <c r="C2782" t="inlineStr">
        <is>
          <t>more oxygen plants to fill the gaps</t>
        </is>
      </c>
      <c r="D2782">
        <f>HYPERLINK("https://www.youtube.com/watch?v=SZ8HlNGMolw&amp;t=579s", "Go to time")</f>
        <v/>
      </c>
    </row>
    <row r="2783">
      <c r="A2783">
        <f>HYPERLINK("https://www.youtube.com/watch?v=n3sEl4bB3qU", "Video")</f>
        <v/>
      </c>
      <c r="B2783" t="inlineStr">
        <is>
          <t>2:07</t>
        </is>
      </c>
      <c r="C2783" t="inlineStr">
        <is>
          <t>fills up the aquifers and the runoff</t>
        </is>
      </c>
      <c r="D2783">
        <f>HYPERLINK("https://www.youtube.com/watch?v=n3sEl4bB3qU&amp;t=127s", "Go to time")</f>
        <v/>
      </c>
    </row>
    <row r="2784">
      <c r="A2784">
        <f>HYPERLINK("https://www.youtube.com/watch?v=n3sEl4bB3qU", "Video")</f>
        <v/>
      </c>
      <c r="B2784" t="inlineStr">
        <is>
          <t>2:09</t>
        </is>
      </c>
      <c r="C2784" t="inlineStr">
        <is>
          <t>fills up the Lakes eventually</t>
        </is>
      </c>
      <c r="D2784">
        <f>HYPERLINK("https://www.youtube.com/watch?v=n3sEl4bB3qU&amp;t=129s", "Go to time")</f>
        <v/>
      </c>
    </row>
    <row r="2785">
      <c r="A2785">
        <f>HYPERLINK("https://www.youtube.com/watch?v=R2karaKGgkk", "Video")</f>
        <v/>
      </c>
      <c r="B2785" t="inlineStr">
        <is>
          <t>17:18</t>
        </is>
      </c>
      <c r="C2785" t="inlineStr">
        <is>
          <t>to place a toxic landfill in their community</t>
        </is>
      </c>
      <c r="D2785">
        <f>HYPERLINK("https://www.youtube.com/watch?v=R2karaKGgkk&amp;t=1038s", "Go to time")</f>
        <v/>
      </c>
    </row>
    <row r="2786">
      <c r="A2786">
        <f>HYPERLINK("https://www.youtube.com/watch?v=dSQztKXR6k0", "Video")</f>
        <v/>
      </c>
      <c r="B2786" t="inlineStr">
        <is>
          <t>2:58</t>
        </is>
      </c>
      <c r="C2786" t="inlineStr">
        <is>
          <t>filled by patients receiving treatment</t>
        </is>
      </c>
      <c r="D2786">
        <f>HYPERLINK("https://www.youtube.com/watch?v=dSQztKXR6k0&amp;t=178s", "Go to time")</f>
        <v/>
      </c>
    </row>
    <row r="2787">
      <c r="A2787">
        <f>HYPERLINK("https://www.youtube.com/watch?v=4kfcsOhgzRA", "Video")</f>
        <v/>
      </c>
      <c r="B2787" t="inlineStr">
        <is>
          <t>6:15</t>
        </is>
      </c>
      <c r="C2787" t="inlineStr">
        <is>
          <t>I don't think it captures
just, like, the fulfillment
that you receive.</t>
        </is>
      </c>
      <c r="D2787">
        <f>HYPERLINK("https://www.youtube.com/watch?v=4kfcsOhgzRA&amp;t=375s", "Go to time")</f>
        <v/>
      </c>
    </row>
    <row r="2788">
      <c r="A2788">
        <f>HYPERLINK("https://www.youtube.com/watch?v=TJAklSh_rjk", "Video")</f>
        <v/>
      </c>
      <c r="B2788" t="inlineStr">
        <is>
          <t>6:22</t>
        </is>
      </c>
      <c r="C2788" t="inlineStr">
        <is>
          <t>comes from the forms that are filled out 
by the MAID providers...</t>
        </is>
      </c>
      <c r="D2788">
        <f>HYPERLINK("https://www.youtube.com/watch?v=TJAklSh_rjk&amp;t=382s", "Go to time")</f>
        <v/>
      </c>
    </row>
    <row r="2789">
      <c r="A2789">
        <f>HYPERLINK("https://www.youtube.com/watch?v=mQDegCqiVnU", "Video")</f>
        <v/>
      </c>
      <c r="B2789" t="inlineStr">
        <is>
          <t>1:31</t>
        </is>
      </c>
      <c r="C2789" t="inlineStr">
        <is>
          <t>I’m in the Costco parking lot... 
filled with SUVs.</t>
        </is>
      </c>
      <c r="D2789">
        <f>HYPERLINK("https://www.youtube.com/watch?v=mQDegCqiVnU&amp;t=91s", "Go to time")</f>
        <v/>
      </c>
    </row>
    <row r="2790">
      <c r="A2790">
        <f>HYPERLINK("https://www.youtube.com/watch?v=mQDegCqiVnU", "Video")</f>
        <v/>
      </c>
      <c r="B2790" t="inlineStr">
        <is>
          <t>2:46</t>
        </is>
      </c>
      <c r="C2790" t="inlineStr">
        <is>
          <t>so much to fill up 
with gas.</t>
        </is>
      </c>
      <c r="D2790">
        <f>HYPERLINK("https://www.youtube.com/watch?v=mQDegCqiVnU&amp;t=166s", "Go to time")</f>
        <v/>
      </c>
    </row>
    <row r="2791">
      <c r="A2791">
        <f>HYPERLINK("https://www.youtube.com/watch?v=7DlYBJzAo6k", "Video")</f>
        <v/>
      </c>
      <c r="B2791" t="inlineStr">
        <is>
          <t>4:34</t>
        </is>
      </c>
      <c r="C2791" t="inlineStr">
        <is>
          <t>your brain will fill in the gap and it'll look like</t>
        </is>
      </c>
      <c r="D2791">
        <f>HYPERLINK("https://www.youtube.com/watch?v=7DlYBJzAo6k&amp;t=274s", "Go to time")</f>
        <v/>
      </c>
    </row>
    <row r="2792">
      <c r="A2792">
        <f>HYPERLINK("https://www.youtube.com/watch?v=ualUPur6iks", "Video")</f>
        <v/>
      </c>
      <c r="B2792" t="inlineStr">
        <is>
          <t>3:28</t>
        </is>
      </c>
      <c r="C2792" t="inlineStr">
        <is>
          <t>about the last form you filled out</t>
        </is>
      </c>
      <c r="D2792">
        <f>HYPERLINK("https://www.youtube.com/watch?v=ualUPur6iks&amp;t=208s", "Go to time")</f>
        <v/>
      </c>
    </row>
    <row r="2793">
      <c r="A2793">
        <f>HYPERLINK("https://www.youtube.com/watch?v=ualUPur6iks", "Video")</f>
        <v/>
      </c>
      <c r="B2793" t="inlineStr">
        <is>
          <t>3:32</t>
        </is>
      </c>
      <c r="C2793" t="inlineStr">
        <is>
          <t>basic identifying information then fill</t>
        </is>
      </c>
      <c r="D2793">
        <f>HYPERLINK("https://www.youtube.com/watch?v=ualUPur6iks&amp;t=212s", "Go to time")</f>
        <v/>
      </c>
    </row>
    <row r="2794">
      <c r="A2794">
        <f>HYPERLINK("https://www.youtube.com/watch?v=ualUPur6iks", "Video")</f>
        <v/>
      </c>
      <c r="B2794" t="inlineStr">
        <is>
          <t>3:56</t>
        </is>
      </c>
      <c r="C2794" t="inlineStr">
        <is>
          <t>were trying to fill all these questions</t>
        </is>
      </c>
      <c r="D2794">
        <f>HYPERLINK("https://www.youtube.com/watch?v=ualUPur6iks&amp;t=236s", "Go to time")</f>
        <v/>
      </c>
    </row>
    <row r="2795">
      <c r="A2795">
        <f>HYPERLINK("https://www.youtube.com/watch?v=QYXT8hEI8tM", "Video")</f>
        <v/>
      </c>
      <c r="B2795" t="inlineStr">
        <is>
          <t>5:02</t>
        </is>
      </c>
      <c r="C2795" t="inlineStr">
        <is>
          <t>blew early and the capsule filled with</t>
        </is>
      </c>
      <c r="D2795">
        <f>HYPERLINK("https://www.youtube.com/watch?v=QYXT8hEI8tM&amp;t=302s", "Go to time")</f>
        <v/>
      </c>
    </row>
    <row r="2796">
      <c r="A2796">
        <f>HYPERLINK("https://www.youtube.com/watch?v=nf-Yy3EuZi0", "Video")</f>
        <v/>
      </c>
      <c r="B2796" t="inlineStr">
        <is>
          <t>0:11</t>
        </is>
      </c>
      <c r="C2796" t="inlineStr">
        <is>
          <t>Filled with birds, native trees...</t>
        </is>
      </c>
      <c r="D2796">
        <f>HYPERLINK("https://www.youtube.com/watch?v=nf-Yy3EuZi0&amp;t=11s", "Go to time")</f>
        <v/>
      </c>
    </row>
    <row r="2797">
      <c r="A2797">
        <f>HYPERLINK("https://www.youtube.com/watch?v=dmWL0I3oytw", "Video")</f>
        <v/>
      </c>
      <c r="B2797" t="inlineStr">
        <is>
          <t>3:45</t>
        </is>
      </c>
      <c r="C2797" t="inlineStr">
        <is>
          <t>Evangelical Christians see that as a fulfillment of Biblical prophecy.</t>
        </is>
      </c>
      <c r="D2797">
        <f>HYPERLINK("https://www.youtube.com/watch?v=dmWL0I3oytw&amp;t=225s", "Go to time")</f>
        <v/>
      </c>
    </row>
    <row r="2798">
      <c r="A2798">
        <f>HYPERLINK("https://www.youtube.com/watch?v=dmWL0I3oytw", "Video")</f>
        <v/>
      </c>
      <c r="B2798" t="inlineStr">
        <is>
          <t>6:23</t>
        </is>
      </c>
      <c r="C2798" t="inlineStr">
        <is>
          <t>fulfilled the biblical prophecy.</t>
        </is>
      </c>
      <c r="D2798">
        <f>HYPERLINK("https://www.youtube.com/watch?v=dmWL0I3oytw&amp;t=383s", "Go to time")</f>
        <v/>
      </c>
    </row>
    <row r="2799">
      <c r="A2799">
        <f>HYPERLINK("https://www.youtube.com/watch?v=HdsWYOZ8iqM", "Video")</f>
        <v/>
      </c>
      <c r="B2799" t="inlineStr">
        <is>
          <t>2:10</t>
        </is>
      </c>
      <c r="C2799" t="inlineStr">
        <is>
          <t>After Williams, more lots filled up with black families and churches.</t>
        </is>
      </c>
      <c r="D2799">
        <f>HYPERLINK("https://www.youtube.com/watch?v=HdsWYOZ8iqM&amp;t=130s", "Go to time")</f>
        <v/>
      </c>
    </row>
    <row r="2800">
      <c r="A2800">
        <f>HYPERLINK("https://www.youtube.com/watch?v=2I30SamNYFs", "Video")</f>
        <v/>
      </c>
      <c r="B2800" t="inlineStr">
        <is>
          <t>0:13</t>
        </is>
      </c>
      <c r="C2800" t="inlineStr">
        <is>
          <t>generative fill tool as the name implies</t>
        </is>
      </c>
      <c r="D2800">
        <f>HYPERLINK("https://www.youtube.com/watch?v=2I30SamNYFs&amp;t=13s", "Go to time")</f>
        <v/>
      </c>
    </row>
    <row r="2801">
      <c r="A2801">
        <f>HYPERLINK("https://www.youtube.com/watch?v=Z9cJQN6lw3w", "Video")</f>
        <v/>
      </c>
      <c r="B2801" t="inlineStr">
        <is>
          <t>2:13</t>
        </is>
      </c>
      <c r="C2801" t="inlineStr">
        <is>
          <t>The porous spaces of the rock
are filled with it.</t>
        </is>
      </c>
      <c r="D2801">
        <f>HYPERLINK("https://www.youtube.com/watch?v=Z9cJQN6lw3w&amp;t=133s", "Go to time")</f>
        <v/>
      </c>
    </row>
    <row r="2802">
      <c r="A2802">
        <f>HYPERLINK("https://www.youtube.com/watch?v=Z9cJQN6lw3w", "Video")</f>
        <v/>
      </c>
      <c r="B2802" t="inlineStr">
        <is>
          <t>2:39</t>
        </is>
      </c>
      <c r="C2802" t="inlineStr">
        <is>
          <t>aquifers are usually
refilled naturally when it rains.</t>
        </is>
      </c>
      <c r="D2802">
        <f>HYPERLINK("https://www.youtube.com/watch?v=Z9cJQN6lw3w&amp;t=159s", "Go to time")</f>
        <v/>
      </c>
    </row>
    <row r="2803">
      <c r="A2803">
        <f>HYPERLINK("https://www.youtube.com/watch?v=Z9cJQN6lw3w", "Video")</f>
        <v/>
      </c>
      <c r="B2803" t="inlineStr">
        <is>
          <t>2:52</t>
        </is>
      </c>
      <c r="C2803" t="inlineStr">
        <is>
          <t>So the rainfall that would usually fill up
the aquifers isn’t being absorbed.</t>
        </is>
      </c>
      <c r="D2803">
        <f>HYPERLINK("https://www.youtube.com/watch?v=Z9cJQN6lw3w&amp;t=172s", "Go to time")</f>
        <v/>
      </c>
    </row>
    <row r="2804">
      <c r="A2804">
        <f>HYPERLINK("https://www.youtube.com/watch?v=VWUXDDM_TAQ", "Video")</f>
        <v/>
      </c>
      <c r="B2804" t="inlineStr">
        <is>
          <t>40:51</t>
        </is>
      </c>
      <c r="C2804" t="inlineStr">
        <is>
          <t>catastrophe, fill in the blank, you</t>
        </is>
      </c>
      <c r="D2804">
        <f>HYPERLINK("https://www.youtube.com/watch?v=VWUXDDM_TAQ&amp;t=2451s", "Go to time")</f>
        <v/>
      </c>
    </row>
    <row r="2805">
      <c r="A2805">
        <f>HYPERLINK("https://www.youtube.com/watch?v=IIWlatQt4KE", "Video")</f>
        <v/>
      </c>
      <c r="B2805" t="inlineStr">
        <is>
          <t>0:04</t>
        </is>
      </c>
      <c r="C2805" t="inlineStr">
        <is>
          <t>All I had to do was fill up a vial with a
disgusting amount of spit and mail it off for analysis.</t>
        </is>
      </c>
      <c r="D2805">
        <f>HYPERLINK("https://www.youtube.com/watch?v=IIWlatQt4KE&amp;t=4s", "Go to time")</f>
        <v/>
      </c>
    </row>
    <row r="2806">
      <c r="A2806">
        <f>HYPERLINK("https://www.youtube.com/watch?v=IIWlatQt4KE", "Video")</f>
        <v/>
      </c>
      <c r="B2806" t="inlineStr">
        <is>
          <t>6:32</t>
        </is>
      </c>
      <c r="C2806" t="inlineStr">
        <is>
          <t>relatives and fill in their family histories.</t>
        </is>
      </c>
      <c r="D2806">
        <f>HYPERLINK("https://www.youtube.com/watch?v=IIWlatQt4KE&amp;t=392s", "Go to time")</f>
        <v/>
      </c>
    </row>
    <row r="2807">
      <c r="A2807">
        <f>HYPERLINK("https://www.youtube.com/watch?v=r5Ps1TZXAN8", "Video")</f>
        <v/>
      </c>
      <c r="B2807" t="inlineStr">
        <is>
          <t>3:59</t>
        </is>
      </c>
      <c r="C2807" t="inlineStr">
        <is>
          <t>Thousands of spectators file in, filling this stadium
that looks down on the border.</t>
        </is>
      </c>
      <c r="D2807">
        <f>HYPERLINK("https://www.youtube.com/watch?v=r5Ps1TZXAN8&amp;t=239s", "Go to time")</f>
        <v/>
      </c>
    </row>
    <row r="2808">
      <c r="A2808">
        <f>HYPERLINK("https://www.youtube.com/watch?v=_c7AuSQdvow", "Video")</f>
        <v/>
      </c>
      <c r="B2808" t="inlineStr">
        <is>
          <t>7:07</t>
        </is>
      </c>
      <c r="C2808" t="inlineStr">
        <is>
          <t>Which was quickly filled by a violent extremist
group called the Islamic State.</t>
        </is>
      </c>
      <c r="D2808">
        <f>HYPERLINK("https://www.youtube.com/watch?v=_c7AuSQdvow&amp;t=427s", "Go to time")</f>
        <v/>
      </c>
    </row>
    <row r="2809">
      <c r="A2809">
        <f>HYPERLINK("https://www.youtube.com/watch?v=K64wRD8eaus", "Video")</f>
        <v/>
      </c>
      <c r="B2809" t="inlineStr">
        <is>
          <t>1:13</t>
        </is>
      </c>
      <c r="C2809" t="inlineStr">
        <is>
          <t>Titanic had 20, which, if filled to maximum capacity</t>
        </is>
      </c>
      <c r="D2809">
        <f>HYPERLINK("https://www.youtube.com/watch?v=K64wRD8eaus&amp;t=73s", "Go to time")</f>
        <v/>
      </c>
    </row>
    <row r="2810">
      <c r="A2810">
        <f>HYPERLINK("https://www.youtube.com/watch?v=FrqIA0PpAv8", "Video")</f>
        <v/>
      </c>
      <c r="B2810" t="inlineStr">
        <is>
          <t>12:02</t>
        </is>
      </c>
      <c r="C2810" t="inlineStr">
        <is>
          <t>By 1990 House music was a global music genre,
artists from the UK to Australia were filling</t>
        </is>
      </c>
      <c r="D2810">
        <f>HYPERLINK("https://www.youtube.com/watch?v=FrqIA0PpAv8&amp;t=722s", "Go to time")</f>
        <v/>
      </c>
    </row>
    <row r="2811">
      <c r="A2811">
        <f>HYPERLINK("https://www.youtube.com/watch?v=uhx1sdX2bow", "Video")</f>
        <v/>
      </c>
      <c r="B2811" t="inlineStr">
        <is>
          <t>22:10</t>
        </is>
      </c>
      <c r="C2811" t="inlineStr">
        <is>
          <t>fulfill these tasks you can follow with</t>
        </is>
      </c>
      <c r="D2811">
        <f>HYPERLINK("https://www.youtube.com/watch?v=uhx1sdX2bow&amp;t=1330s", "Go to time")</f>
        <v/>
      </c>
    </row>
    <row r="2812">
      <c r="A2812">
        <f>HYPERLINK("https://www.youtube.com/watch?v=uhx1sdX2bow", "Video")</f>
        <v/>
      </c>
      <c r="B2812" t="inlineStr">
        <is>
          <t>55:51</t>
        </is>
      </c>
      <c r="C2812" t="inlineStr">
        <is>
          <t>the independence of the courts they fill</t>
        </is>
      </c>
      <c r="D2812">
        <f>HYPERLINK("https://www.youtube.com/watch?v=uhx1sdX2bow&amp;t=3351s", "Go to time")</f>
        <v/>
      </c>
    </row>
    <row r="2813">
      <c r="A2813">
        <f>HYPERLINK("https://www.youtube.com/watch?v=uhx1sdX2bow", "Video")</f>
        <v/>
      </c>
      <c r="B2813" t="inlineStr">
        <is>
          <t>63:19</t>
        </is>
      </c>
      <c r="C2813" t="inlineStr">
        <is>
          <t>algorithm is spreading a hate-filled</t>
        </is>
      </c>
      <c r="D2813">
        <f>HYPERLINK("https://www.youtube.com/watch?v=uhx1sdX2bow&amp;t=3799s", "Go to time")</f>
        <v/>
      </c>
    </row>
    <row r="2814">
      <c r="A2814">
        <f>HYPERLINK("https://www.youtube.com/watch?v=uhx1sdX2bow", "Video")</f>
        <v/>
      </c>
      <c r="B2814" t="inlineStr">
        <is>
          <t>70:25</t>
        </is>
      </c>
      <c r="C2814" t="inlineStr">
        <is>
          <t>it demands that you fill forms if you</t>
        </is>
      </c>
      <c r="D2814">
        <f>HYPERLINK("https://www.youtube.com/watch?v=uhx1sdX2bow&amp;t=4225s", "Go to time")</f>
        <v/>
      </c>
    </row>
    <row r="2815">
      <c r="A2815">
        <f>HYPERLINK("https://www.youtube.com/watch?v=uhx1sdX2bow", "Video")</f>
        <v/>
      </c>
      <c r="B2815" t="inlineStr">
        <is>
          <t>70:33</t>
        </is>
      </c>
      <c r="C2815" t="inlineStr">
        <is>
          <t>London you need to fill so many forms to</t>
        </is>
      </c>
      <c r="D2815">
        <f>HYPERLINK("https://www.youtube.com/watch?v=uhx1sdX2bow&amp;t=4233s", "Go to time")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2025-06-26T19:20:14Z</dcterms:created>
  <dcterms:modified xsi:type="dcterms:W3CDTF">2025-06-26T19:20:14Z</dcterms:modified>
</cp:coreProperties>
</file>