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HYPERLINK("https://www.youtube.com/watch?v=sBXYtaXfmQg", "Video")</f>
        <v/>
      </c>
      <c r="B2" t="inlineStr">
        <is>
          <t>24:49</t>
        </is>
      </c>
      <c r="C2" t="inlineStr">
        <is>
          <t>He didn’t want to go to the doctor
or to know what it was about.</t>
        </is>
      </c>
      <c r="D2">
        <f>HYPERLINK("https://www.youtube.com/watch?v=sBXYtaXfmQg&amp;t=1489s", "Go to time")</f>
        <v/>
      </c>
    </row>
    <row r="3">
      <c r="A3">
        <f>HYPERLINK("https://www.youtube.com/watch?v=czod6VnFLg0", "Video")</f>
        <v/>
      </c>
      <c r="B3" t="inlineStr">
        <is>
          <t>0:59</t>
        </is>
      </c>
      <c r="C3" t="inlineStr">
        <is>
          <t>dan I'm gonna wash it about family I</t>
        </is>
      </c>
      <c r="D3">
        <f>HYPERLINK("https://www.youtube.com/watch?v=czod6VnFLg0&amp;t=59s", "Go to time")</f>
        <v/>
      </c>
    </row>
    <row r="4">
      <c r="A4">
        <f>HYPERLINK("https://www.youtube.com/watch?v=OnfRTv2gCXA", "Video")</f>
        <v/>
      </c>
      <c r="B4" t="inlineStr">
        <is>
          <t>0:13</t>
        </is>
      </c>
      <c r="C4" t="inlineStr">
        <is>
          <t>you should feel good about that</t>
        </is>
      </c>
      <c r="D4">
        <f>HYPERLINK("https://www.youtube.com/watch?v=OnfRTv2gCXA&amp;t=13s", "Go to time")</f>
        <v/>
      </c>
    </row>
    <row r="5">
      <c r="A5">
        <f>HYPERLINK("https://www.youtube.com/watch?v=_s_55cKycdA", "Video")</f>
        <v/>
      </c>
      <c r="B5" t="inlineStr">
        <is>
          <t>3:49</t>
        </is>
      </c>
      <c r="C5" t="inlineStr">
        <is>
          <t>howard hey tell me about saul goodman</t>
        </is>
      </c>
      <c r="D5">
        <f>HYPERLINK("https://www.youtube.com/watch?v=_s_55cKycdA&amp;t=229s", "Go to time")</f>
        <v/>
      </c>
    </row>
    <row r="6">
      <c r="A6">
        <f>HYPERLINK("https://www.youtube.com/watch?v=NuHfqnnlaLk", "Video")</f>
        <v/>
      </c>
      <c r="B6" t="inlineStr">
        <is>
          <t>13:08</t>
        </is>
      </c>
      <c r="C6" t="inlineStr">
        <is>
          <t>gone all right what about those nine</t>
        </is>
      </c>
      <c r="D6">
        <f>HYPERLINK("https://www.youtube.com/watch?v=NuHfqnnlaLk&amp;t=788s", "Go to time")</f>
        <v/>
      </c>
    </row>
    <row r="7">
      <c r="A7">
        <f>HYPERLINK("https://www.youtube.com/watch?v=_LlVU-nWTQs", "Video")</f>
        <v/>
      </c>
      <c r="B7" t="inlineStr">
        <is>
          <t>3:20</t>
        </is>
      </c>
      <c r="C7" t="inlineStr">
        <is>
          <t>it was about a month ago</t>
        </is>
      </c>
      <c r="D7">
        <f>HYPERLINK("https://www.youtube.com/watch?v=_LlVU-nWTQs&amp;t=200s", "Go to time")</f>
        <v/>
      </c>
    </row>
    <row r="8">
      <c r="A8">
        <f>HYPERLINK("https://www.youtube.com/watch?v=_LlVU-nWTQs", "Video")</f>
        <v/>
      </c>
      <c r="B8" t="inlineStr">
        <is>
          <t>14:01</t>
        </is>
      </c>
      <c r="C8" t="inlineStr">
        <is>
          <t>breakfast brush your teeth go about your</t>
        </is>
      </c>
      <c r="D8">
        <f>HYPERLINK("https://www.youtube.com/watch?v=_LlVU-nWTQs&amp;t=841s", "Go to time")</f>
        <v/>
      </c>
    </row>
    <row r="9">
      <c r="A9">
        <f>HYPERLINK("https://www.youtube.com/watch?v=_LlVU-nWTQs", "Video")</f>
        <v/>
      </c>
      <c r="B9" t="inlineStr">
        <is>
          <t>26:59</t>
        </is>
      </c>
      <c r="C9" t="inlineStr">
        <is>
          <t>at some point you're going to hear about</t>
        </is>
      </c>
      <c r="D9">
        <f>HYPERLINK("https://www.youtube.com/watch?v=_LlVU-nWTQs&amp;t=1619s", "Go to time")</f>
        <v/>
      </c>
    </row>
    <row r="10">
      <c r="A10">
        <f>HYPERLINK("https://www.youtube.com/watch?v=_LlVU-nWTQs", "Video")</f>
        <v/>
      </c>
      <c r="B10" t="inlineStr">
        <is>
          <t>28:01</t>
        </is>
      </c>
      <c r="C10" t="inlineStr">
        <is>
          <t>two are going to go about your day</t>
        </is>
      </c>
      <c r="D10">
        <f>HYPERLINK("https://www.youtube.com/watch?v=_LlVU-nWTQs&amp;t=1681s", "Go to time")</f>
        <v/>
      </c>
    </row>
    <row r="11">
      <c r="A11">
        <f>HYPERLINK("https://www.youtube.com/watch?v=_LlVU-nWTQs", "Video")</f>
        <v/>
      </c>
      <c r="B11" t="inlineStr">
        <is>
          <t>35:57</t>
        </is>
      </c>
      <c r="C11" t="inlineStr">
        <is>
          <t>talk about uh the granny who got picked</t>
        </is>
      </c>
      <c r="D11">
        <f>HYPERLINK("https://www.youtube.com/watch?v=_LlVU-nWTQs&amp;t=2157s", "Go to time")</f>
        <v/>
      </c>
    </row>
    <row r="12">
      <c r="A12">
        <f>HYPERLINK("https://www.youtube.com/watch?v=Y17-i7spEP4", "Video")</f>
        <v/>
      </c>
      <c r="B12" t="inlineStr">
        <is>
          <t>0:40</t>
        </is>
      </c>
      <c r="C12" t="inlineStr">
        <is>
          <t>very good let's hear more about that</t>
        </is>
      </c>
      <c r="D12">
        <f>HYPERLINK("https://www.youtube.com/watch?v=Y17-i7spEP4&amp;t=40s", "Go to time")</f>
        <v/>
      </c>
    </row>
    <row r="13">
      <c r="A13">
        <f>HYPERLINK("https://www.youtube.com/watch?v=wVuVYy35Ae4", "Video")</f>
        <v/>
      </c>
      <c r="B13" t="inlineStr">
        <is>
          <t>3:52</t>
        </is>
      </c>
      <c r="C13" t="inlineStr">
        <is>
          <t>V seat belt speed limit got about 3</t>
        </is>
      </c>
      <c r="D13">
        <f>HYPERLINK("https://www.youtube.com/watch?v=wVuVYy35Ae4&amp;t=232s", "Go to time")</f>
        <v/>
      </c>
    </row>
    <row r="14">
      <c r="A14">
        <f>HYPERLINK("https://www.youtube.com/watch?v=v35SLCENF0U", "Video")</f>
        <v/>
      </c>
      <c r="B14" t="inlineStr">
        <is>
          <t>7:17</t>
        </is>
      </c>
      <c r="C14" t="inlineStr">
        <is>
          <t>you thought about what you're gonna do</t>
        </is>
      </c>
      <c r="D14">
        <f>HYPERLINK("https://www.youtube.com/watch?v=v35SLCENF0U&amp;t=437s", "Go to time")</f>
        <v/>
      </c>
    </row>
    <row r="15">
      <c r="A15">
        <f>HYPERLINK("https://www.youtube.com/watch?v=jHJnsHl7mYI", "Video")</f>
        <v/>
      </c>
      <c r="B15" t="inlineStr">
        <is>
          <t>0:08</t>
        </is>
      </c>
      <c r="C15" t="inlineStr">
        <is>
          <t>or anything like that what about Gonzo</t>
        </is>
      </c>
      <c r="D15">
        <f>HYPERLINK("https://www.youtube.com/watch?v=jHJnsHl7mYI&amp;t=8s", "Go to time")</f>
        <v/>
      </c>
    </row>
    <row r="16">
      <c r="A16">
        <f>HYPERLINK("https://www.youtube.com/watch?v=jHJnsHl7mYI", "Video")</f>
        <v/>
      </c>
      <c r="B16" t="inlineStr">
        <is>
          <t>21:19</t>
        </is>
      </c>
      <c r="C16" t="inlineStr">
        <is>
          <t>I want you to think about that as we go</t>
        </is>
      </c>
      <c r="D16">
        <f>HYPERLINK("https://www.youtube.com/watch?v=jHJnsHl7mYI&amp;t=1279s", "Go to time")</f>
        <v/>
      </c>
    </row>
    <row r="17">
      <c r="A17">
        <f>HYPERLINK("https://www.youtube.com/watch?v=juW25y8WHyU", "Video")</f>
        <v/>
      </c>
      <c r="B17" t="inlineStr">
        <is>
          <t>1:29</t>
        </is>
      </c>
      <c r="C17" t="inlineStr">
        <is>
          <t>have to do is worry about that oh my god</t>
        </is>
      </c>
      <c r="D17">
        <f>HYPERLINK("https://www.youtube.com/watch?v=juW25y8WHyU&amp;t=89s", "Go to time")</f>
        <v/>
      </c>
    </row>
    <row r="18">
      <c r="A18">
        <f>HYPERLINK("https://www.youtube.com/watch?v=einOY_1ehs4", "Video")</f>
        <v/>
      </c>
      <c r="B18" t="inlineStr">
        <is>
          <t>0:42</t>
        </is>
      </c>
      <c r="C18" t="inlineStr">
        <is>
          <t>get you a good deal how about we take a</t>
        </is>
      </c>
      <c r="D18">
        <f>HYPERLINK("https://www.youtube.com/watch?v=einOY_1ehs4&amp;t=42s", "Go to time")</f>
        <v/>
      </c>
    </row>
    <row r="19">
      <c r="A19">
        <f>HYPERLINK("https://www.youtube.com/watch?v=4aBihBGwuoY", "Video")</f>
        <v/>
      </c>
      <c r="B19" t="inlineStr">
        <is>
          <t>3:25</t>
        </is>
      </c>
      <c r="C19" t="inlineStr">
        <is>
          <t>it was about a month ago</t>
        </is>
      </c>
      <c r="D19">
        <f>HYPERLINK("https://www.youtube.com/watch?v=4aBihBGwuoY&amp;t=205s", "Go to time")</f>
        <v/>
      </c>
    </row>
    <row r="20">
      <c r="A20">
        <f>HYPERLINK("https://www.youtube.com/watch?v=0XTScoNAChU", "Video")</f>
        <v/>
      </c>
      <c r="B20" t="inlineStr">
        <is>
          <t>1:21</t>
        </is>
      </c>
      <c r="C20" t="inlineStr">
        <is>
          <t>we through it it's going to be about y b</t>
        </is>
      </c>
      <c r="D20">
        <f>HYPERLINK("https://www.youtube.com/watch?v=0XTScoNAChU&amp;t=81s", "Go to time")</f>
        <v/>
      </c>
    </row>
    <row r="21">
      <c r="A21">
        <f>HYPERLINK("https://www.youtube.com/watch?v=5u0MR8Kp3BM", "Video")</f>
        <v/>
      </c>
      <c r="B21" t="inlineStr">
        <is>
          <t>8:51</t>
        </is>
      </c>
      <c r="C21" t="inlineStr">
        <is>
          <t>about it I'm Saul Goodman and I'm here</t>
        </is>
      </c>
      <c r="D21">
        <f>HYPERLINK("https://www.youtube.com/watch?v=5u0MR8Kp3BM&amp;t=531s", "Go to time")</f>
        <v/>
      </c>
    </row>
    <row r="22">
      <c r="A22">
        <f>HYPERLINK("https://www.youtube.com/watch?v=ScsUMSLokSk", "Video")</f>
        <v/>
      </c>
      <c r="B22" t="inlineStr">
        <is>
          <t>6:38</t>
        </is>
      </c>
      <c r="C22" t="inlineStr">
        <is>
          <t>about it all right oh [ __ ] I got to</t>
        </is>
      </c>
      <c r="D22">
        <f>HYPERLINK("https://www.youtube.com/watch?v=ScsUMSLokSk&amp;t=398s", "Go to time")</f>
        <v/>
      </c>
    </row>
    <row r="23">
      <c r="A23">
        <f>HYPERLINK("https://www.youtube.com/watch?v=547FLQEjdF8", "Video")</f>
        <v/>
      </c>
      <c r="B23" t="inlineStr">
        <is>
          <t>0:06</t>
        </is>
      </c>
      <c r="C23" t="inlineStr">
        <is>
          <t>today i'm going to be talking about</t>
        </is>
      </c>
      <c r="D23">
        <f>HYPERLINK("https://www.youtube.com/watch?v=547FLQEjdF8&amp;t=6s", "Go to time")</f>
        <v/>
      </c>
    </row>
    <row r="24">
      <c r="A24">
        <f>HYPERLINK("https://www.youtube.com/watch?v=w-cJWWfgi0w", "Video")</f>
        <v/>
      </c>
      <c r="B24" t="inlineStr">
        <is>
          <t>2:32</t>
        </is>
      </c>
      <c r="C24" t="inlineStr">
        <is>
          <t>about you I haven't forgotten him you</t>
        </is>
      </c>
      <c r="D24">
        <f>HYPERLINK("https://www.youtube.com/watch?v=w-cJWWfgi0w&amp;t=152s", "Go to time")</f>
        <v/>
      </c>
    </row>
    <row r="25">
      <c r="A25">
        <f>HYPERLINK("https://www.youtube.com/watch?v=WWHt3Af9lyY", "Video")</f>
        <v/>
      </c>
      <c r="B25" t="inlineStr">
        <is>
          <t>1:50</t>
        </is>
      </c>
      <c r="C25" t="inlineStr">
        <is>
          <t>purse my God 3450 what about tax no I</t>
        </is>
      </c>
      <c r="D25">
        <f>HYPERLINK("https://www.youtube.com/watch?v=WWHt3Af9lyY&amp;t=110s", "Go to time")</f>
        <v/>
      </c>
    </row>
    <row r="26">
      <c r="A26">
        <f>HYPERLINK("https://www.youtube.com/watch?v=Iu__9TDrF-Q", "Video")</f>
        <v/>
      </c>
      <c r="B26" t="inlineStr">
        <is>
          <t>1:57</t>
        </is>
      </c>
      <c r="C26" t="inlineStr">
        <is>
          <t>yes ma'am see about a year ago uh there</t>
        </is>
      </c>
      <c r="D26">
        <f>HYPERLINK("https://www.youtube.com/watch?v=Iu__9TDrF-Q&amp;t=117s", "Go to time")</f>
        <v/>
      </c>
    </row>
    <row r="27">
      <c r="A27">
        <f>HYPERLINK("https://www.youtube.com/watch?v=LSVWJ4S0r38", "Video")</f>
        <v/>
      </c>
      <c r="B27" t="inlineStr">
        <is>
          <t>3:13</t>
        </is>
      </c>
      <c r="C27" t="inlineStr">
        <is>
          <t>gonna cost you about 90 bucks an hour</t>
        </is>
      </c>
      <c r="D27">
        <f>HYPERLINK("https://www.youtube.com/watch?v=LSVWJ4S0r38&amp;t=193s", "Go to time")</f>
        <v/>
      </c>
    </row>
    <row r="28">
      <c r="A28">
        <f>HYPERLINK("https://www.youtube.com/watch?v=N54YzsqKaZk", "Video")</f>
        <v/>
      </c>
      <c r="B28" t="inlineStr">
        <is>
          <t>4:04</t>
        </is>
      </c>
      <c r="C28" t="inlineStr">
        <is>
          <t>kids lawyers got this [ __ ] the about</t>
        </is>
      </c>
      <c r="D28">
        <f>HYPERLINK("https://www.youtube.com/watch?v=N54YzsqKaZk&amp;t=244s", "Go to time")</f>
        <v/>
      </c>
    </row>
    <row r="29">
      <c r="A29">
        <f>HYPERLINK("https://www.youtube.com/watch?v=Vgqz8kB1Pxg", "Video")</f>
        <v/>
      </c>
      <c r="B29" t="inlineStr">
        <is>
          <t>3:34</t>
        </is>
      </c>
      <c r="C29" t="inlineStr">
        <is>
          <t>more to talk about I will beat this Ergo</t>
        </is>
      </c>
      <c r="D29">
        <f>HYPERLINK("https://www.youtube.com/watch?v=Vgqz8kB1Pxg&amp;t=214s", "Go to time")</f>
        <v/>
      </c>
    </row>
    <row r="30">
      <c r="A30">
        <f>HYPERLINK("https://www.youtube.com/watch?v=GX0v5X1rBWk", "Video")</f>
        <v/>
      </c>
      <c r="B30" t="inlineStr">
        <is>
          <t>1:46</t>
        </is>
      </c>
      <c r="C30" t="inlineStr">
        <is>
          <t>good about knocking your sentence down</t>
        </is>
      </c>
      <c r="D30">
        <f>HYPERLINK("https://www.youtube.com/watch?v=GX0v5X1rBWk&amp;t=106s", "Go to time")</f>
        <v/>
      </c>
    </row>
    <row r="31">
      <c r="A31">
        <f>HYPERLINK("https://www.youtube.com/watch?v=Wc8qthwKSsc", "Video")</f>
        <v/>
      </c>
      <c r="B31" t="inlineStr">
        <is>
          <t>18:55</t>
        </is>
      </c>
      <c r="C31" t="inlineStr">
        <is>
          <t>abolita you know to go told me about you</t>
        </is>
      </c>
      <c r="D31">
        <f>HYPERLINK("https://www.youtube.com/watch?v=Wc8qthwKSsc&amp;t=1135s", "Go to time")</f>
        <v/>
      </c>
    </row>
    <row r="32">
      <c r="A32">
        <f>HYPERLINK("https://www.youtube.com/watch?v=cg5vLWRDNcA", "Video")</f>
        <v/>
      </c>
      <c r="B32" t="inlineStr">
        <is>
          <t>14:09</t>
        </is>
      </c>
      <c r="C32" t="inlineStr">
        <is>
          <t>we're gonna talk about clandestine</t>
        </is>
      </c>
      <c r="D32">
        <f>HYPERLINK("https://www.youtube.com/watch?v=cg5vLWRDNcA&amp;t=849s", "Go to time")</f>
        <v/>
      </c>
    </row>
    <row r="33">
      <c r="A33">
        <f>HYPERLINK("https://www.youtube.com/watch?v=c9BW9dCVYzA", "Video")</f>
        <v/>
      </c>
      <c r="B33" t="inlineStr">
        <is>
          <t>0:48</t>
        </is>
      </c>
      <c r="C33" t="inlineStr">
        <is>
          <t>about you Hank you going out there</t>
        </is>
      </c>
      <c r="D33">
        <f>HYPERLINK("https://www.youtube.com/watch?v=c9BW9dCVYzA&amp;t=48s", "Go to time")</f>
        <v/>
      </c>
    </row>
    <row r="34">
      <c r="A34">
        <f>HYPERLINK("https://www.youtube.com/watch?v=c9BW9dCVYzA", "Video")</f>
        <v/>
      </c>
      <c r="B34" t="inlineStr">
        <is>
          <t>7:37</t>
        </is>
      </c>
      <c r="C34" t="inlineStr">
        <is>
          <t>about this Hank said to me I gotta tell</t>
        </is>
      </c>
      <c r="D34">
        <f>HYPERLINK("https://www.youtube.com/watch?v=c9BW9dCVYzA&amp;t=457s", "Go to time")</f>
        <v/>
      </c>
    </row>
    <row r="35">
      <c r="A35">
        <f>HYPERLINK("https://www.youtube.com/watch?v=Pi8nlRZh6Jg", "Video")</f>
        <v/>
      </c>
      <c r="B35" t="inlineStr">
        <is>
          <t>1:27</t>
        </is>
      </c>
      <c r="C35" t="inlineStr">
        <is>
          <t>Warriors got this theory about</t>
        </is>
      </c>
      <c r="D35">
        <f>HYPERLINK("https://www.youtube.com/watch?v=Pi8nlRZh6Jg&amp;t=87s", "Go to time")</f>
        <v/>
      </c>
    </row>
    <row r="36">
      <c r="A36">
        <f>HYPERLINK("https://www.youtube.com/watch?v=yo_A2OWCGvI", "Video")</f>
        <v/>
      </c>
      <c r="B36" t="inlineStr">
        <is>
          <t>7:52</t>
        </is>
      </c>
      <c r="C36" t="inlineStr">
        <is>
          <t>yes ma'am see about a year ago uh</t>
        </is>
      </c>
      <c r="D36">
        <f>HYPERLINK("https://www.youtube.com/watch?v=yo_A2OWCGvI&amp;t=472s", "Go to time")</f>
        <v/>
      </c>
    </row>
    <row r="37">
      <c r="A37">
        <f>HYPERLINK("https://www.youtube.com/watch?v=yo_A2OWCGvI", "Video")</f>
        <v/>
      </c>
      <c r="B37" t="inlineStr">
        <is>
          <t>15:28</t>
        </is>
      </c>
      <c r="C37" t="inlineStr">
        <is>
          <t>go good-bye go sorry sorry about that</t>
        </is>
      </c>
      <c r="D37">
        <f>HYPERLINK("https://www.youtube.com/watch?v=yo_A2OWCGvI&amp;t=928s", "Go to time")</f>
        <v/>
      </c>
    </row>
    <row r="38">
      <c r="A38">
        <f>HYPERLINK("https://www.youtube.com/watch?v=09aRHcSmRzE", "Video")</f>
        <v/>
      </c>
      <c r="B38" t="inlineStr">
        <is>
          <t>4:14</t>
        </is>
      </c>
      <c r="C38" t="inlineStr">
        <is>
          <t>good feeling about this</t>
        </is>
      </c>
      <c r="D38">
        <f>HYPERLINK("https://www.youtube.com/watch?v=09aRHcSmRzE&amp;t=254s", "Go to time")</f>
        <v/>
      </c>
    </row>
    <row r="39">
      <c r="A39">
        <f>HYPERLINK("https://www.youtube.com/watch?v=TND2oDcbpTc", "Video")</f>
        <v/>
      </c>
      <c r="B39" t="inlineStr">
        <is>
          <t>7:26</t>
        </is>
      </c>
      <c r="C39" t="inlineStr">
        <is>
          <t>no one's gonna know about it be like it</t>
        </is>
      </c>
      <c r="D39">
        <f>HYPERLINK("https://www.youtube.com/watch?v=TND2oDcbpTc&amp;t=446s", "Go to time")</f>
        <v/>
      </c>
    </row>
    <row r="40">
      <c r="A40">
        <f>HYPERLINK("https://www.youtube.com/watch?v=KXgt5q3YflE", "Video")</f>
        <v/>
      </c>
      <c r="B40" t="inlineStr">
        <is>
          <t>0:25</t>
        </is>
      </c>
      <c r="C40" t="inlineStr">
        <is>
          <t>he's got a gun i don't care about the</t>
        </is>
      </c>
      <c r="D40">
        <f>HYPERLINK("https://www.youtube.com/watch?v=KXgt5q3YflE&amp;t=25s", "Go to time")</f>
        <v/>
      </c>
    </row>
    <row r="41">
      <c r="A41">
        <f>HYPERLINK("https://www.youtube.com/watch?v=JHu7DqvO6hg", "Video")</f>
        <v/>
      </c>
      <c r="B41" t="inlineStr">
        <is>
          <t>2:29</t>
        </is>
      </c>
      <c r="C41" t="inlineStr">
        <is>
          <t>go about this would</t>
        </is>
      </c>
      <c r="D41">
        <f>HYPERLINK("https://www.youtube.com/watch?v=JHu7DqvO6hg&amp;t=149s", "Go to time")</f>
        <v/>
      </c>
    </row>
    <row r="42">
      <c r="A42">
        <f>HYPERLINK("https://www.youtube.com/watch?v=m-taDrb7nXo", "Video")</f>
        <v/>
      </c>
      <c r="B42" t="inlineStr">
        <is>
          <t>0:49</t>
        </is>
      </c>
      <c r="C42" t="inlineStr">
        <is>
          <t>here's the thing about going to trial no</t>
        </is>
      </c>
      <c r="D42">
        <f>HYPERLINK("https://www.youtube.com/watch?v=m-taDrb7nXo&amp;t=49s", "Go to time")</f>
        <v/>
      </c>
    </row>
    <row r="43">
      <c r="A43">
        <f>HYPERLINK("https://www.youtube.com/watch?v=-CNMIyw9tMs", "Video")</f>
        <v/>
      </c>
      <c r="B43" t="inlineStr">
        <is>
          <t>1:57</t>
        </is>
      </c>
      <c r="C43" t="inlineStr">
        <is>
          <t>hey amigo what are you gonna do about</t>
        </is>
      </c>
      <c r="D43">
        <f>HYPERLINK("https://www.youtube.com/watch?v=-CNMIyw9tMs&amp;t=117s", "Go to time")</f>
        <v/>
      </c>
    </row>
    <row r="44">
      <c r="A44">
        <f>HYPERLINK("https://www.youtube.com/watch?v=WXgxaL-sF84", "Video")</f>
        <v/>
      </c>
      <c r="B44" t="inlineStr">
        <is>
          <t>3:42</t>
        </is>
      </c>
      <c r="C44" t="inlineStr">
        <is>
          <t>he was a good cop yes he was about nine</t>
        </is>
      </c>
      <c r="D44">
        <f>HYPERLINK("https://www.youtube.com/watch?v=WXgxaL-sF84&amp;t=222s", "Go to time")</f>
        <v/>
      </c>
    </row>
    <row r="45">
      <c r="A45">
        <f>HYPERLINK("https://www.youtube.com/watch?v=gjhZRhz-l2A", "Video")</f>
        <v/>
      </c>
      <c r="B45" t="inlineStr">
        <is>
          <t>2:44</t>
        </is>
      </c>
      <c r="C45" t="inlineStr">
        <is>
          <t>tell you about i go old-school the</t>
        </is>
      </c>
      <c r="D45">
        <f>HYPERLINK("https://www.youtube.com/watch?v=gjhZRhz-l2A&amp;t=164s", "Go to time")</f>
        <v/>
      </c>
    </row>
    <row r="46">
      <c r="A46">
        <f>HYPERLINK("https://www.youtube.com/watch?v=1-zDU5WhCZU", "Video")</f>
        <v/>
      </c>
      <c r="B46" t="inlineStr">
        <is>
          <t>3:03</t>
        </is>
      </c>
      <c r="C46" t="inlineStr">
        <is>
          <t>care less about him going to rehab I</t>
        </is>
      </c>
      <c r="D46">
        <f>HYPERLINK("https://www.youtube.com/watch?v=1-zDU5WhCZU&amp;t=183s", "Go to time")</f>
        <v/>
      </c>
    </row>
    <row r="47">
      <c r="A47">
        <f>HYPERLINK("https://www.youtube.com/watch?v=XHImphmiPxI", "Video")</f>
        <v/>
      </c>
      <c r="B47" t="inlineStr">
        <is>
          <t>2:44</t>
        </is>
      </c>
      <c r="C47" t="inlineStr">
        <is>
          <t>hans from speaking about who this good</t>
        </is>
      </c>
      <c r="D47">
        <f>HYPERLINK("https://www.youtube.com/watch?v=XHImphmiPxI&amp;t=164s", "Go to time")</f>
        <v/>
      </c>
    </row>
    <row r="48">
      <c r="A48">
        <f>HYPERLINK("https://www.youtube.com/watch?v=XHImphmiPxI", "Video")</f>
        <v/>
      </c>
      <c r="B48" t="inlineStr">
        <is>
          <t>4:05</t>
        </is>
      </c>
      <c r="C48" t="inlineStr">
        <is>
          <t>babanov go ask huel about me he was</t>
        </is>
      </c>
      <c r="D48">
        <f>HYPERLINK("https://www.youtube.com/watch?v=XHImphmiPxI&amp;t=245s", "Go to time")</f>
        <v/>
      </c>
    </row>
    <row r="49">
      <c r="A49">
        <f>HYPERLINK("https://www.youtube.com/watch?v=XHImphmiPxI", "Video")</f>
        <v/>
      </c>
      <c r="B49" t="inlineStr">
        <is>
          <t>8:36</t>
        </is>
      </c>
      <c r="C49" t="inlineStr">
        <is>
          <t>goodman the world needs to know about</t>
        </is>
      </c>
      <c r="D49">
        <f>HYPERLINK("https://www.youtube.com/watch?v=XHImphmiPxI&amp;t=516s", "Go to time")</f>
        <v/>
      </c>
    </row>
    <row r="50">
      <c r="A50">
        <f>HYPERLINK("https://www.youtube.com/watch?v=dLaSzxRpqXE", "Video")</f>
        <v/>
      </c>
      <c r="B50" t="inlineStr">
        <is>
          <t>31:20</t>
        </is>
      </c>
      <c r="C50" t="inlineStr">
        <is>
          <t>know you going talk about clandestine</t>
        </is>
      </c>
      <c r="D50">
        <f>HYPERLINK("https://www.youtube.com/watch?v=dLaSzxRpqXE&amp;t=1880s", "Go to time")</f>
        <v/>
      </c>
    </row>
    <row r="51">
      <c r="A51">
        <f>HYPERLINK("https://www.youtube.com/watch?v=GtZEB-5E0_o", "Video")</f>
        <v/>
      </c>
      <c r="B51" t="inlineStr">
        <is>
          <t>0:33</t>
        </is>
      </c>
      <c r="C51" t="inlineStr">
        <is>
          <t>go not you about that life anymore it's</t>
        </is>
      </c>
      <c r="D51">
        <f>HYPERLINK("https://www.youtube.com/watch?v=GtZEB-5E0_o&amp;t=33s", "Go to time")</f>
        <v/>
      </c>
    </row>
    <row r="52">
      <c r="A52">
        <f>HYPERLINK("https://www.youtube.com/watch?v=TT9jU5YN_tw", "Video")</f>
        <v/>
      </c>
      <c r="B52" t="inlineStr">
        <is>
          <t>2:05</t>
        </is>
      </c>
      <c r="C52" t="inlineStr">
        <is>
          <t>talk about things we've gone</t>
        </is>
      </c>
      <c r="D52">
        <f>HYPERLINK("https://www.youtube.com/watch?v=TT9jU5YN_tw&amp;t=125s", "Go to time")</f>
        <v/>
      </c>
    </row>
    <row r="53">
      <c r="A53">
        <f>HYPERLINK("https://www.youtube.com/watch?v=h_s8k_vhI54", "Video")</f>
        <v/>
      </c>
      <c r="B53" t="inlineStr">
        <is>
          <t>1:03</t>
        </is>
      </c>
      <c r="C53" t="inlineStr">
        <is>
          <t>067 anybody i got a good feeling about</t>
        </is>
      </c>
      <c r="D53">
        <f>HYPERLINK("https://www.youtube.com/watch?v=h_s8k_vhI54&amp;t=63s", "Go to time")</f>
        <v/>
      </c>
    </row>
    <row r="54">
      <c r="A54">
        <f>HYPERLINK("https://www.youtube.com/watch?v=YV5LKnk7kIU", "Video")</f>
        <v/>
      </c>
      <c r="B54" t="inlineStr">
        <is>
          <t>0:58</t>
        </is>
      </c>
      <c r="C54" t="inlineStr">
        <is>
          <t>your breakfast brush your teeth go about</t>
        </is>
      </c>
      <c r="D54">
        <f>HYPERLINK("https://www.youtube.com/watch?v=YV5LKnk7kIU&amp;t=58s", "Go to time")</f>
        <v/>
      </c>
    </row>
    <row r="55">
      <c r="A55">
        <f>HYPERLINK("https://www.youtube.com/watch?v=l6HNG3gKP74", "Video")</f>
        <v/>
      </c>
      <c r="B55" t="inlineStr">
        <is>
          <t>0:43</t>
        </is>
      </c>
      <c r="C55" t="inlineStr">
        <is>
          <t>Goodman the world needs to know about</t>
        </is>
      </c>
      <c r="D55">
        <f>HYPERLINK("https://www.youtube.com/watch?v=l6HNG3gKP74&amp;t=43s", "Go to time")</f>
        <v/>
      </c>
    </row>
    <row r="56">
      <c r="A56">
        <f>HYPERLINK("https://www.youtube.com/watch?v=YNTj9P9Kkr8", "Video")</f>
        <v/>
      </c>
      <c r="B56" t="inlineStr">
        <is>
          <t>1:57</t>
        </is>
      </c>
      <c r="C56" t="inlineStr">
        <is>
          <t>don't I don't feel good about this all</t>
        </is>
      </c>
      <c r="D56">
        <f>HYPERLINK("https://www.youtube.com/watch?v=YNTj9P9Kkr8&amp;t=117s", "Go to time")</f>
        <v/>
      </c>
    </row>
    <row r="57">
      <c r="A57">
        <f>HYPERLINK("https://www.youtube.com/watch?v=s2qFpSgSobA", "Video")</f>
        <v/>
      </c>
      <c r="B57" t="inlineStr">
        <is>
          <t>5:49</t>
        </is>
      </c>
      <c r="C57" t="inlineStr">
        <is>
          <t>kidding that you got about two seconds</t>
        </is>
      </c>
      <c r="D57">
        <f>HYPERLINK("https://www.youtube.com/watch?v=s2qFpSgSobA&amp;t=349s", "Go to time")</f>
        <v/>
      </c>
    </row>
    <row r="58">
      <c r="A58">
        <f>HYPERLINK("https://www.youtube.com/watch?v=tasY5j7HIs8", "Video")</f>
        <v/>
      </c>
      <c r="B58" t="inlineStr">
        <is>
          <t>1:33</t>
        </is>
      </c>
      <c r="C58" t="inlineStr">
        <is>
          <t>I'm I'm feeling very very good about</t>
        </is>
      </c>
      <c r="D58">
        <f>HYPERLINK("https://www.youtube.com/watch?v=tasY5j7HIs8&amp;t=93s", "Go to time")</f>
        <v/>
      </c>
    </row>
    <row r="59">
      <c r="A59">
        <f>HYPERLINK("https://www.youtube.com/watch?v=zxCFzctD-IU", "Video")</f>
        <v/>
      </c>
      <c r="B59" t="inlineStr">
        <is>
          <t>14:13</t>
        </is>
      </c>
      <c r="C59" t="inlineStr">
        <is>
          <t>it's about 700 Grand it's pretty good</t>
        </is>
      </c>
      <c r="D59">
        <f>HYPERLINK("https://www.youtube.com/watch?v=zxCFzctD-IU&amp;t=853s", "Go to time")</f>
        <v/>
      </c>
    </row>
    <row r="60">
      <c r="A60">
        <f>HYPERLINK("https://www.youtube.com/watch?v=XRhge-mwKv8", "Video")</f>
        <v/>
      </c>
      <c r="B60" t="inlineStr">
        <is>
          <t>13:37</t>
        </is>
      </c>
      <c r="C60" t="inlineStr">
        <is>
          <t>about a local got to make a living you</t>
        </is>
      </c>
      <c r="D60">
        <f>HYPERLINK("https://www.youtube.com/watch?v=XRhge-mwKv8&amp;t=817s", "Go to time")</f>
        <v/>
      </c>
    </row>
    <row r="61">
      <c r="A61">
        <f>HYPERLINK("https://www.youtube.com/watch?v=ChqXlyD-5KY", "Video")</f>
        <v/>
      </c>
      <c r="B61" t="inlineStr">
        <is>
          <t>2:56</t>
        </is>
      </c>
      <c r="C61" t="inlineStr">
        <is>
          <t>let them go about their business</t>
        </is>
      </c>
      <c r="D61">
        <f>HYPERLINK("https://www.youtube.com/watch?v=ChqXlyD-5KY&amp;t=176s", "Go to time")</f>
        <v/>
      </c>
    </row>
    <row r="62">
      <c r="A62">
        <f>HYPERLINK("https://www.youtube.com/watch?v=-w9mGjSyPog", "Video")</f>
        <v/>
      </c>
      <c r="B62" t="inlineStr">
        <is>
          <t>6:49</t>
        </is>
      </c>
      <c r="C62" t="inlineStr">
        <is>
          <t>yes ma'am see about a year ago uh there</t>
        </is>
      </c>
      <c r="D62">
        <f>HYPERLINK("https://www.youtube.com/watch?v=-w9mGjSyPog&amp;t=409s", "Go to time")</f>
        <v/>
      </c>
    </row>
    <row r="63">
      <c r="A63">
        <f>HYPERLINK("https://www.youtube.com/watch?v=TPpxV8na2yo", "Video")</f>
        <v/>
      </c>
      <c r="B63" t="inlineStr">
        <is>
          <t>2:48</t>
        </is>
      </c>
      <c r="C63" t="inlineStr">
        <is>
          <t>thought about going to the police I even</t>
        </is>
      </c>
      <c r="D63">
        <f>HYPERLINK("https://www.youtube.com/watch?v=TPpxV8na2yo&amp;t=168s", "Go to time")</f>
        <v/>
      </c>
    </row>
    <row r="64">
      <c r="A64">
        <f>HYPERLINK("https://www.youtube.com/watch?v=uqAq1gSUhkg", "Video")</f>
        <v/>
      </c>
      <c r="B64" t="inlineStr">
        <is>
          <t>2:24</t>
        </is>
      </c>
      <c r="C64" t="inlineStr">
        <is>
          <t>babo go ask hu about me he was facing 3</t>
        </is>
      </c>
      <c r="D64">
        <f>HYPERLINK("https://www.youtube.com/watch?v=uqAq1gSUhkg&amp;t=144s", "Go to time")</f>
        <v/>
      </c>
    </row>
    <row r="65">
      <c r="A65">
        <f>HYPERLINK("https://www.youtube.com/watch?v=mA7m70b59F4", "Video")</f>
        <v/>
      </c>
      <c r="B65" t="inlineStr">
        <is>
          <t>1:11</t>
        </is>
      </c>
      <c r="C65" t="inlineStr">
        <is>
          <t>067 anybody I got a good feeling about</t>
        </is>
      </c>
      <c r="D65">
        <f>HYPERLINK("https://www.youtube.com/watch?v=mA7m70b59F4&amp;t=71s", "Go to time")</f>
        <v/>
      </c>
    </row>
    <row r="66">
      <c r="A66">
        <f>HYPERLINK("https://www.youtube.com/watch?v=mA7m70b59F4", "Video")</f>
        <v/>
      </c>
      <c r="B66" t="inlineStr">
        <is>
          <t>8:25</t>
        </is>
      </c>
      <c r="C66" t="inlineStr">
        <is>
          <t>didn't it was about a month ago I saw</t>
        </is>
      </c>
      <c r="D66">
        <f>HYPERLINK("https://www.youtube.com/watch?v=mA7m70b59F4&amp;t=505s", "Go to time")</f>
        <v/>
      </c>
    </row>
    <row r="67">
      <c r="A67">
        <f>HYPERLINK("https://www.youtube.com/watch?v=oKZ2uQod8D4", "Video")</f>
        <v/>
      </c>
      <c r="B67" t="inlineStr">
        <is>
          <t>20:34</t>
        </is>
      </c>
      <c r="C67" t="inlineStr">
        <is>
          <t>didn't it was about a month ago I saw</t>
        </is>
      </c>
      <c r="D67">
        <f>HYPERLINK("https://www.youtube.com/watch?v=oKZ2uQod8D4&amp;t=1234s", "Go to time")</f>
        <v/>
      </c>
    </row>
    <row r="68">
      <c r="A68">
        <f>HYPERLINK("https://www.youtube.com/watch?v=W-PBGDqXlaw", "Video")</f>
        <v/>
      </c>
      <c r="B68" t="inlineStr">
        <is>
          <t>2:08</t>
        </is>
      </c>
      <c r="C68" t="inlineStr">
        <is>
          <t>about okay and don't worry i'm gonna</t>
        </is>
      </c>
      <c r="D68">
        <f>HYPERLINK("https://www.youtube.com/watch?v=W-PBGDqXlaw&amp;t=128s", "Go to time")</f>
        <v/>
      </c>
    </row>
    <row r="69">
      <c r="A69">
        <f>HYPERLINK("https://www.youtube.com/watch?v=CZSWDdmxmus", "Video")</f>
        <v/>
      </c>
      <c r="B69" t="inlineStr">
        <is>
          <t>5:58</t>
        </is>
      </c>
      <c r="C69" t="inlineStr">
        <is>
          <t>have to do is worry about that oh my God</t>
        </is>
      </c>
      <c r="D69">
        <f>HYPERLINK("https://www.youtube.com/watch?v=CZSWDdmxmus&amp;t=358s", "Go to time")</f>
        <v/>
      </c>
    </row>
    <row r="70">
      <c r="A70">
        <f>HYPERLINK("https://www.youtube.com/watch?v=CZSWDdmxmus", "Video")</f>
        <v/>
      </c>
      <c r="B70" t="inlineStr">
        <is>
          <t>8:45</t>
        </is>
      </c>
      <c r="C70" t="inlineStr">
        <is>
          <t>gotta be kidding me you got about two</t>
        </is>
      </c>
      <c r="D70">
        <f>HYPERLINK("https://www.youtube.com/watch?v=CZSWDdmxmus&amp;t=525s", "Go to time")</f>
        <v/>
      </c>
    </row>
    <row r="71">
      <c r="A71">
        <f>HYPERLINK("https://www.youtube.com/watch?v=n_7a1DTviHs", "Video")</f>
        <v/>
      </c>
      <c r="B71" t="inlineStr">
        <is>
          <t>1:53</t>
        </is>
      </c>
      <c r="C71" t="inlineStr">
        <is>
          <t>actually feeling very good about the</t>
        </is>
      </c>
      <c r="D71">
        <f>HYPERLINK("https://www.youtube.com/watch?v=n_7a1DTviHs&amp;t=113s", "Go to time")</f>
        <v/>
      </c>
    </row>
    <row r="72">
      <c r="A72">
        <f>HYPERLINK("https://www.youtube.com/watch?v=jkUcq0nIqLI", "Video")</f>
        <v/>
      </c>
      <c r="B72" t="inlineStr">
        <is>
          <t>6:26</t>
        </is>
      </c>
      <c r="C72" t="inlineStr">
        <is>
          <t>good hi hi uh dinner will be about an</t>
        </is>
      </c>
      <c r="D72">
        <f>HYPERLINK("https://www.youtube.com/watch?v=jkUcq0nIqLI&amp;t=386s", "Go to time")</f>
        <v/>
      </c>
    </row>
    <row r="73">
      <c r="A73">
        <f>HYPERLINK("https://www.youtube.com/watch?v=jkUcq0nIqLI", "Video")</f>
        <v/>
      </c>
      <c r="B73" t="inlineStr">
        <is>
          <t>10:14</t>
        </is>
      </c>
      <c r="C73" t="inlineStr">
        <is>
          <t>about you got to give me something</t>
        </is>
      </c>
      <c r="D73">
        <f>HYPERLINK("https://www.youtube.com/watch?v=jkUcq0nIqLI&amp;t=614s", "Go to time")</f>
        <v/>
      </c>
    </row>
    <row r="74">
      <c r="A74">
        <f>HYPERLINK("https://www.youtube.com/watch?v=QhR5B1OLgig", "Video")</f>
        <v/>
      </c>
      <c r="B74" t="inlineStr">
        <is>
          <t>1:20</t>
        </is>
      </c>
      <c r="C74" t="inlineStr">
        <is>
          <t>Vengeance about a local got to make a</t>
        </is>
      </c>
      <c r="D74">
        <f>HYPERLINK("https://www.youtube.com/watch?v=QhR5B1OLgig&amp;t=80s", "Go to time")</f>
        <v/>
      </c>
    </row>
    <row r="75">
      <c r="A75">
        <f>HYPERLINK("https://www.youtube.com/watch?v=U-w5B5Gutf4", "Video")</f>
        <v/>
      </c>
      <c r="B75" t="inlineStr">
        <is>
          <t>3:56</t>
        </is>
      </c>
      <c r="C75" t="inlineStr">
        <is>
          <t>you got about two seconds to stand</t>
        </is>
      </c>
      <c r="D75">
        <f>HYPERLINK("https://www.youtube.com/watch?v=U-w5B5Gutf4&amp;t=236s", "Go to time")</f>
        <v/>
      </c>
    </row>
    <row r="76">
      <c r="A76">
        <f>HYPERLINK("https://www.youtube.com/watch?v=rFItPUSkrk8", "Video")</f>
        <v/>
      </c>
      <c r="B76" t="inlineStr">
        <is>
          <t>1:24</t>
        </is>
      </c>
      <c r="C76" t="inlineStr">
        <is>
          <t>hear about that well hey I got the Cure</t>
        </is>
      </c>
      <c r="D76">
        <f>HYPERLINK("https://www.youtube.com/watch?v=rFItPUSkrk8&amp;t=84s", "Go to time")</f>
        <v/>
      </c>
    </row>
    <row r="77">
      <c r="A77">
        <f>HYPERLINK("https://www.youtube.com/watch?v=8LSCaNZAQyc", "Video")</f>
        <v/>
      </c>
      <c r="B77" t="inlineStr">
        <is>
          <t>0:04</t>
        </is>
      </c>
      <c r="C77" t="inlineStr">
        <is>
          <t>okay looking good we about ready just</t>
        </is>
      </c>
      <c r="D77">
        <f>HYPERLINK("https://www.youtube.com/watch?v=8LSCaNZAQyc&amp;t=4s", "Go to time")</f>
        <v/>
      </c>
    </row>
    <row r="78">
      <c r="A78">
        <f>HYPERLINK("https://www.youtube.com/watch?v=8LSCaNZAQyc", "Video")</f>
        <v/>
      </c>
      <c r="B78" t="inlineStr">
        <is>
          <t>0:07</t>
        </is>
      </c>
      <c r="C78" t="inlineStr">
        <is>
          <t>about I got to hand it to</t>
        </is>
      </c>
      <c r="D78">
        <f>HYPERLINK("https://www.youtube.com/watch?v=8LSCaNZAQyc&amp;t=7s", "Go to time")</f>
        <v/>
      </c>
    </row>
    <row r="79">
      <c r="A79">
        <f>HYPERLINK("https://www.youtube.com/watch?v=8LSCaNZAQyc", "Video")</f>
        <v/>
      </c>
      <c r="B79" t="inlineStr">
        <is>
          <t>3:08</t>
        </is>
      </c>
      <c r="C79" t="inlineStr">
        <is>
          <t>goodbye go sorry about sorry about</t>
        </is>
      </c>
      <c r="D79">
        <f>HYPERLINK("https://www.youtube.com/watch?v=8LSCaNZAQyc&amp;t=188s", "Go to time")</f>
        <v/>
      </c>
    </row>
    <row r="80">
      <c r="A80">
        <f>HYPERLINK("https://www.youtube.com/watch?v=qCvrpOOMYuY", "Video")</f>
        <v/>
      </c>
      <c r="B80" t="inlineStr">
        <is>
          <t>0:41</t>
        </is>
      </c>
      <c r="C80" t="inlineStr">
        <is>
          <t>at some point you're gonna hear about it</t>
        </is>
      </c>
      <c r="D80">
        <f>HYPERLINK("https://www.youtube.com/watch?v=qCvrpOOMYuY&amp;t=41s", "Go to time")</f>
        <v/>
      </c>
    </row>
    <row r="81">
      <c r="A81">
        <f>HYPERLINK("https://www.youtube.com/watch?v=qCvrpOOMYuY", "Video")</f>
        <v/>
      </c>
      <c r="B81" t="inlineStr">
        <is>
          <t>1:42</t>
        </is>
      </c>
      <c r="C81" t="inlineStr">
        <is>
          <t>so you two are going to go about your</t>
        </is>
      </c>
      <c r="D81">
        <f>HYPERLINK("https://www.youtube.com/watch?v=qCvrpOOMYuY&amp;t=102s", "Go to time")</f>
        <v/>
      </c>
    </row>
    <row r="82">
      <c r="A82">
        <f>HYPERLINK("https://www.youtube.com/watch?v=IbFagxctTU8", "Video")</f>
        <v/>
      </c>
      <c r="B82" t="inlineStr">
        <is>
          <t>0:16</t>
        </is>
      </c>
      <c r="C82" t="inlineStr">
        <is>
          <t>have got to do something about that soon</t>
        </is>
      </c>
      <c r="D82">
        <f>HYPERLINK("https://www.youtube.com/watch?v=IbFagxctTU8&amp;t=16s", "Go to time")</f>
        <v/>
      </c>
    </row>
    <row r="83">
      <c r="A83">
        <f>HYPERLINK("https://www.youtube.com/watch?v=6ErBOaY1yX4", "Video")</f>
        <v/>
      </c>
      <c r="B83" t="inlineStr">
        <is>
          <t>2:42</t>
        </is>
      </c>
      <c r="C83" t="inlineStr">
        <is>
          <t>he goes about his work briskly and</t>
        </is>
      </c>
      <c r="D83">
        <f>HYPERLINK("https://www.youtube.com/watch?v=6ErBOaY1yX4&amp;t=162s", "Go to time")</f>
        <v/>
      </c>
    </row>
    <row r="84">
      <c r="A84">
        <f>HYPERLINK("https://www.youtube.com/watch?v=wUYCs_deEyM", "Video")</f>
        <v/>
      </c>
      <c r="B84" t="inlineStr">
        <is>
          <t>3:20</t>
        </is>
      </c>
      <c r="C84" t="inlineStr">
        <is>
          <t>make about a year ago you mentioned a</t>
        </is>
      </c>
      <c r="D84">
        <f>HYPERLINK("https://www.youtube.com/watch?v=wUYCs_deEyM&amp;t=200s", "Go to time")</f>
        <v/>
      </c>
    </row>
    <row r="85">
      <c r="A85">
        <f>HYPERLINK("https://www.youtube.com/watch?v=vGJsJFzNcm0", "Video")</f>
        <v/>
      </c>
      <c r="B85" t="inlineStr">
        <is>
          <t>0:46</t>
        </is>
      </c>
      <c r="C85" t="inlineStr">
        <is>
          <t>no deal here's the thing about going to</t>
        </is>
      </c>
      <c r="D85">
        <f>HYPERLINK("https://www.youtube.com/watch?v=vGJsJFzNcm0&amp;t=46s", "Go to time")</f>
        <v/>
      </c>
    </row>
    <row r="86">
      <c r="A86">
        <f>HYPERLINK("https://www.youtube.com/watch?v=74KytQvV1N8", "Video")</f>
        <v/>
      </c>
      <c r="B86" t="inlineStr">
        <is>
          <t>1:01</t>
        </is>
      </c>
      <c r="C86" t="inlineStr">
        <is>
          <t>we're going to go about this in a manner</t>
        </is>
      </c>
      <c r="D86">
        <f>HYPERLINK("https://www.youtube.com/watch?v=74KytQvV1N8&amp;t=61s", "Go to time")</f>
        <v/>
      </c>
    </row>
    <row r="87">
      <c r="A87">
        <f>HYPERLINK("https://www.youtube.com/watch?v=ATQjB26jKbU", "Video")</f>
        <v/>
      </c>
      <c r="B87" t="inlineStr">
        <is>
          <t>0:08</t>
        </is>
      </c>
      <c r="C87" t="inlineStr">
        <is>
          <t>anything like that what about Gonzo or</t>
        </is>
      </c>
      <c r="D87">
        <f>HYPERLINK("https://www.youtube.com/watch?v=ATQjB26jKbU&amp;t=8s", "Go to time")</f>
        <v/>
      </c>
    </row>
    <row r="88">
      <c r="A88">
        <f>HYPERLINK("https://www.youtube.com/watch?v=RUKDxeLdB2E", "Video")</f>
        <v/>
      </c>
      <c r="B88" t="inlineStr">
        <is>
          <t>0:47</t>
        </is>
      </c>
      <c r="C88" t="inlineStr">
        <is>
          <t>otherwise i was gonna see about showing</t>
        </is>
      </c>
      <c r="D88">
        <f>HYPERLINK("https://www.youtube.com/watch?v=RUKDxeLdB2E&amp;t=47s", "Go to time")</f>
        <v/>
      </c>
    </row>
    <row r="89">
      <c r="A89">
        <f>HYPERLINK("https://www.youtube.com/watch?v=yULxy5rdPYI", "Video")</f>
        <v/>
      </c>
      <c r="B89" t="inlineStr">
        <is>
          <t>3:28</t>
        </is>
      </c>
      <c r="C89" t="inlineStr">
        <is>
          <t>worry about okay I'm gonna set your</t>
        </is>
      </c>
      <c r="D89">
        <f>HYPERLINK("https://www.youtube.com/watch?v=yULxy5rdPYI&amp;t=208s", "Go to time")</f>
        <v/>
      </c>
    </row>
    <row r="90">
      <c r="A90">
        <f>HYPERLINK("https://www.youtube.com/watch?v=vxIr8crLiUc", "Video")</f>
        <v/>
      </c>
      <c r="B90" t="inlineStr">
        <is>
          <t>2:55</t>
        </is>
      </c>
      <c r="C90" t="inlineStr">
        <is>
          <t>them is going to talk about you about me</t>
        </is>
      </c>
      <c r="D90">
        <f>HYPERLINK("https://www.youtube.com/watch?v=vxIr8crLiUc&amp;t=175s", "Go to time")</f>
        <v/>
      </c>
    </row>
    <row r="91">
      <c r="A91">
        <f>HYPERLINK("https://www.youtube.com/watch?v=HAw412b4zd4", "Video")</f>
        <v/>
      </c>
      <c r="B91" t="inlineStr">
        <is>
          <t>14:07</t>
        </is>
      </c>
      <c r="C91" t="inlineStr">
        <is>
          <t>What are we gonna do
about the couch?</t>
        </is>
      </c>
      <c r="D91">
        <f>HYPERLINK("https://www.youtube.com/watch?v=HAw412b4zd4&amp;t=847s", "Go to time")</f>
        <v/>
      </c>
    </row>
    <row r="92">
      <c r="A92">
        <f>HYPERLINK("https://www.youtube.com/watch?v=HsIGTag5cmg", "Video")</f>
        <v/>
      </c>
      <c r="B92" t="inlineStr">
        <is>
          <t>17:03</t>
        </is>
      </c>
      <c r="C92" t="inlineStr">
        <is>
          <t>about the necklace that she wanted to go</t>
        </is>
      </c>
      <c r="D92">
        <f>HYPERLINK("https://www.youtube.com/watch?v=HsIGTag5cmg&amp;t=1023s", "Go to time")</f>
        <v/>
      </c>
    </row>
    <row r="93">
      <c r="A93">
        <f>HYPERLINK("https://www.youtube.com/watch?v=ywhFSvwA3uw", "Video")</f>
        <v/>
      </c>
      <c r="B93" t="inlineStr">
        <is>
          <t>18:00</t>
        </is>
      </c>
      <c r="C93" t="inlineStr">
        <is>
          <t>about the fans and we are going to bring</t>
        </is>
      </c>
      <c r="D93">
        <f>HYPERLINK("https://www.youtube.com/watch?v=ywhFSvwA3uw&amp;t=1080s", "Go to time")</f>
        <v/>
      </c>
    </row>
    <row r="94">
      <c r="A94">
        <f>HYPERLINK("https://www.youtube.com/watch?v=ywhFSvwA3uw", "Video")</f>
        <v/>
      </c>
      <c r="B94" t="inlineStr">
        <is>
          <t>26:12</t>
        </is>
      </c>
      <c r="C94" t="inlineStr">
        <is>
          <t>about uh how it's been so far oh my god</t>
        </is>
      </c>
      <c r="D94">
        <f>HYPERLINK("https://www.youtube.com/watch?v=ywhFSvwA3uw&amp;t=1572s", "Go to time")</f>
        <v/>
      </c>
    </row>
    <row r="95">
      <c r="A95">
        <f>HYPERLINK("https://www.youtube.com/watch?v=mnmOPrzmdYI", "Video")</f>
        <v/>
      </c>
      <c r="B95" t="inlineStr">
        <is>
          <t>2:29</t>
        </is>
      </c>
      <c r="C95" t="inlineStr">
        <is>
          <t>so we are about to go through this maze</t>
        </is>
      </c>
      <c r="D95">
        <f>HYPERLINK("https://www.youtube.com/watch?v=mnmOPrzmdYI&amp;t=149s", "Go to time")</f>
        <v/>
      </c>
    </row>
    <row r="96">
      <c r="A96">
        <f>HYPERLINK("https://www.youtube.com/watch?v=oSKMhc4CQeg", "Video")</f>
        <v/>
      </c>
      <c r="B96" t="inlineStr">
        <is>
          <t>0:08</t>
        </is>
      </c>
      <c r="C96" t="inlineStr">
        <is>
          <t>happened got it sorry about that I'm</t>
        </is>
      </c>
      <c r="D96">
        <f>HYPERLINK("https://www.youtube.com/watch?v=oSKMhc4CQeg&amp;t=8s", "Go to time")</f>
        <v/>
      </c>
    </row>
    <row r="97">
      <c r="A97">
        <f>HYPERLINK("https://www.youtube.com/watch?v=jM3c7WPY_sw", "Video")</f>
        <v/>
      </c>
      <c r="B97" t="inlineStr">
        <is>
          <t>0:48</t>
        </is>
      </c>
      <c r="C97" t="inlineStr">
        <is>
          <t>you're always going on about</t>
        </is>
      </c>
      <c r="D97">
        <f>HYPERLINK("https://www.youtube.com/watch?v=jM3c7WPY_sw&amp;t=48s", "Go to time")</f>
        <v/>
      </c>
    </row>
    <row r="98">
      <c r="A98">
        <f>HYPERLINK("https://www.youtube.com/watch?v=jM3c7WPY_sw", "Video")</f>
        <v/>
      </c>
      <c r="B98" t="inlineStr">
        <is>
          <t>3:28</t>
        </is>
      </c>
      <c r="C98" t="inlineStr">
        <is>
          <t>headlines we got about sinkholes and</t>
        </is>
      </c>
      <c r="D98">
        <f>HYPERLINK("https://www.youtube.com/watch?v=jM3c7WPY_sw&amp;t=208s", "Go to time")</f>
        <v/>
      </c>
    </row>
    <row r="99">
      <c r="A99">
        <f>HYPERLINK("https://www.youtube.com/watch?v=e10v0P8J5p0", "Video")</f>
        <v/>
      </c>
      <c r="B99" t="inlineStr">
        <is>
          <t>1:14</t>
        </is>
      </c>
      <c r="C99" t="inlineStr">
        <is>
          <t>right it's about time you got here no</t>
        </is>
      </c>
      <c r="D99">
        <f>HYPERLINK("https://www.youtube.com/watch?v=e10v0P8J5p0&amp;t=74s", "Go to time")</f>
        <v/>
      </c>
    </row>
    <row r="100">
      <c r="A100">
        <f>HYPERLINK("https://www.youtube.com/watch?v=ssjtOI0vB-Y", "Video")</f>
        <v/>
      </c>
      <c r="B100" t="inlineStr">
        <is>
          <t>1:45</t>
        </is>
      </c>
      <c r="C100" t="inlineStr">
        <is>
          <t>are 30 things you've got to know about</t>
        </is>
      </c>
      <c r="D100">
        <f>HYPERLINK("https://www.youtube.com/watch?v=ssjtOI0vB-Y&amp;t=105s", "Go to time")</f>
        <v/>
      </c>
    </row>
    <row r="101">
      <c r="A101">
        <f>HYPERLINK("https://www.youtube.com/watch?v=93yxvoc-tHg", "Video")</f>
        <v/>
      </c>
      <c r="B101" t="inlineStr">
        <is>
          <t>12:07</t>
        </is>
      </c>
      <c r="C101" t="inlineStr">
        <is>
          <t>about to begin got games to win oh no my</t>
        </is>
      </c>
      <c r="D101">
        <f>HYPERLINK("https://www.youtube.com/watch?v=93yxvoc-tHg&amp;t=727s", "Go to time")</f>
        <v/>
      </c>
    </row>
    <row r="102">
      <c r="A102">
        <f>HYPERLINK("https://www.youtube.com/watch?v=OgXo8g0kr6o", "Video")</f>
        <v/>
      </c>
      <c r="B102" t="inlineStr">
        <is>
          <t>1:44</t>
        </is>
      </c>
      <c r="C102" t="inlineStr">
        <is>
          <t>oh yeah I totally forgot about</t>
        </is>
      </c>
      <c r="D102">
        <f>HYPERLINK("https://www.youtube.com/watch?v=OgXo8g0kr6o&amp;t=104s", "Go to time")</f>
        <v/>
      </c>
    </row>
    <row r="103">
      <c r="A103">
        <f>HYPERLINK("https://www.youtube.com/watch?v=dlXNoijmX48", "Video")</f>
        <v/>
      </c>
      <c r="B103" t="inlineStr">
        <is>
          <t>3:42</t>
        </is>
      </c>
      <c r="C103" t="inlineStr">
        <is>
          <t>-Oh. Got it. Okay.
-Yeah. Sorry about that.</t>
        </is>
      </c>
      <c r="D103">
        <f>HYPERLINK("https://www.youtube.com/watch?v=dlXNoijmX48&amp;t=222s", "Go to time")</f>
        <v/>
      </c>
    </row>
    <row r="104">
      <c r="A104">
        <f>HYPERLINK("https://www.youtube.com/watch?v=meWO0RrGHQc", "Video")</f>
        <v/>
      </c>
      <c r="B104" t="inlineStr">
        <is>
          <t>8:19</t>
        </is>
      </c>
      <c r="C104" t="inlineStr">
        <is>
          <t>WHAT ABOUT SODA?
YOU GOT SODA?</t>
        </is>
      </c>
      <c r="D104">
        <f>HYPERLINK("https://www.youtube.com/watch?v=meWO0RrGHQc&amp;t=499s", "Go to time")</f>
        <v/>
      </c>
    </row>
    <row r="105">
      <c r="A105">
        <f>HYPERLINK("https://www.youtube.com/watch?v=Pp4uPbutaak", "Video")</f>
        <v/>
      </c>
      <c r="B105" t="inlineStr">
        <is>
          <t>2:04</t>
        </is>
      </c>
      <c r="C105" t="inlineStr">
        <is>
          <t>I'm going to go talk to him about it</t>
        </is>
      </c>
      <c r="D105">
        <f>HYPERLINK("https://www.youtube.com/watch?v=Pp4uPbutaak&amp;t=124s", "Go to time")</f>
        <v/>
      </c>
    </row>
    <row r="106">
      <c r="A106">
        <f>HYPERLINK("https://www.youtube.com/watch?v=fic2gqu5-tc", "Video")</f>
        <v/>
      </c>
      <c r="B106" t="inlineStr">
        <is>
          <t>1:40</t>
        </is>
      </c>
      <c r="C106" t="inlineStr">
        <is>
          <t>about to go down we about to have a</t>
        </is>
      </c>
      <c r="D106">
        <f>HYPERLINK("https://www.youtube.com/watch?v=fic2gqu5-tc&amp;t=100s", "Go to time")</f>
        <v/>
      </c>
    </row>
    <row r="107">
      <c r="A107">
        <f>HYPERLINK("https://www.youtube.com/watch?v=364z8vBRB1E", "Video")</f>
        <v/>
      </c>
      <c r="B107" t="inlineStr">
        <is>
          <t>1:06</t>
        </is>
      </c>
      <c r="C107" t="inlineStr">
        <is>
          <t>- What about me?
- You got something</t>
        </is>
      </c>
      <c r="D107">
        <f>HYPERLINK("https://www.youtube.com/watch?v=364z8vBRB1E&amp;t=66s", "Go to time")</f>
        <v/>
      </c>
    </row>
    <row r="108">
      <c r="A108">
        <f>HYPERLINK("https://www.youtube.com/watch?v=fl_qTNbBNEE", "Video")</f>
        <v/>
      </c>
      <c r="B108" t="inlineStr">
        <is>
          <t>0:13</t>
        </is>
      </c>
      <c r="C108" t="inlineStr">
        <is>
          <t>songs about them you've got to come up</t>
        </is>
      </c>
      <c r="D108">
        <f>HYPERLINK("https://www.youtube.com/watch?v=fl_qTNbBNEE&amp;t=13s", "Go to time")</f>
        <v/>
      </c>
    </row>
    <row r="109">
      <c r="A109">
        <f>HYPERLINK("https://www.youtube.com/watch?v=JFOkZ4Wlz5s", "Video")</f>
        <v/>
      </c>
      <c r="B109" t="inlineStr">
        <is>
          <t>1:44</t>
        </is>
      </c>
      <c r="C109" t="inlineStr">
        <is>
          <t>talk about it but then again I was going</t>
        </is>
      </c>
      <c r="D109">
        <f>HYPERLINK("https://www.youtube.com/watch?v=JFOkZ4Wlz5s&amp;t=104s", "Go to time")</f>
        <v/>
      </c>
    </row>
    <row r="110">
      <c r="A110">
        <f>HYPERLINK("https://www.youtube.com/watch?v=jiDMqDdRKdg", "Video")</f>
        <v/>
      </c>
      <c r="B110" t="inlineStr">
        <is>
          <t>2:48</t>
        </is>
      </c>
      <c r="C110" t="inlineStr">
        <is>
          <t>the worst got to talk about the text yo</t>
        </is>
      </c>
      <c r="D110">
        <f>HYPERLINK("https://www.youtube.com/watch?v=jiDMqDdRKdg&amp;t=168s", "Go to time")</f>
        <v/>
      </c>
    </row>
    <row r="111">
      <c r="A111">
        <f>HYPERLINK("https://www.youtube.com/watch?v=jiDMqDdRKdg", "Video")</f>
        <v/>
      </c>
      <c r="B111" t="inlineStr">
        <is>
          <t>8:54</t>
        </is>
      </c>
      <c r="C111" t="inlineStr">
        <is>
          <t>back oh hey Mom here you go sorry about</t>
        </is>
      </c>
      <c r="D111">
        <f>HYPERLINK("https://www.youtube.com/watch?v=jiDMqDdRKdg&amp;t=534s", "Go to time")</f>
        <v/>
      </c>
    </row>
    <row r="112">
      <c r="A112">
        <f>HYPERLINK("https://www.youtube.com/watch?v=apeKbAEXq1E", "Video")</f>
        <v/>
      </c>
      <c r="B112" t="inlineStr">
        <is>
          <t>2:46</t>
        </is>
      </c>
      <c r="C112" t="inlineStr">
        <is>
          <t>go about as he pleases!</t>
        </is>
      </c>
      <c r="D112">
        <f>HYPERLINK("https://www.youtube.com/watch?v=apeKbAEXq1E&amp;t=166s", "Go to time")</f>
        <v/>
      </c>
    </row>
    <row r="113">
      <c r="A113">
        <f>HYPERLINK("https://www.youtube.com/watch?v=UKobGkO1Mvw", "Video")</f>
        <v/>
      </c>
      <c r="B113" t="inlineStr">
        <is>
          <t>1:40</t>
        </is>
      </c>
      <c r="C113" t="inlineStr">
        <is>
          <t>you got it that's what I'm talking about</t>
        </is>
      </c>
      <c r="D113">
        <f>HYPERLINK("https://www.youtube.com/watch?v=UKobGkO1Mvw&amp;t=100s", "Go to time")</f>
        <v/>
      </c>
    </row>
    <row r="114">
      <c r="A114">
        <f>HYPERLINK("https://www.youtube.com/watch?v=wc20UcjtbZI", "Video")</f>
        <v/>
      </c>
      <c r="B114" t="inlineStr">
        <is>
          <t>1:47</t>
        </is>
      </c>
      <c r="C114" t="inlineStr">
        <is>
          <t>oh hey Mom here you go sorry about that</t>
        </is>
      </c>
      <c r="D114">
        <f>HYPERLINK("https://www.youtube.com/watch?v=wc20UcjtbZI&amp;t=107s", "Go to time")</f>
        <v/>
      </c>
    </row>
    <row r="115">
      <c r="A115">
        <f>HYPERLINK("https://www.youtube.com/watch?v=a6K9Vtr24SA", "Video")</f>
        <v/>
      </c>
      <c r="B115" t="inlineStr">
        <is>
          <t>12:40</t>
        </is>
      </c>
      <c r="C115" t="inlineStr">
        <is>
          <t>I'm starting to think we're
going about this all wrong.</t>
        </is>
      </c>
      <c r="D115">
        <f>HYPERLINK("https://www.youtube.com/watch?v=a6K9Vtr24SA&amp;t=760s", "Go to time")</f>
        <v/>
      </c>
    </row>
    <row r="116">
      <c r="A116">
        <f>HYPERLINK("https://www.youtube.com/watch?v=kLgcaXbD1RA", "Video")</f>
        <v/>
      </c>
      <c r="B116" t="inlineStr">
        <is>
          <t>1:32</t>
        </is>
      </c>
      <c r="C116" t="inlineStr">
        <is>
          <t>about the giant logo</t>
        </is>
      </c>
      <c r="D116">
        <f>HYPERLINK("https://www.youtube.com/watch?v=kLgcaXbD1RA&amp;t=92s", "Go to time")</f>
        <v/>
      </c>
    </row>
    <row r="117">
      <c r="A117">
        <f>HYPERLINK("https://www.youtube.com/watch?v=4L-D9Lnpm_I", "Video")</f>
        <v/>
      </c>
      <c r="B117" t="inlineStr">
        <is>
          <t>2:17</t>
        </is>
      </c>
      <c r="C117" t="inlineStr">
        <is>
          <t>about food sometime you got yourself a</t>
        </is>
      </c>
      <c r="D117">
        <f>HYPERLINK("https://www.youtube.com/watch?v=4L-D9Lnpm_I&amp;t=137s", "Go to time")</f>
        <v/>
      </c>
    </row>
    <row r="118">
      <c r="A118">
        <f>HYPERLINK("https://www.youtube.com/watch?v=9KxxI9niey8", "Video")</f>
        <v/>
      </c>
      <c r="B118" t="inlineStr">
        <is>
          <t>0:25</t>
        </is>
      </c>
      <c r="C118" t="inlineStr">
        <is>
          <t>How about I go to the mall
and you guys pick me up</t>
        </is>
      </c>
      <c r="D118">
        <f>HYPERLINK("https://www.youtube.com/watch?v=9KxxI9niey8&amp;t=25s", "Go to time")</f>
        <v/>
      </c>
    </row>
    <row r="119">
      <c r="A119">
        <f>HYPERLINK("https://www.youtube.com/watch?v=9KxxI9niey8", "Video")</f>
        <v/>
      </c>
      <c r="B119" t="inlineStr">
        <is>
          <t>27:19</t>
        </is>
      </c>
      <c r="C119" t="inlineStr">
        <is>
          <t>Hey, uh, how about you let me go
and we grab a bite to eat?</t>
        </is>
      </c>
      <c r="D119">
        <f>HYPERLINK("https://www.youtube.com/watch?v=9KxxI9niey8&amp;t=1639s", "Go to time")</f>
        <v/>
      </c>
    </row>
    <row r="120">
      <c r="A120">
        <f>HYPERLINK("https://www.youtube.com/watch?v=DMqnBp_xzXg", "Video")</f>
        <v/>
      </c>
      <c r="B120" t="inlineStr">
        <is>
          <t>0:18</t>
        </is>
      </c>
      <c r="C120" t="inlineStr">
        <is>
          <t>like to go to Nigeria to learn about my</t>
        </is>
      </c>
      <c r="D120">
        <f>HYPERLINK("https://www.youtube.com/watch?v=DMqnBp_xzXg&amp;t=18s", "Go to time")</f>
        <v/>
      </c>
    </row>
    <row r="121">
      <c r="A121">
        <f>HYPERLINK("https://www.youtube.com/watch?v=fnVtCVJGDJ0", "Video")</f>
        <v/>
      </c>
      <c r="B121" t="inlineStr">
        <is>
          <t>5:01</t>
        </is>
      </c>
      <c r="C121" t="inlineStr">
        <is>
          <t>MOM, IF I'M GONNA TELL
YOU ABOUT MY PROBLEMS,</t>
        </is>
      </c>
      <c r="D121">
        <f>HYPERLINK("https://www.youtube.com/watch?v=fnVtCVJGDJ0&amp;t=301s", "Go to time")</f>
        <v/>
      </c>
    </row>
    <row r="122">
      <c r="A122">
        <f>HYPERLINK("https://www.youtube.com/watch?v=p_7TW-AUslw", "Video")</f>
        <v/>
      </c>
      <c r="B122" t="inlineStr">
        <is>
          <t>21:06</t>
        </is>
      </c>
      <c r="C122" t="inlineStr">
        <is>
          <t>about all i'm good for anyway</t>
        </is>
      </c>
      <c r="D122">
        <f>HYPERLINK("https://www.youtube.com/watch?v=p_7TW-AUslw&amp;t=1266s", "Go to time")</f>
        <v/>
      </c>
    </row>
    <row r="123">
      <c r="A123">
        <f>HYPERLINK("https://www.youtube.com/watch?v=AN5fOqU-JSI", "Video")</f>
        <v/>
      </c>
      <c r="B123" t="inlineStr">
        <is>
          <t>2:24</t>
        </is>
      </c>
      <c r="C123" t="inlineStr">
        <is>
          <t>i got caught up thinking about what i</t>
        </is>
      </c>
      <c r="D123">
        <f>HYPERLINK("https://www.youtube.com/watch?v=AN5fOqU-JSI&amp;t=144s", "Go to time")</f>
        <v/>
      </c>
    </row>
    <row r="124">
      <c r="A124">
        <f>HYPERLINK("https://www.youtube.com/watch?v=vUux6Lv5nbk", "Video")</f>
        <v/>
      </c>
      <c r="B124" t="inlineStr">
        <is>
          <t>0:14</t>
        </is>
      </c>
      <c r="C124" t="inlineStr">
        <is>
          <t>just about to go talk to him well</t>
        </is>
      </c>
      <c r="D124">
        <f>HYPERLINK("https://www.youtube.com/watch?v=vUux6Lv5nbk&amp;t=14s", "Go to time")</f>
        <v/>
      </c>
    </row>
    <row r="125">
      <c r="A125">
        <f>HYPERLINK("https://www.youtube.com/watch?v=n3aAIhEYILA", "Video")</f>
        <v/>
      </c>
      <c r="B125" t="inlineStr">
        <is>
          <t>3:21</t>
        </is>
      </c>
      <c r="C125" t="inlineStr">
        <is>
          <t>WHO FORGOT ABOUT
VALENTINE'S DAY.</t>
        </is>
      </c>
      <c r="D125">
        <f>HYPERLINK("https://www.youtube.com/watch?v=n3aAIhEYILA&amp;t=201s", "Go to time")</f>
        <v/>
      </c>
    </row>
    <row r="126">
      <c r="A126">
        <f>HYPERLINK("https://www.youtube.com/watch?v=n3aAIhEYILA", "Video")</f>
        <v/>
      </c>
      <c r="B126" t="inlineStr">
        <is>
          <t>17:19</t>
        </is>
      </c>
      <c r="C126" t="inlineStr">
        <is>
          <t>UH, YEAH, GOOD FOR YOU,
BUT WHAT ABOUT MONIQUE?</t>
        </is>
      </c>
      <c r="D126">
        <f>HYPERLINK("https://www.youtube.com/watch?v=n3aAIhEYILA&amp;t=1039s", "Go to time")</f>
        <v/>
      </c>
    </row>
    <row r="127">
      <c r="A127">
        <f>HYPERLINK("https://www.youtube.com/watch?v=R4c22bJAugk", "Video")</f>
        <v/>
      </c>
      <c r="B127" t="inlineStr">
        <is>
          <t>2:58</t>
        </is>
      </c>
      <c r="C127" t="inlineStr">
        <is>
          <t>going to learn the truth about us unless</t>
        </is>
      </c>
      <c r="D127">
        <f>HYPERLINK("https://www.youtube.com/watch?v=R4c22bJAugk&amp;t=178s", "Go to time")</f>
        <v/>
      </c>
    </row>
    <row r="128">
      <c r="A128">
        <f>HYPERLINK("https://www.youtube.com/watch?v=5XkKyGgfpcE", "Video")</f>
        <v/>
      </c>
      <c r="B128" t="inlineStr">
        <is>
          <t>1:37</t>
        </is>
      </c>
      <c r="C128" t="inlineStr">
        <is>
          <t>What do you think Mom's
going to say about Test Track?</t>
        </is>
      </c>
      <c r="D128">
        <f>HYPERLINK("https://www.youtube.com/watch?v=5XkKyGgfpcE&amp;t=97s", "Go to time")</f>
        <v/>
      </c>
    </row>
    <row r="129">
      <c r="A129">
        <f>HYPERLINK("https://www.youtube.com/watch?v=5XkKyGgfpcE", "Video")</f>
        <v/>
      </c>
      <c r="B129" t="inlineStr">
        <is>
          <t>1:40</t>
        </is>
      </c>
      <c r="C129" t="inlineStr">
        <is>
          <t>I think there's
going to be a lot about--</t>
        </is>
      </c>
      <c r="D129">
        <f>HYPERLINK("https://www.youtube.com/watch?v=5XkKyGgfpcE&amp;t=100s", "Go to time")</f>
        <v/>
      </c>
    </row>
    <row r="130">
      <c r="A130">
        <f>HYPERLINK("https://www.youtube.com/watch?v=U7zsNrYAEV0", "Video")</f>
        <v/>
      </c>
      <c r="B130" t="inlineStr">
        <is>
          <t>2:15</t>
        </is>
      </c>
      <c r="C130" t="inlineStr">
        <is>
          <t>but I'm about to go
hang out with Ben anyways.</t>
        </is>
      </c>
      <c r="D130">
        <f>HYPERLINK("https://www.youtube.com/watch?v=U7zsNrYAEV0&amp;t=135s", "Go to time")</f>
        <v/>
      </c>
    </row>
    <row r="131">
      <c r="A131">
        <f>HYPERLINK("https://www.youtube.com/watch?v=JomqXoJguHE", "Video")</f>
        <v/>
      </c>
      <c r="B131" t="inlineStr">
        <is>
          <t>0:23</t>
        </is>
      </c>
      <c r="C131" t="inlineStr">
        <is>
          <t>i'm about to go hard on the massage</t>
        </is>
      </c>
      <c r="D131">
        <f>HYPERLINK("https://www.youtube.com/watch?v=JomqXoJguHE&amp;t=23s", "Go to time")</f>
        <v/>
      </c>
    </row>
    <row r="132">
      <c r="A132">
        <f>HYPERLINK("https://www.youtube.com/watch?v=wHpNd_7-6Vk", "Video")</f>
        <v/>
      </c>
      <c r="B132" t="inlineStr">
        <is>
          <t>2:37</t>
        </is>
      </c>
      <c r="C132" t="inlineStr">
        <is>
          <t>what about the milk that was about to go</t>
        </is>
      </c>
      <c r="D132">
        <f>HYPERLINK("https://www.youtube.com/watch?v=wHpNd_7-6Vk&amp;t=157s", "Go to time")</f>
        <v/>
      </c>
    </row>
    <row r="133">
      <c r="A133">
        <f>HYPERLINK("https://www.youtube.com/watch?v=BXCvV_8PnPA", "Video")</f>
        <v/>
      </c>
      <c r="B133" t="inlineStr">
        <is>
          <t>2:13</t>
        </is>
      </c>
      <c r="C133" t="inlineStr">
        <is>
          <t>yeah got it and the best part about</t>
        </is>
      </c>
      <c r="D133">
        <f>HYPERLINK("https://www.youtube.com/watch?v=BXCvV_8PnPA&amp;t=133s", "Go to time")</f>
        <v/>
      </c>
    </row>
    <row r="134">
      <c r="A134">
        <f>HYPERLINK("https://www.youtube.com/watch?v=KWl9F5BQAss", "Video")</f>
        <v/>
      </c>
      <c r="B134" t="inlineStr">
        <is>
          <t>1:39</t>
        </is>
      </c>
      <c r="C134" t="inlineStr">
        <is>
          <t>okay my dad and I are about to go on our</t>
        </is>
      </c>
      <c r="D134">
        <f>HYPERLINK("https://www.youtube.com/watch?v=KWl9F5BQAss&amp;t=99s", "Go to time")</f>
        <v/>
      </c>
    </row>
    <row r="135">
      <c r="A135">
        <f>HYPERLINK("https://www.youtube.com/watch?v=KWl9F5BQAss", "Video")</f>
        <v/>
      </c>
      <c r="B135" t="inlineStr">
        <is>
          <t>1:55</t>
        </is>
      </c>
      <c r="C135" t="inlineStr">
        <is>
          <t>go but Dad what about our pancake</t>
        </is>
      </c>
      <c r="D135">
        <f>HYPERLINK("https://www.youtube.com/watch?v=KWl9F5BQAss&amp;t=115s", "Go to time")</f>
        <v/>
      </c>
    </row>
    <row r="136">
      <c r="A136">
        <f>HYPERLINK("https://www.youtube.com/watch?v=rCxcOyAJEZY", "Video")</f>
        <v/>
      </c>
      <c r="B136" t="inlineStr">
        <is>
          <t>0:34</t>
        </is>
      </c>
      <c r="C136" t="inlineStr">
        <is>
          <t>where will we go what about my things</t>
        </is>
      </c>
      <c r="D136">
        <f>HYPERLINK("https://www.youtube.com/watch?v=rCxcOyAJEZY&amp;t=34s", "Go to time")</f>
        <v/>
      </c>
    </row>
    <row r="137">
      <c r="A137">
        <f>HYPERLINK("https://www.youtube.com/watch?v=ofYYZ0Kqopc", "Video")</f>
        <v/>
      </c>
      <c r="B137" t="inlineStr">
        <is>
          <t>1:03</t>
        </is>
      </c>
      <c r="C137" t="inlineStr">
        <is>
          <t>called Shake It Up Chicago about their</t>
        </is>
      </c>
      <c r="D137">
        <f>HYPERLINK("https://www.youtube.com/watch?v=ofYYZ0Kqopc&amp;t=63s", "Go to time")</f>
        <v/>
      </c>
    </row>
    <row r="138">
      <c r="A138">
        <f>HYPERLINK("https://www.youtube.com/watch?v=9tI9C4nDQhA", "Video")</f>
        <v/>
      </c>
      <c r="B138" t="inlineStr">
        <is>
          <t>19:31</t>
        </is>
      </c>
      <c r="C138" t="inlineStr">
        <is>
          <t>Forgot about your own
top-notch security
for a second, didn't ya?</t>
        </is>
      </c>
      <c r="D138">
        <f>HYPERLINK("https://www.youtube.com/watch?v=9tI9C4nDQhA&amp;t=1171s", "Go to time")</f>
        <v/>
      </c>
    </row>
    <row r="139">
      <c r="A139">
        <f>HYPERLINK("https://www.youtube.com/watch?v=RxUZb3WnTpo", "Video")</f>
        <v/>
      </c>
      <c r="B139" t="inlineStr">
        <is>
          <t>0:38</t>
        </is>
      </c>
      <c r="C139" t="inlineStr">
        <is>
          <t>before long she's gonna know more about</t>
        </is>
      </c>
      <c r="D139">
        <f>HYPERLINK("https://www.youtube.com/watch?v=RxUZb3WnTpo&amp;t=38s", "Go to time")</f>
        <v/>
      </c>
    </row>
    <row r="140">
      <c r="A140">
        <f>HYPERLINK("https://www.youtube.com/watch?v=8fLga4eDVxQ", "Video")</f>
        <v/>
      </c>
      <c r="B140" t="inlineStr">
        <is>
          <t>1:22</t>
        </is>
      </c>
      <c r="C140" t="inlineStr">
        <is>
          <t>go home yeah how about that here she is</t>
        </is>
      </c>
      <c r="D140">
        <f>HYPERLINK("https://www.youtube.com/watch?v=8fLga4eDVxQ&amp;t=82s", "Go to time")</f>
        <v/>
      </c>
    </row>
    <row r="141">
      <c r="A141">
        <f>HYPERLINK("https://www.youtube.com/watch?v=O6KD-t7la1E", "Video")</f>
        <v/>
      </c>
      <c r="B141" t="inlineStr">
        <is>
          <t>21:33</t>
        </is>
      </c>
      <c r="C141" t="inlineStr">
        <is>
          <t>You know what I'm going to do
about it?</t>
        </is>
      </c>
      <c r="D141">
        <f>HYPERLINK("https://www.youtube.com/watch?v=O6KD-t7la1E&amp;t=1293s", "Go to time")</f>
        <v/>
      </c>
    </row>
    <row r="142">
      <c r="A142">
        <f>HYPERLINK("https://www.youtube.com/watch?v=B2YQDjYroHc", "Video")</f>
        <v/>
      </c>
      <c r="B142" t="inlineStr">
        <is>
          <t>0:27</t>
        </is>
      </c>
      <c r="C142" t="inlineStr">
        <is>
          <t>come here think about it we got a garden</t>
        </is>
      </c>
      <c r="D142">
        <f>HYPERLINK("https://www.youtube.com/watch?v=B2YQDjYroHc&amp;t=27s", "Go to time")</f>
        <v/>
      </c>
    </row>
    <row r="143">
      <c r="A143">
        <f>HYPERLINK("https://www.youtube.com/watch?v=1WKZtToh-fk", "Video")</f>
        <v/>
      </c>
      <c r="B143" t="inlineStr">
        <is>
          <t>8:49</t>
        </is>
      </c>
      <c r="C143" t="inlineStr">
        <is>
          <t>It's about to go down.</t>
        </is>
      </c>
      <c r="D143">
        <f>HYPERLINK("https://www.youtube.com/watch?v=1WKZtToh-fk&amp;t=529s", "Go to time")</f>
        <v/>
      </c>
    </row>
    <row r="144">
      <c r="A144">
        <f>HYPERLINK("https://www.youtube.com/watch?v=zwUzMZfSGCc", "Video")</f>
        <v/>
      </c>
      <c r="B144" t="inlineStr">
        <is>
          <t>2:07</t>
        </is>
      </c>
      <c r="C144" t="inlineStr">
        <is>
          <t>oh no I forgot to tell you about the</t>
        </is>
      </c>
      <c r="D144">
        <f>HYPERLINK("https://www.youtube.com/watch?v=zwUzMZfSGCc&amp;t=127s", "Go to time")</f>
        <v/>
      </c>
    </row>
    <row r="145">
      <c r="A145">
        <f>HYPERLINK("https://www.youtube.com/watch?v=k0MVkYEGbUo", "Video")</f>
        <v/>
      </c>
      <c r="B145" t="inlineStr">
        <is>
          <t>12:55</t>
        </is>
      </c>
      <c r="C145" t="inlineStr">
        <is>
          <t>Nobody cares about good deeds.</t>
        </is>
      </c>
      <c r="D145">
        <f>HYPERLINK("https://www.youtube.com/watch?v=k0MVkYEGbUo&amp;t=775s", "Go to time")</f>
        <v/>
      </c>
    </row>
    <row r="146">
      <c r="A146">
        <f>HYPERLINK("https://www.youtube.com/watch?v=w1M1a54E2FM", "Video")</f>
        <v/>
      </c>
      <c r="B146" t="inlineStr">
        <is>
          <t>9:13</t>
        </is>
      </c>
      <c r="C146" t="inlineStr">
        <is>
          <t>and you've got nothing to worry about</t>
        </is>
      </c>
      <c r="D146">
        <f>HYPERLINK("https://www.youtube.com/watch?v=w1M1a54E2FM&amp;t=553s", "Go to time")</f>
        <v/>
      </c>
    </row>
    <row r="147">
      <c r="A147">
        <f>HYPERLINK("https://www.youtube.com/watch?v=4C-PmdTKFv0", "Video")</f>
        <v/>
      </c>
      <c r="B147" t="inlineStr">
        <is>
          <t>11:50</t>
        </is>
      </c>
      <c r="C147" t="inlineStr">
        <is>
          <t>about a bull
driving a golf cart,</t>
        </is>
      </c>
      <c r="D147">
        <f>HYPERLINK("https://www.youtube.com/watch?v=4C-PmdTKFv0&amp;t=710s", "Go to time")</f>
        <v/>
      </c>
    </row>
    <row r="148">
      <c r="A148">
        <f>HYPERLINK("https://www.youtube.com/watch?v=hJl7vkQ918M", "Video")</f>
        <v/>
      </c>
      <c r="B148" t="inlineStr">
        <is>
          <t>1:00</t>
        </is>
      </c>
      <c r="C148" t="inlineStr">
        <is>
          <t>It's the stuffing she's
really gotta worry about.</t>
        </is>
      </c>
      <c r="D148">
        <f>HYPERLINK("https://www.youtube.com/watch?v=hJl7vkQ918M&amp;t=60s", "Go to time")</f>
        <v/>
      </c>
    </row>
    <row r="149">
      <c r="A149">
        <f>HYPERLINK("https://www.youtube.com/watch?v=hJl7vkQ918M", "Video")</f>
        <v/>
      </c>
      <c r="B149" t="inlineStr">
        <is>
          <t>3:36</t>
        </is>
      </c>
      <c r="C149" t="inlineStr">
        <is>
          <t>about the meal we had
three Thanksgivings ago?</t>
        </is>
      </c>
      <c r="D149">
        <f>HYPERLINK("https://www.youtube.com/watch?v=hJl7vkQ918M&amp;t=216s", "Go to time")</f>
        <v/>
      </c>
    </row>
    <row r="150">
      <c r="A150">
        <f>HYPERLINK("https://www.youtube.com/watch?v=13t3EapPysw", "Video")</f>
        <v/>
      </c>
      <c r="B150" t="inlineStr">
        <is>
          <t>18:48</t>
        </is>
      </c>
      <c r="C150" t="inlineStr">
        <is>
          <t>WE'RE GONNA HAVE TO
TALK ABOUT THIS
SOONER OR LATER.</t>
        </is>
      </c>
      <c r="D150">
        <f>HYPERLINK("https://www.youtube.com/watch?v=13t3EapPysw&amp;t=1128s", "Go to time")</f>
        <v/>
      </c>
    </row>
    <row r="151">
      <c r="A151">
        <f>HYPERLINK("https://www.youtube.com/watch?v=MVSaLg5xBr0", "Video")</f>
        <v/>
      </c>
      <c r="B151" t="inlineStr">
        <is>
          <t>4:55</t>
        </is>
      </c>
      <c r="C151" t="inlineStr">
        <is>
          <t>I never thought
about making friends
or going to school.</t>
        </is>
      </c>
      <c r="D151">
        <f>HYPERLINK("https://www.youtube.com/watch?v=MVSaLg5xBr0&amp;t=295s", "Go to time")</f>
        <v/>
      </c>
    </row>
    <row r="152">
      <c r="A152">
        <f>HYPERLINK("https://www.youtube.com/watch?v=87E6zOWk5AM", "Video")</f>
        <v/>
      </c>
      <c r="B152" t="inlineStr">
        <is>
          <t>10:33</t>
        </is>
      </c>
      <c r="C152" t="inlineStr">
        <is>
          <t>Oh, I've got
a million more questions
about this Underworld.</t>
        </is>
      </c>
      <c r="D152">
        <f>HYPERLINK("https://www.youtube.com/watch?v=87E6zOWk5AM&amp;t=633s", "Go to time")</f>
        <v/>
      </c>
    </row>
    <row r="153">
      <c r="A153">
        <f>HYPERLINK("https://www.youtube.com/watch?v=oMUxww73tDk", "Video")</f>
        <v/>
      </c>
      <c r="B153" t="inlineStr">
        <is>
          <t>2:59</t>
        </is>
      </c>
      <c r="C153" t="inlineStr">
        <is>
          <t>ago but I am not about to miss out on</t>
        </is>
      </c>
      <c r="D153">
        <f>HYPERLINK("https://www.youtube.com/watch?v=oMUxww73tDk&amp;t=179s", "Go to time")</f>
        <v/>
      </c>
    </row>
    <row r="154">
      <c r="A154">
        <f>HYPERLINK("https://www.youtube.com/watch?v=v7LkM9D2Eoo", "Video")</f>
        <v/>
      </c>
      <c r="B154" t="inlineStr">
        <is>
          <t>0:21</t>
        </is>
      </c>
      <c r="C154" t="inlineStr">
        <is>
          <t>totally forgot about that really because</t>
        </is>
      </c>
      <c r="D154">
        <f>HYPERLINK("https://www.youtube.com/watch?v=v7LkM9D2Eoo&amp;t=21s", "Go to time")</f>
        <v/>
      </c>
    </row>
    <row r="155">
      <c r="A155">
        <f>HYPERLINK("https://www.youtube.com/watch?v=v7LkM9D2Eoo", "Video")</f>
        <v/>
      </c>
      <c r="B155" t="inlineStr">
        <is>
          <t>1:33</t>
        </is>
      </c>
      <c r="C155" t="inlineStr">
        <is>
          <t>it's about time you got here I'm reading</t>
        </is>
      </c>
      <c r="D155">
        <f>HYPERLINK("https://www.youtube.com/watch?v=v7LkM9D2Eoo&amp;t=93s", "Go to time")</f>
        <v/>
      </c>
    </row>
    <row r="156">
      <c r="A156">
        <f>HYPERLINK("https://www.youtube.com/watch?v=OW_ax8Sf3Ew", "Video")</f>
        <v/>
      </c>
      <c r="B156" t="inlineStr">
        <is>
          <t>10:41</t>
        </is>
      </c>
      <c r="C156" t="inlineStr">
        <is>
          <t>Whew, good thing it's over.
I don't even remember what
we were fighting about.</t>
        </is>
      </c>
      <c r="D156">
        <f>HYPERLINK("https://www.youtube.com/watch?v=OW_ax8Sf3Ew&amp;t=641s", "Go to time")</f>
        <v/>
      </c>
    </row>
    <row r="157">
      <c r="A157">
        <f>HYPERLINK("https://www.youtube.com/watch?v=vhHg7nfglIY", "Video")</f>
        <v/>
      </c>
      <c r="B157" t="inlineStr">
        <is>
          <t>3:46</t>
        </is>
      </c>
      <c r="C157" t="inlineStr">
        <is>
          <t>really we're not gonna talk about what</t>
        </is>
      </c>
      <c r="D157">
        <f>HYPERLINK("https://www.youtube.com/watch?v=vhHg7nfglIY&amp;t=226s", "Go to time")</f>
        <v/>
      </c>
    </row>
    <row r="158">
      <c r="A158">
        <f>HYPERLINK("https://www.youtube.com/watch?v=UxipVFKJps4", "Video")</f>
        <v/>
      </c>
      <c r="B158" t="inlineStr">
        <is>
          <t>0:57</t>
        </is>
      </c>
      <c r="C158" t="inlineStr">
        <is>
          <t>about all i'm good for anyway</t>
        </is>
      </c>
      <c r="D158">
        <f>HYPERLINK("https://www.youtube.com/watch?v=UxipVFKJps4&amp;t=57s", "Go to time")</f>
        <v/>
      </c>
    </row>
    <row r="159">
      <c r="A159">
        <f>HYPERLINK("https://www.youtube.com/watch?v=HeDc6gHWOjw", "Video")</f>
        <v/>
      </c>
      <c r="B159" t="inlineStr">
        <is>
          <t>12:06</t>
        </is>
      </c>
      <c r="C159" t="inlineStr">
        <is>
          <t>about we're gonna go to the homecoming</t>
        </is>
      </c>
      <c r="D159">
        <f>HYPERLINK("https://www.youtube.com/watch?v=HeDc6gHWOjw&amp;t=726s", "Go to time")</f>
        <v/>
      </c>
    </row>
    <row r="160">
      <c r="A160">
        <f>HYPERLINK("https://www.youtube.com/watch?v=HeDc6gHWOjw", "Video")</f>
        <v/>
      </c>
      <c r="B160" t="inlineStr">
        <is>
          <t>25:32</t>
        </is>
      </c>
      <c r="C160" t="inlineStr">
        <is>
          <t>you were going to tell me about it</t>
        </is>
      </c>
      <c r="D160">
        <f>HYPERLINK("https://www.youtube.com/watch?v=HeDc6gHWOjw&amp;t=1532s", "Go to time")</f>
        <v/>
      </c>
    </row>
    <row r="161">
      <c r="A161">
        <f>HYPERLINK("https://www.youtube.com/watch?v=HeDc6gHWOjw", "Video")</f>
        <v/>
      </c>
      <c r="B161" t="inlineStr">
        <is>
          <t>25:36</t>
        </is>
      </c>
      <c r="C161" t="inlineStr">
        <is>
          <t>tell you about it i got</t>
        </is>
      </c>
      <c r="D161">
        <f>HYPERLINK("https://www.youtube.com/watch?v=HeDc6gHWOjw&amp;t=1536s", "Go to time")</f>
        <v/>
      </c>
    </row>
    <row r="162">
      <c r="A162">
        <f>HYPERLINK("https://www.youtube.com/watch?v=F7AfwgV3HrU", "Video")</f>
        <v/>
      </c>
      <c r="B162" t="inlineStr">
        <is>
          <t>1:39</t>
        </is>
      </c>
      <c r="C162" t="inlineStr">
        <is>
          <t>but if you want to keep going on about</t>
        </is>
      </c>
      <c r="D162">
        <f>HYPERLINK("https://www.youtube.com/watch?v=F7AfwgV3HrU&amp;t=99s", "Go to time")</f>
        <v/>
      </c>
    </row>
    <row r="163">
      <c r="A163">
        <f>HYPERLINK("https://www.youtube.com/watch?v=tWtBgPRqejQ", "Video")</f>
        <v/>
      </c>
      <c r="B163" t="inlineStr">
        <is>
          <t>3:34</t>
        </is>
      </c>
      <c r="C163" t="inlineStr">
        <is>
          <t>oh no you've just gone out about three</t>
        </is>
      </c>
      <c r="D163">
        <f>HYPERLINK("https://www.youtube.com/watch?v=tWtBgPRqejQ&amp;t=214s", "Go to time")</f>
        <v/>
      </c>
    </row>
    <row r="164">
      <c r="A164">
        <f>HYPERLINK("https://www.youtube.com/watch?v=tWtBgPRqejQ", "Video")</f>
        <v/>
      </c>
      <c r="B164" t="inlineStr">
        <is>
          <t>6:46</t>
        </is>
      </c>
      <c r="C164" t="inlineStr">
        <is>
          <t>I have a really good feeling about this</t>
        </is>
      </c>
      <c r="D164">
        <f>HYPERLINK("https://www.youtube.com/watch?v=tWtBgPRqejQ&amp;t=406s", "Go to time")</f>
        <v/>
      </c>
    </row>
    <row r="165">
      <c r="A165">
        <f>HYPERLINK("https://www.youtube.com/watch?v=tWtBgPRqejQ", "Video")</f>
        <v/>
      </c>
      <c r="B165" t="inlineStr">
        <is>
          <t>7:28</t>
        </is>
      </c>
      <c r="C165" t="inlineStr">
        <is>
          <t>all right oh no we're about to go fast</t>
        </is>
      </c>
      <c r="D165">
        <f>HYPERLINK("https://www.youtube.com/watch?v=tWtBgPRqejQ&amp;t=448s", "Go to time")</f>
        <v/>
      </c>
    </row>
    <row r="166">
      <c r="A166">
        <f>HYPERLINK("https://www.youtube.com/watch?v=ALeilGQ10_g", "Video")</f>
        <v/>
      </c>
      <c r="B166" t="inlineStr">
        <is>
          <t>0:52</t>
        </is>
      </c>
      <c r="C166" t="inlineStr">
        <is>
          <t>about a hundred years ago a mutant</t>
        </is>
      </c>
      <c r="D166">
        <f>HYPERLINK("https://www.youtube.com/watch?v=ALeilGQ10_g&amp;t=52s", "Go to time")</f>
        <v/>
      </c>
    </row>
    <row r="167">
      <c r="A167">
        <f>HYPERLINK("https://www.youtube.com/watch?v=d0KZKDIdcAg", "Video")</f>
        <v/>
      </c>
      <c r="B167" t="inlineStr">
        <is>
          <t>5:52</t>
        </is>
      </c>
      <c r="C167" t="inlineStr">
        <is>
          <t>are you gonna write about it in your</t>
        </is>
      </c>
      <c r="D167">
        <f>HYPERLINK("https://www.youtube.com/watch?v=d0KZKDIdcAg&amp;t=352s", "Go to time")</f>
        <v/>
      </c>
    </row>
    <row r="168">
      <c r="A168">
        <f>HYPERLINK("https://www.youtube.com/watch?v=d0KZKDIdcAg", "Video")</f>
        <v/>
      </c>
      <c r="B168" t="inlineStr">
        <is>
          <t>10:47</t>
        </is>
      </c>
      <c r="C168" t="inlineStr">
        <is>
          <t>it's about a 27. let's go after you oh</t>
        </is>
      </c>
      <c r="D168">
        <f>HYPERLINK("https://www.youtube.com/watch?v=d0KZKDIdcAg&amp;t=647s", "Go to time")</f>
        <v/>
      </c>
    </row>
    <row r="169">
      <c r="A169">
        <f>HYPERLINK("https://www.youtube.com/watch?v=KIdnecIemhw", "Video")</f>
        <v/>
      </c>
      <c r="B169" t="inlineStr">
        <is>
          <t>15:12</t>
        </is>
      </c>
      <c r="C169" t="inlineStr">
        <is>
          <t>then maybe to talk to Hecka Poo about
telling me when she loses my dragon</t>
        </is>
      </c>
      <c r="D169">
        <f>HYPERLINK("https://www.youtube.com/watch?v=KIdnecIemhw&amp;t=912s", "Go to time")</f>
        <v/>
      </c>
    </row>
    <row r="170">
      <c r="A170">
        <f>HYPERLINK("https://www.youtube.com/watch?v=tBq1B-q3Pq0", "Video")</f>
        <v/>
      </c>
      <c r="B170" t="inlineStr">
        <is>
          <t>14:08</t>
        </is>
      </c>
      <c r="C170" t="inlineStr">
        <is>
          <t>freaking out about that we're going to</t>
        </is>
      </c>
      <c r="D170">
        <f>HYPERLINK("https://www.youtube.com/watch?v=tBq1B-q3Pq0&amp;t=848s", "Go to time")</f>
        <v/>
      </c>
    </row>
    <row r="171">
      <c r="A171">
        <f>HYPERLINK("https://www.youtube.com/watch?v=71qwgq0efxY", "Video")</f>
        <v/>
      </c>
      <c r="B171" t="inlineStr">
        <is>
          <t>0:41</t>
        </is>
      </c>
      <c r="C171" t="inlineStr">
        <is>
          <t>i feel good about this none of these</t>
        </is>
      </c>
      <c r="D171">
        <f>HYPERLINK("https://www.youtube.com/watch?v=71qwgq0efxY&amp;t=41s", "Go to time")</f>
        <v/>
      </c>
    </row>
    <row r="172">
      <c r="A172">
        <f>HYPERLINK("https://www.youtube.com/watch?v=5RsO-AvXrYI", "Video")</f>
        <v/>
      </c>
      <c r="B172" t="inlineStr">
        <is>
          <t>3:16</t>
        </is>
      </c>
      <c r="C172" t="inlineStr">
        <is>
          <t>about this show business is not going to</t>
        </is>
      </c>
      <c r="D172">
        <f>HYPERLINK("https://www.youtube.com/watch?v=5RsO-AvXrYI&amp;t=196s", "Go to time")</f>
        <v/>
      </c>
    </row>
    <row r="173">
      <c r="A173">
        <f>HYPERLINK("https://www.youtube.com/watch?v=5RsO-AvXrYI", "Video")</f>
        <v/>
      </c>
      <c r="B173" t="inlineStr">
        <is>
          <t>13:35</t>
        </is>
      </c>
      <c r="C173" t="inlineStr">
        <is>
          <t>it how about you new girl you got</t>
        </is>
      </c>
      <c r="D173">
        <f>HYPERLINK("https://www.youtube.com/watch?v=5RsO-AvXrYI&amp;t=815s", "Go to time")</f>
        <v/>
      </c>
    </row>
    <row r="174">
      <c r="A174">
        <f>HYPERLINK("https://www.youtube.com/watch?v=9s8eXZIeouw", "Video")</f>
        <v/>
      </c>
      <c r="B174" t="inlineStr">
        <is>
          <t>1:48</t>
        </is>
      </c>
      <c r="C174" t="inlineStr">
        <is>
          <t>wouldn't have heard about this golden</t>
        </is>
      </c>
      <c r="D174">
        <f>HYPERLINK("https://www.youtube.com/watch?v=9s8eXZIeouw&amp;t=108s", "Go to time")</f>
        <v/>
      </c>
    </row>
    <row r="175">
      <c r="A175">
        <f>HYPERLINK("https://www.youtube.com/watch?v=OVjhs3xs0Hg", "Video")</f>
        <v/>
      </c>
      <c r="B175" t="inlineStr">
        <is>
          <t>22:42</t>
        </is>
      </c>
      <c r="C175" t="inlineStr">
        <is>
          <t>about three girls
from the South Side of Chicago</t>
        </is>
      </c>
      <c r="D175">
        <f>HYPERLINK("https://www.youtube.com/watch?v=OVjhs3xs0Hg&amp;t=1362s", "Go to time")</f>
        <v/>
      </c>
    </row>
    <row r="176">
      <c r="A176">
        <f>HYPERLINK("https://www.youtube.com/watch?v=1SUdBPRtWXQ", "Video")</f>
        <v/>
      </c>
      <c r="B176" t="inlineStr">
        <is>
          <t>9:53</t>
        </is>
      </c>
      <c r="C176" t="inlineStr">
        <is>
          <t>We can all make good choices
about the items</t>
        </is>
      </c>
      <c r="D176">
        <f>HYPERLINK("https://www.youtube.com/watch?v=1SUdBPRtWXQ&amp;t=593s", "Go to time")</f>
        <v/>
      </c>
    </row>
    <row r="177">
      <c r="A177">
        <f>HYPERLINK("https://www.youtube.com/watch?v=4sWtt595UpA", "Video")</f>
        <v/>
      </c>
      <c r="B177" t="inlineStr">
        <is>
          <t>0:05</t>
        </is>
      </c>
      <c r="C177" t="inlineStr">
        <is>
          <t>about our Traditions oh I've got a good</t>
        </is>
      </c>
      <c r="D177">
        <f>HYPERLINK("https://www.youtube.com/watch?v=4sWtt595UpA&amp;t=5s", "Go to time")</f>
        <v/>
      </c>
    </row>
    <row r="178">
      <c r="A178">
        <f>HYPERLINK("https://www.youtube.com/watch?v=MIvURab_QIg", "Video")</f>
        <v/>
      </c>
      <c r="B178" t="inlineStr">
        <is>
          <t>19:31</t>
        </is>
      </c>
      <c r="C178" t="inlineStr">
        <is>
          <t>What are you talking about?
I mean, has the ganache gone to
your head?</t>
        </is>
      </c>
      <c r="D178">
        <f>HYPERLINK("https://www.youtube.com/watch?v=MIvURab_QIg&amp;t=1171s", "Go to time")</f>
        <v/>
      </c>
    </row>
    <row r="179">
      <c r="A179">
        <f>HYPERLINK("https://www.youtube.com/watch?v=MIvURab_QIg", "Video")</f>
        <v/>
      </c>
      <c r="B179" t="inlineStr">
        <is>
          <t>20:19</t>
        </is>
      </c>
      <c r="C179" t="inlineStr">
        <is>
          <t>What about that big old plane
you had fly across Chicago?</t>
        </is>
      </c>
      <c r="D179">
        <f>HYPERLINK("https://www.youtube.com/watch?v=MIvURab_QIg&amp;t=1219s", "Go to time")</f>
        <v/>
      </c>
    </row>
    <row r="180">
      <c r="A180">
        <f>HYPERLINK("https://www.youtube.com/watch?v=jkgKqkHgyRk", "Video")</f>
        <v/>
      </c>
      <c r="B180" t="inlineStr">
        <is>
          <t>4:58</t>
        </is>
      </c>
      <c r="C180" t="inlineStr">
        <is>
          <t>totally forgot about that one show me</t>
        </is>
      </c>
      <c r="D180">
        <f>HYPERLINK("https://www.youtube.com/watch?v=jkgKqkHgyRk&amp;t=298s", "Go to time")</f>
        <v/>
      </c>
    </row>
    <row r="181">
      <c r="A181">
        <f>HYPERLINK("https://www.youtube.com/watch?v=jkgKqkHgyRk", "Video")</f>
        <v/>
      </c>
      <c r="B181" t="inlineStr">
        <is>
          <t>7:25</t>
        </is>
      </c>
      <c r="C181" t="inlineStr">
        <is>
          <t>I'm gonna tell Dad about TJ and maybe</t>
        </is>
      </c>
      <c r="D181">
        <f>HYPERLINK("https://www.youtube.com/watch?v=jkgKqkHgyRk&amp;t=445s", "Go to time")</f>
        <v/>
      </c>
    </row>
    <row r="182">
      <c r="A182">
        <f>HYPERLINK("https://www.youtube.com/watch?v=eWQgnZCd21U", "Video")</f>
        <v/>
      </c>
      <c r="B182" t="inlineStr">
        <is>
          <t>1:37</t>
        </is>
      </c>
      <c r="C182" t="inlineStr">
        <is>
          <t>So how about you and I go to
the mall and update your look?</t>
        </is>
      </c>
      <c r="D182">
        <f>HYPERLINK("https://www.youtube.com/watch?v=eWQgnZCd21U&amp;t=97s", "Go to time")</f>
        <v/>
      </c>
    </row>
    <row r="183">
      <c r="A183">
        <f>HYPERLINK("https://www.youtube.com/watch?v=1Hlc6BjhOC0", "Video")</f>
        <v/>
      </c>
      <c r="B183" t="inlineStr">
        <is>
          <t>1:28</t>
        </is>
      </c>
      <c r="C183" t="inlineStr">
        <is>
          <t>finds out about this i cannot go back to</t>
        </is>
      </c>
      <c r="D183">
        <f>HYPERLINK("https://www.youtube.com/watch?v=1Hlc6BjhOC0&amp;t=88s", "Go to time")</f>
        <v/>
      </c>
    </row>
    <row r="184">
      <c r="A184">
        <f>HYPERLINK("https://www.youtube.com/watch?v=nUbqN3TqG8Y", "Video")</f>
        <v/>
      </c>
      <c r="B184" t="inlineStr">
        <is>
          <t>1:05</t>
        </is>
      </c>
      <c r="C184" t="inlineStr">
        <is>
          <t>plate oh hey I got an idea how about I</t>
        </is>
      </c>
      <c r="D184">
        <f>HYPERLINK("https://www.youtube.com/watch?v=nUbqN3TqG8Y&amp;t=65s", "Go to time")</f>
        <v/>
      </c>
    </row>
    <row r="185">
      <c r="A185">
        <f>HYPERLINK("https://www.youtube.com/watch?v=lAn8agLYeA4", "Video")</f>
        <v/>
      </c>
      <c r="B185" t="inlineStr">
        <is>
          <t>7:10</t>
        </is>
      </c>
      <c r="C185" t="inlineStr">
        <is>
          <t>lame compliments and don't you even think 
about crying are you gonna see a side of</t>
        </is>
      </c>
      <c r="D185">
        <f>HYPERLINK("https://www.youtube.com/watch?v=lAn8agLYeA4&amp;t=430s", "Go to time")</f>
        <v/>
      </c>
    </row>
    <row r="186">
      <c r="A186">
        <f>HYPERLINK("https://www.youtube.com/watch?v=BXcBa-GM83M", "Video")</f>
        <v/>
      </c>
      <c r="B186" t="inlineStr">
        <is>
          <t>1:27</t>
        </is>
      </c>
      <c r="C186" t="inlineStr">
        <is>
          <t>go about 10 mes hour oh these are our</t>
        </is>
      </c>
      <c r="D186">
        <f>HYPERLINK("https://www.youtube.com/watch?v=BXcBa-GM83M&amp;t=87s", "Go to time")</f>
        <v/>
      </c>
    </row>
    <row r="187">
      <c r="A187">
        <f>HYPERLINK("https://www.youtube.com/watch?v=Ko3o4OOOgsI", "Video")</f>
        <v/>
      </c>
      <c r="B187" t="inlineStr">
        <is>
          <t>3:18</t>
        </is>
      </c>
      <c r="C187" t="inlineStr">
        <is>
          <t>tell me all about it okay what's going</t>
        </is>
      </c>
      <c r="D187">
        <f>HYPERLINK("https://www.youtube.com/watch?v=Ko3o4OOOgsI&amp;t=198s", "Go to time")</f>
        <v/>
      </c>
    </row>
    <row r="188">
      <c r="A188">
        <f>HYPERLINK("https://www.youtube.com/watch?v=1HI8nHfmqF4", "Video")</f>
        <v/>
      </c>
      <c r="B188" t="inlineStr">
        <is>
          <t>8:58</t>
        </is>
      </c>
      <c r="C188" t="inlineStr">
        <is>
          <t>about freeze tag ooh good one and go</t>
        </is>
      </c>
      <c r="D188">
        <f>HYPERLINK("https://www.youtube.com/watch?v=1HI8nHfmqF4&amp;t=538s", "Go to time")</f>
        <v/>
      </c>
    </row>
    <row r="189">
      <c r="A189">
        <f>HYPERLINK("https://www.youtube.com/watch?v=Jg2i4vqSFxM", "Video")</f>
        <v/>
      </c>
      <c r="B189" t="inlineStr">
        <is>
          <t>24:07</t>
        </is>
      </c>
      <c r="C189" t="inlineStr">
        <is>
          <t>the golden guard then how about we bring</t>
        </is>
      </c>
      <c r="D189">
        <f>HYPERLINK("https://www.youtube.com/watch?v=Jg2i4vqSFxM&amp;t=1447s", "Go to time")</f>
        <v/>
      </c>
    </row>
    <row r="190">
      <c r="A190">
        <f>HYPERLINK("https://www.youtube.com/watch?v=Jg2i4vqSFxM", "Video")</f>
        <v/>
      </c>
      <c r="B190" t="inlineStr">
        <is>
          <t>87:48</t>
        </is>
      </c>
      <c r="C190" t="inlineStr">
        <is>
          <t>I forgot about the astral oath</t>
        </is>
      </c>
      <c r="D190">
        <f>HYPERLINK("https://www.youtube.com/watch?v=Jg2i4vqSFxM&amp;t=5268s", "Go to time")</f>
        <v/>
      </c>
    </row>
    <row r="191">
      <c r="A191">
        <f>HYPERLINK("https://www.youtube.com/watch?v=Jg2i4vqSFxM", "Video")</f>
        <v/>
      </c>
      <c r="B191" t="inlineStr">
        <is>
          <t>100:05</t>
        </is>
      </c>
      <c r="C191" t="inlineStr">
        <is>
          <t>thought about making friends or going to</t>
        </is>
      </c>
      <c r="D191">
        <f>HYPERLINK("https://www.youtube.com/watch?v=Jg2i4vqSFxM&amp;t=6005s", "Go to time")</f>
        <v/>
      </c>
    </row>
    <row r="192">
      <c r="A192">
        <f>HYPERLINK("https://www.youtube.com/watch?v=2UXH4gdXUgQ", "Video")</f>
        <v/>
      </c>
      <c r="B192" t="inlineStr">
        <is>
          <t>15:08</t>
        </is>
      </c>
      <c r="C192" t="inlineStr">
        <is>
          <t>COULD FEEL GOOD
ABOUT WEARING IT.</t>
        </is>
      </c>
      <c r="D192">
        <f>HYPERLINK("https://www.youtube.com/watch?v=2UXH4gdXUgQ&amp;t=908s", "Go to time")</f>
        <v/>
      </c>
    </row>
    <row r="193">
      <c r="A193">
        <f>HYPERLINK("https://www.youtube.com/watch?v=2UXH4gdXUgQ", "Video")</f>
        <v/>
      </c>
      <c r="B193" t="inlineStr">
        <is>
          <t>17:40</t>
        </is>
      </c>
      <c r="C193" t="inlineStr">
        <is>
          <t>OH. WELL, PEOPLE ARE GOING
TO BE TALKING ABOUT THIS</t>
        </is>
      </c>
      <c r="D193">
        <f>HYPERLINK("https://www.youtube.com/watch?v=2UXH4gdXUgQ&amp;t=1060s", "Go to time")</f>
        <v/>
      </c>
    </row>
    <row r="194">
      <c r="A194">
        <f>HYPERLINK("https://www.youtube.com/watch?v=yfRkknR8-t4", "Video")</f>
        <v/>
      </c>
      <c r="B194" t="inlineStr">
        <is>
          <t>0:42</t>
        </is>
      </c>
      <c r="C194" t="inlineStr">
        <is>
          <t>about it we've got it under control what</t>
        </is>
      </c>
      <c r="D194">
        <f>HYPERLINK("https://www.youtube.com/watch?v=yfRkknR8-t4&amp;t=42s", "Go to time")</f>
        <v/>
      </c>
    </row>
    <row r="195">
      <c r="A195">
        <f>HYPERLINK("https://www.youtube.com/watch?v=U2c-ju7fSvY", "Video")</f>
        <v/>
      </c>
      <c r="B195" t="inlineStr">
        <is>
          <t>5:28</t>
        </is>
      </c>
      <c r="C195" t="inlineStr">
        <is>
          <t>only way to go about this i third that</t>
        </is>
      </c>
      <c r="D195">
        <f>HYPERLINK("https://www.youtube.com/watch?v=U2c-ju7fSvY&amp;t=328s", "Go to time")</f>
        <v/>
      </c>
    </row>
    <row r="196">
      <c r="A196">
        <f>HYPERLINK("https://www.youtube.com/watch?v=wToO8F0XVcU", "Video")</f>
        <v/>
      </c>
      <c r="B196" t="inlineStr">
        <is>
          <t>0:22</t>
        </is>
      </c>
      <c r="C196" t="inlineStr">
        <is>
          <t>It's about to go down!</t>
        </is>
      </c>
      <c r="D196">
        <f>HYPERLINK("https://www.youtube.com/watch?v=wToO8F0XVcU&amp;t=22s", "Go to time")</f>
        <v/>
      </c>
    </row>
    <row r="197">
      <c r="A197">
        <f>HYPERLINK("https://www.youtube.com/watch?v=wToO8F0XVcU", "Video")</f>
        <v/>
      </c>
      <c r="B197" t="inlineStr">
        <is>
          <t>13:46</t>
        </is>
      </c>
      <c r="C197" t="inlineStr">
        <is>
          <t>What are you
gonna do about it,
you little punk?</t>
        </is>
      </c>
      <c r="D197">
        <f>HYPERLINK("https://www.youtube.com/watch?v=wToO8F0XVcU&amp;t=826s", "Go to time")</f>
        <v/>
      </c>
    </row>
    <row r="198">
      <c r="A198">
        <f>HYPERLINK("https://www.youtube.com/watch?v=wToO8F0XVcU", "Video")</f>
        <v/>
      </c>
      <c r="B198" t="inlineStr">
        <is>
          <t>14:03</t>
        </is>
      </c>
      <c r="C198" t="inlineStr">
        <is>
          <t>Mom and I
are not so good
at talking about...</t>
        </is>
      </c>
      <c r="D198">
        <f>HYPERLINK("https://www.youtube.com/watch?v=wToO8F0XVcU&amp;t=843s", "Go to time")</f>
        <v/>
      </c>
    </row>
    <row r="199">
      <c r="A199">
        <f>HYPERLINK("https://www.youtube.com/watch?v=8OGcNpvwiCY", "Video")</f>
        <v/>
      </c>
      <c r="B199" t="inlineStr">
        <is>
          <t>1:00</t>
        </is>
      </c>
      <c r="C199" t="inlineStr">
        <is>
          <t>my paper what are you going to do about</t>
        </is>
      </c>
      <c r="D199">
        <f>HYPERLINK("https://www.youtube.com/watch?v=8OGcNpvwiCY&amp;t=60s", "Go to time")</f>
        <v/>
      </c>
    </row>
    <row r="200">
      <c r="A200">
        <f>HYPERLINK("https://www.youtube.com/watch?v=X168JZOhZe4", "Video")</f>
        <v/>
      </c>
      <c r="B200" t="inlineStr">
        <is>
          <t>6:12</t>
        </is>
      </c>
      <c r="C200" t="inlineStr">
        <is>
          <t>we conclude about the size of a dragon's</t>
        </is>
      </c>
      <c r="D200">
        <f>HYPERLINK("https://www.youtube.com/watch?v=X168JZOhZe4&amp;t=372s", "Go to time")</f>
        <v/>
      </c>
    </row>
    <row r="201">
      <c r="A201">
        <f>HYPERLINK("https://www.youtube.com/watch?v=X168JZOhZe4", "Video")</f>
        <v/>
      </c>
      <c r="B201" t="inlineStr">
        <is>
          <t>6:25</t>
        </is>
      </c>
      <c r="C201" t="inlineStr">
        <is>
          <t>that a dragon's brain is about you but</t>
        </is>
      </c>
      <c r="D201">
        <f>HYPERLINK("https://www.youtube.com/watch?v=X168JZOhZe4&amp;t=385s", "Go to time")</f>
        <v/>
      </c>
    </row>
    <row r="202">
      <c r="A202">
        <f>HYPERLINK("https://www.youtube.com/watch?v=X168JZOhZe4", "Video")</f>
        <v/>
      </c>
      <c r="B202" t="inlineStr">
        <is>
          <t>7:48</t>
        </is>
      </c>
      <c r="C202" t="inlineStr">
        <is>
          <t>about now we're gonna share some serious</t>
        </is>
      </c>
      <c r="D202">
        <f>HYPERLINK("https://www.youtube.com/watch?v=X168JZOhZe4&amp;t=468s", "Go to time")</f>
        <v/>
      </c>
    </row>
    <row r="203">
      <c r="A203">
        <f>HYPERLINK("https://www.youtube.com/watch?v=N0TzmfoEPGc", "Video")</f>
        <v/>
      </c>
      <c r="B203" t="inlineStr">
        <is>
          <t>0:10</t>
        </is>
      </c>
      <c r="C203" t="inlineStr">
        <is>
          <t>about when the ants go down to Australia</t>
        </is>
      </c>
      <c r="D203">
        <f>HYPERLINK("https://www.youtube.com/watch?v=N0TzmfoEPGc&amp;t=10s", "Go to time")</f>
        <v/>
      </c>
    </row>
    <row r="204">
      <c r="A204">
        <f>HYPERLINK("https://www.youtube.com/watch?v=dzeC1RuPoEg", "Video")</f>
        <v/>
      </c>
      <c r="B204" t="inlineStr">
        <is>
          <t>7:44</t>
        </is>
      </c>
      <c r="C204" t="inlineStr">
        <is>
          <t>the ones that we're gonna think about</t>
        </is>
      </c>
      <c r="D204">
        <f>HYPERLINK("https://www.youtube.com/watch?v=dzeC1RuPoEg&amp;t=464s", "Go to time")</f>
        <v/>
      </c>
    </row>
    <row r="205">
      <c r="A205">
        <f>HYPERLINK("https://www.youtube.com/watch?v=7XLdxCRir4Q", "Video")</f>
        <v/>
      </c>
      <c r="B205" t="inlineStr">
        <is>
          <t>4:35</t>
        </is>
      </c>
      <c r="C205" t="inlineStr">
        <is>
          <t>about where you're going?
Choose wisely.</t>
        </is>
      </c>
      <c r="D205">
        <f>HYPERLINK("https://www.youtube.com/watch?v=7XLdxCRir4Q&amp;t=275s", "Go to time")</f>
        <v/>
      </c>
    </row>
    <row r="206">
      <c r="A206">
        <f>HYPERLINK("https://www.youtube.com/watch?v=7XLdxCRir4Q", "Video")</f>
        <v/>
      </c>
      <c r="B206" t="inlineStr">
        <is>
          <t>16:04</t>
        </is>
      </c>
      <c r="C206" t="inlineStr">
        <is>
          <t>You're about to go, get ready.</t>
        </is>
      </c>
      <c r="D206">
        <f>HYPERLINK("https://www.youtube.com/watch?v=7XLdxCRir4Q&amp;t=964s", "Go to time")</f>
        <v/>
      </c>
    </row>
    <row r="207">
      <c r="A207">
        <f>HYPERLINK("https://www.youtube.com/watch?v=Iv32kOgg4PQ", "Video")</f>
        <v/>
      </c>
      <c r="B207" t="inlineStr">
        <is>
          <t>2:53</t>
        </is>
      </c>
      <c r="C207" t="inlineStr">
        <is>
          <t>are you going to tell us anything about</t>
        </is>
      </c>
      <c r="D207">
        <f>HYPERLINK("https://www.youtube.com/watch?v=Iv32kOgg4PQ&amp;t=173s", "Go to time")</f>
        <v/>
      </c>
    </row>
    <row r="208">
      <c r="A208">
        <f>HYPERLINK("https://www.youtube.com/watch?v=1VxAwW8AWWA", "Video")</f>
        <v/>
      </c>
      <c r="B208" t="inlineStr">
        <is>
          <t>0:27</t>
        </is>
      </c>
      <c r="C208" t="inlineStr">
        <is>
          <t>skate huh that's a good how about maybe</t>
        </is>
      </c>
      <c r="D208">
        <f>HYPERLINK("https://www.youtube.com/watch?v=1VxAwW8AWWA&amp;t=27s", "Go to time")</f>
        <v/>
      </c>
    </row>
    <row r="209">
      <c r="A209">
        <f>HYPERLINK("https://www.youtube.com/watch?v=5o9TKSG2xec", "Video")</f>
        <v/>
      </c>
      <c r="B209" t="inlineStr">
        <is>
          <t>0:21</t>
        </is>
      </c>
      <c r="C209" t="inlineStr">
        <is>
          <t>about all the crazy stuff that goes on</t>
        </is>
      </c>
      <c r="D209">
        <f>HYPERLINK("https://www.youtube.com/watch?v=5o9TKSG2xec&amp;t=21s", "Go to time")</f>
        <v/>
      </c>
    </row>
    <row r="210">
      <c r="A210">
        <f>HYPERLINK("https://www.youtube.com/watch?v=zNFFQGcz-VI", "Video")</f>
        <v/>
      </c>
      <c r="B210" t="inlineStr">
        <is>
          <t>0:43</t>
        </is>
      </c>
      <c r="C210" t="inlineStr">
        <is>
          <t>about exactly your life just got even</t>
        </is>
      </c>
      <c r="D210">
        <f>HYPERLINK("https://www.youtube.com/watch?v=zNFFQGcz-VI&amp;t=43s", "Go to time")</f>
        <v/>
      </c>
    </row>
    <row r="211">
      <c r="A211">
        <f>HYPERLINK("https://www.youtube.com/watch?v=zNFFQGcz-VI", "Video")</f>
        <v/>
      </c>
      <c r="B211" t="inlineStr">
        <is>
          <t>1:02</t>
        </is>
      </c>
      <c r="C211" t="inlineStr">
        <is>
          <t>while oh it feels good to talk about</t>
        </is>
      </c>
      <c r="D211">
        <f>HYPERLINK("https://www.youtube.com/watch?v=zNFFQGcz-VI&amp;t=62s", "Go to time")</f>
        <v/>
      </c>
    </row>
    <row r="212">
      <c r="A212">
        <f>HYPERLINK("https://www.youtube.com/watch?v=Ahn9meldt5A", "Video")</f>
        <v/>
      </c>
      <c r="B212" t="inlineStr">
        <is>
          <t>0:02</t>
        </is>
      </c>
      <c r="C212" t="inlineStr">
        <is>
          <t>worry about me just go and have fun</t>
        </is>
      </c>
      <c r="D212">
        <f>HYPERLINK("https://www.youtube.com/watch?v=Ahn9meldt5A&amp;t=2s", "Go to time")</f>
        <v/>
      </c>
    </row>
    <row r="213">
      <c r="A213">
        <f>HYPERLINK("https://www.youtube.com/watch?v=LvuTfpHESF0", "Video")</f>
        <v/>
      </c>
      <c r="B213" t="inlineStr">
        <is>
          <t>4:00</t>
        </is>
      </c>
      <c r="C213" t="inlineStr">
        <is>
          <t>keep this going how about fingers</t>
        </is>
      </c>
      <c r="D213">
        <f>HYPERLINK("https://www.youtube.com/watch?v=LvuTfpHESF0&amp;t=240s", "Go to time")</f>
        <v/>
      </c>
    </row>
    <row r="214">
      <c r="A214">
        <f>HYPERLINK("https://www.youtube.com/watch?v=LvuTfpHESF0", "Video")</f>
        <v/>
      </c>
      <c r="B214" t="inlineStr">
        <is>
          <t>11:06</t>
        </is>
      </c>
      <c r="C214" t="inlineStr">
        <is>
          <t>got to talk about the text y'all comp</t>
        </is>
      </c>
      <c r="D214">
        <f>HYPERLINK("https://www.youtube.com/watch?v=LvuTfpHESF0&amp;t=666s", "Go to time")</f>
        <v/>
      </c>
    </row>
    <row r="215">
      <c r="A215">
        <f>HYPERLINK("https://www.youtube.com/watch?v=sXGhf_hRgTY", "Video")</f>
        <v/>
      </c>
      <c r="B215" t="inlineStr">
        <is>
          <t>0:26</t>
        </is>
      </c>
      <c r="C215" t="inlineStr">
        <is>
          <t>got a good feeling about this one sir</t>
        </is>
      </c>
      <c r="D215">
        <f>HYPERLINK("https://www.youtube.com/watch?v=sXGhf_hRgTY&amp;t=26s", "Go to time")</f>
        <v/>
      </c>
    </row>
    <row r="216">
      <c r="A216">
        <f>HYPERLINK("https://www.youtube.com/watch?v=7qp8p7CxeQQ", "Video")</f>
        <v/>
      </c>
      <c r="B216" t="inlineStr">
        <is>
          <t>0:06</t>
        </is>
      </c>
      <c r="C216" t="inlineStr">
        <is>
          <t>going to give clues about the extra evil</t>
        </is>
      </c>
      <c r="D216">
        <f>HYPERLINK("https://www.youtube.com/watch?v=7qp8p7CxeQQ&amp;t=6s", "Go to time")</f>
        <v/>
      </c>
    </row>
    <row r="217">
      <c r="A217">
        <f>HYPERLINK("https://www.youtube.com/watch?v=5ueiMMd1en4", "Video")</f>
        <v/>
      </c>
      <c r="B217" t="inlineStr">
        <is>
          <t>12:06</t>
        </is>
      </c>
      <c r="C217" t="inlineStr">
        <is>
          <t>what I said about cool feels good to</t>
        </is>
      </c>
      <c r="D217">
        <f>HYPERLINK("https://www.youtube.com/watch?v=5ueiMMd1en4&amp;t=726s", "Go to time")</f>
        <v/>
      </c>
    </row>
    <row r="218">
      <c r="A218">
        <f>HYPERLINK("https://www.youtube.com/watch?v=5ueiMMd1en4", "Video")</f>
        <v/>
      </c>
      <c r="B218" t="inlineStr">
        <is>
          <t>15:03</t>
        </is>
      </c>
      <c r="C218" t="inlineStr">
        <is>
          <t>hey guys I'm going to go see about a</t>
        </is>
      </c>
      <c r="D218">
        <f>HYPERLINK("https://www.youtube.com/watch?v=5ueiMMd1en4&amp;t=903s", "Go to time")</f>
        <v/>
      </c>
    </row>
    <row r="219">
      <c r="A219">
        <f>HYPERLINK("https://www.youtube.com/watch?v=1e6h5XzcXv0", "Video")</f>
        <v/>
      </c>
      <c r="B219" t="inlineStr">
        <is>
          <t>6:07</t>
        </is>
      </c>
      <c r="C219" t="inlineStr">
        <is>
          <t>about I go to the mall and you guys pick</t>
        </is>
      </c>
      <c r="D219">
        <f>HYPERLINK("https://www.youtube.com/watch?v=1e6h5XzcXv0&amp;t=367s", "Go to time")</f>
        <v/>
      </c>
    </row>
    <row r="220">
      <c r="A220">
        <f>HYPERLINK("https://www.youtube.com/watch?v=QLuglweyU8k", "Video")</f>
        <v/>
      </c>
      <c r="B220" t="inlineStr">
        <is>
          <t>1:05</t>
        </is>
      </c>
      <c r="C220" t="inlineStr">
        <is>
          <t>lying what are we gonna do about the</t>
        </is>
      </c>
      <c r="D220">
        <f>HYPERLINK("https://www.youtube.com/watch?v=QLuglweyU8k&amp;t=65s", "Go to time")</f>
        <v/>
      </c>
    </row>
    <row r="221">
      <c r="A221">
        <f>HYPERLINK("https://www.youtube.com/watch?v=SWZgYpetE7s", "Video")</f>
        <v/>
      </c>
      <c r="B221" t="inlineStr">
        <is>
          <t>5:51</t>
        </is>
      </c>
      <c r="C221" t="inlineStr">
        <is>
          <t>about going outside</t>
        </is>
      </c>
      <c r="D221">
        <f>HYPERLINK("https://www.youtube.com/watch?v=SWZgYpetE7s&amp;t=351s", "Go to time")</f>
        <v/>
      </c>
    </row>
    <row r="222">
      <c r="A222">
        <f>HYPERLINK("https://www.youtube.com/watch?v=9vq_WIAl320", "Video")</f>
        <v/>
      </c>
      <c r="B222" t="inlineStr">
        <is>
          <t>1:26</t>
        </is>
      </c>
      <c r="C222" t="inlineStr">
        <is>
          <t>this we have got to do something about</t>
        </is>
      </c>
      <c r="D222">
        <f>HYPERLINK("https://www.youtube.com/watch?v=9vq_WIAl320&amp;t=86s", "Go to time")</f>
        <v/>
      </c>
    </row>
    <row r="223">
      <c r="A223">
        <f>HYPERLINK("https://www.youtube.com/watch?v=EfX8_ITi_1I", "Video")</f>
        <v/>
      </c>
      <c r="B223" t="inlineStr">
        <is>
          <t>0:31</t>
        </is>
      </c>
      <c r="C223" t="inlineStr">
        <is>
          <t>is about peace on Earth and goodwi</t>
        </is>
      </c>
      <c r="D223">
        <f>HYPERLINK("https://www.youtube.com/watch?v=EfX8_ITi_1I&amp;t=31s", "Go to time")</f>
        <v/>
      </c>
    </row>
    <row r="224">
      <c r="A224">
        <f>HYPERLINK("https://www.youtube.com/watch?v=96MRktmAs5c", "Video")</f>
        <v/>
      </c>
      <c r="B224" t="inlineStr">
        <is>
          <t>18:09</t>
        </is>
      </c>
      <c r="C224" t="inlineStr">
        <is>
          <t>We're about to get
on the chair lift,
we gotta go.</t>
        </is>
      </c>
      <c r="D224">
        <f>HYPERLINK("https://www.youtube.com/watch?v=96MRktmAs5c&amp;t=1089s", "Go to time")</f>
        <v/>
      </c>
    </row>
    <row r="225">
      <c r="A225">
        <f>HYPERLINK("https://www.youtube.com/watch?v=cqftZDM7XQQ", "Video")</f>
        <v/>
      </c>
      <c r="B225" t="inlineStr">
        <is>
          <t>0:42</t>
        </is>
      </c>
      <c r="C225" t="inlineStr">
        <is>
          <t>good job now how about a little path</t>
        </is>
      </c>
      <c r="D225">
        <f>HYPERLINK("https://www.youtube.com/watch?v=cqftZDM7XQQ&amp;t=42s", "Go to time")</f>
        <v/>
      </c>
    </row>
    <row r="226">
      <c r="A226">
        <f>HYPERLINK("https://www.youtube.com/watch?v=cqftZDM7XQQ", "Video")</f>
        <v/>
      </c>
      <c r="B226" t="inlineStr">
        <is>
          <t>8:58</t>
        </is>
      </c>
      <c r="C226" t="inlineStr">
        <is>
          <t>about free freeze tag ooh good one and</t>
        </is>
      </c>
      <c r="D226">
        <f>HYPERLINK("https://www.youtube.com/watch?v=cqftZDM7XQQ&amp;t=538s", "Go to time")</f>
        <v/>
      </c>
    </row>
    <row r="227">
      <c r="A227">
        <f>HYPERLINK("https://www.youtube.com/watch?v=lTiZKackmlM", "Video")</f>
        <v/>
      </c>
      <c r="B227" t="inlineStr">
        <is>
          <t>1:34</t>
        </is>
      </c>
      <c r="C227" t="inlineStr">
        <is>
          <t>yeah penguin i was about to say a goose</t>
        </is>
      </c>
      <c r="D227">
        <f>HYPERLINK("https://www.youtube.com/watch?v=lTiZKackmlM&amp;t=94s", "Go to time")</f>
        <v/>
      </c>
    </row>
    <row r="228">
      <c r="A228">
        <f>HYPERLINK("https://www.youtube.com/watch?v=AFpAL33Shfs", "Video")</f>
        <v/>
      </c>
      <c r="B228" t="inlineStr">
        <is>
          <t>15:51</t>
        </is>
      </c>
      <c r="C228" t="inlineStr">
        <is>
          <t>Okay, guys, we've gotta
stop thinking about ourselves</t>
        </is>
      </c>
      <c r="D228">
        <f>HYPERLINK("https://www.youtube.com/watch?v=AFpAL33Shfs&amp;t=951s", "Go to time")</f>
        <v/>
      </c>
    </row>
    <row r="229">
      <c r="A229">
        <f>HYPERLINK("https://www.youtube.com/watch?v=jerMwDA_PMY", "Video")</f>
        <v/>
      </c>
      <c r="B229" t="inlineStr">
        <is>
          <t>7:44</t>
        </is>
      </c>
      <c r="C229" t="inlineStr">
        <is>
          <t>facts about your meal oh my gosh</t>
        </is>
      </c>
      <c r="D229">
        <f>HYPERLINK("https://www.youtube.com/watch?v=jerMwDA_PMY&amp;t=464s", "Go to time")</f>
        <v/>
      </c>
    </row>
    <row r="230">
      <c r="A230">
        <f>HYPERLINK("https://www.youtube.com/watch?v=0M0-ClrMIRQ", "Video")</f>
        <v/>
      </c>
      <c r="B230" t="inlineStr">
        <is>
          <t>0:57</t>
        </is>
      </c>
      <c r="C230" t="inlineStr">
        <is>
          <t>gonna sing about it</t>
        </is>
      </c>
      <c r="D230">
        <f>HYPERLINK("https://www.youtube.com/watch?v=0M0-ClrMIRQ&amp;t=57s", "Go to time")</f>
        <v/>
      </c>
    </row>
    <row r="231">
      <c r="A231">
        <f>HYPERLINK("https://www.youtube.com/watch?v=0M0-ClrMIRQ", "Video")</f>
        <v/>
      </c>
      <c r="B231" t="inlineStr">
        <is>
          <t>2:50</t>
        </is>
      </c>
      <c r="C231" t="inlineStr">
        <is>
          <t>cool you know we're gonna sing about it</t>
        </is>
      </c>
      <c r="D231">
        <f>HYPERLINK("https://www.youtube.com/watch?v=0M0-ClrMIRQ&amp;t=170s", "Go to time")</f>
        <v/>
      </c>
    </row>
    <row r="232">
      <c r="A232">
        <f>HYPERLINK("https://www.youtube.com/watch?v=FPZqtkifYH4", "Video")</f>
        <v/>
      </c>
      <c r="B232" t="inlineStr">
        <is>
          <t>20:55</t>
        </is>
      </c>
      <c r="C232" t="inlineStr">
        <is>
          <t>Yeah, but what are you
gonna do about it?</t>
        </is>
      </c>
      <c r="D232">
        <f>HYPERLINK("https://www.youtube.com/watch?v=FPZqtkifYH4&amp;t=1255s", "Go to time")</f>
        <v/>
      </c>
    </row>
    <row r="233">
      <c r="A233">
        <f>HYPERLINK("https://www.youtube.com/watch?v=FPZqtkifYH4", "Video")</f>
        <v/>
      </c>
      <c r="B233" t="inlineStr">
        <is>
          <t>20:58</t>
        </is>
      </c>
      <c r="C233" t="inlineStr">
        <is>
          <t>[echoes] What are you
gonna do about it?</t>
        </is>
      </c>
      <c r="D233">
        <f>HYPERLINK("https://www.youtube.com/watch?v=FPZqtkifYH4&amp;t=1258s", "Go to time")</f>
        <v/>
      </c>
    </row>
    <row r="234">
      <c r="A234">
        <f>HYPERLINK("https://www.youtube.com/watch?v=7aIvhXOq6oM", "Video")</f>
        <v/>
      </c>
      <c r="B234" t="inlineStr">
        <is>
          <t>2:25</t>
        </is>
      </c>
      <c r="C234" t="inlineStr">
        <is>
          <t>goody tell me about me</t>
        </is>
      </c>
      <c r="D234">
        <f>HYPERLINK("https://www.youtube.com/watch?v=7aIvhXOq6oM&amp;t=145s", "Go to time")</f>
        <v/>
      </c>
    </row>
    <row r="235">
      <c r="A235">
        <f>HYPERLINK("https://www.youtube.com/watch?v=5roU8xd8DEU", "Video")</f>
        <v/>
      </c>
      <c r="B235" t="inlineStr">
        <is>
          <t>1:01</t>
        </is>
      </c>
      <c r="C235" t="inlineStr">
        <is>
          <t>about how you
got into narwhals.</t>
        </is>
      </c>
      <c r="D235">
        <f>HYPERLINK("https://www.youtube.com/watch?v=5roU8xd8DEU&amp;t=61s", "Go to time")</f>
        <v/>
      </c>
    </row>
    <row r="236">
      <c r="A236">
        <f>HYPERLINK("https://www.youtube.com/watch?v=auegUFM9MyY", "Video")</f>
        <v/>
      </c>
      <c r="B236" t="inlineStr">
        <is>
          <t>0:35</t>
        </is>
      </c>
      <c r="C236" t="inlineStr">
        <is>
          <t>us what everyone is gonna love about</t>
        </is>
      </c>
      <c r="D236">
        <f>HYPERLINK("https://www.youtube.com/watch?v=auegUFM9MyY&amp;t=35s", "Go to time")</f>
        <v/>
      </c>
    </row>
    <row r="237">
      <c r="A237">
        <f>HYPERLINK("https://www.youtube.com/watch?v=WBiRbqfosuk", "Video")</f>
        <v/>
      </c>
      <c r="B237" t="inlineStr">
        <is>
          <t>17:52</t>
        </is>
      </c>
      <c r="C237" t="inlineStr">
        <is>
          <t>and up until about five minutes ago</t>
        </is>
      </c>
      <c r="D237">
        <f>HYPERLINK("https://www.youtube.com/watch?v=WBiRbqfosuk&amp;t=1072s", "Go to time")</f>
        <v/>
      </c>
    </row>
    <row r="238">
      <c r="A238">
        <f>HYPERLINK("https://www.youtube.com/watch?v=-3Hkz9gPDg0", "Video")</f>
        <v/>
      </c>
      <c r="B238" t="inlineStr">
        <is>
          <t>4:44</t>
        </is>
      </c>
      <c r="C238" t="inlineStr">
        <is>
          <t>about you good now you're starting to</t>
        </is>
      </c>
      <c r="D238">
        <f>HYPERLINK("https://www.youtube.com/watch?v=-3Hkz9gPDg0&amp;t=284s", "Go to time")</f>
        <v/>
      </c>
    </row>
    <row r="239">
      <c r="A239">
        <f>HYPERLINK("https://www.youtube.com/watch?v=K96hk9dAUH8", "Video")</f>
        <v/>
      </c>
      <c r="B239" t="inlineStr">
        <is>
          <t>10:39</t>
        </is>
      </c>
      <c r="C239" t="inlineStr">
        <is>
          <t>super how about you you good uh</t>
        </is>
      </c>
      <c r="D239">
        <f>HYPERLINK("https://www.youtube.com/watch?v=K96hk9dAUH8&amp;t=639s", "Go to time")</f>
        <v/>
      </c>
    </row>
    <row r="240">
      <c r="A240">
        <f>HYPERLINK("https://www.youtube.com/watch?v=Jg8zueWKf-I", "Video")</f>
        <v/>
      </c>
      <c r="B240" t="inlineStr">
        <is>
          <t>2:12</t>
        </is>
      </c>
      <c r="C240" t="inlineStr">
        <is>
          <t>about how good
your baking is</t>
        </is>
      </c>
      <c r="D240">
        <f>HYPERLINK("https://www.youtube.com/watch?v=Jg8zueWKf-I&amp;t=132s", "Go to time")</f>
        <v/>
      </c>
    </row>
    <row r="241">
      <c r="A241">
        <f>HYPERLINK("https://www.youtube.com/watch?v=WApPCkZzXA0", "Video")</f>
        <v/>
      </c>
      <c r="B241" t="inlineStr">
        <is>
          <t>2:31</t>
        </is>
      </c>
      <c r="C241" t="inlineStr">
        <is>
          <t>about winning what am i gonna do about</t>
        </is>
      </c>
      <c r="D241">
        <f>HYPERLINK("https://www.youtube.com/watch?v=WApPCkZzXA0&amp;t=151s", "Go to time")</f>
        <v/>
      </c>
    </row>
    <row r="242">
      <c r="A242">
        <f>HYPERLINK("https://www.youtube.com/watch?v=0eiYhV740tQ", "Video")</f>
        <v/>
      </c>
      <c r="B242" t="inlineStr">
        <is>
          <t>46:07</t>
        </is>
      </c>
      <c r="C242" t="inlineStr">
        <is>
          <t>good what are you talking about I'm here</t>
        </is>
      </c>
      <c r="D242">
        <f>HYPERLINK("https://www.youtube.com/watch?v=0eiYhV740tQ&amp;t=2767s", "Go to time")</f>
        <v/>
      </c>
    </row>
    <row r="243">
      <c r="A243">
        <f>HYPERLINK("https://www.youtube.com/watch?v=i2KPhkdJLY4", "Video")</f>
        <v/>
      </c>
      <c r="B243" t="inlineStr">
        <is>
          <t>12:42</t>
        </is>
      </c>
      <c r="C243" t="inlineStr">
        <is>
          <t>about we're not going to be alone you're</t>
        </is>
      </c>
      <c r="D243">
        <f>HYPERLINK("https://www.youtube.com/watch?v=i2KPhkdJLY4&amp;t=762s", "Go to time")</f>
        <v/>
      </c>
    </row>
    <row r="244">
      <c r="A244">
        <f>HYPERLINK("https://www.youtube.com/watch?v=cNITQGs-gUU", "Video")</f>
        <v/>
      </c>
      <c r="B244" t="inlineStr">
        <is>
          <t>4:36</t>
        </is>
      </c>
      <c r="C244" t="inlineStr">
        <is>
          <t>about to go off can it stew dog</t>
        </is>
      </c>
      <c r="D244">
        <f>HYPERLINK("https://www.youtube.com/watch?v=cNITQGs-gUU&amp;t=276s", "Go to time")</f>
        <v/>
      </c>
    </row>
    <row r="245">
      <c r="A245">
        <f>HYPERLINK("https://www.youtube.com/watch?v=Jf6IokqDsUI", "Video")</f>
        <v/>
      </c>
      <c r="B245" t="inlineStr">
        <is>
          <t>64:15</t>
        </is>
      </c>
      <c r="C245" t="inlineStr">
        <is>
          <t>oh hey Mom here you go sorry about that</t>
        </is>
      </c>
      <c r="D245">
        <f>HYPERLINK("https://www.youtube.com/watch?v=Jf6IokqDsUI&amp;t=3855s", "Go to time")</f>
        <v/>
      </c>
    </row>
    <row r="246">
      <c r="A246">
        <f>HYPERLINK("https://www.youtube.com/watch?v=jhuY88_vVxc", "Video")</f>
        <v/>
      </c>
      <c r="B246" t="inlineStr">
        <is>
          <t>1:25</t>
        </is>
      </c>
      <c r="C246" t="inlineStr">
        <is>
          <t>though don't worry about it bro I got it</t>
        </is>
      </c>
      <c r="D246">
        <f>HYPERLINK("https://www.youtube.com/watch?v=jhuY88_vVxc&amp;t=85s", "Go to time")</f>
        <v/>
      </c>
    </row>
    <row r="247">
      <c r="A247">
        <f>HYPERLINK("https://www.youtube.com/watch?v=liZM-afUIUk", "Video")</f>
        <v/>
      </c>
      <c r="B247" t="inlineStr">
        <is>
          <t>3:36</t>
        </is>
      </c>
      <c r="C247" t="inlineStr">
        <is>
          <t>once again we are going to talk about</t>
        </is>
      </c>
      <c r="D247">
        <f>HYPERLINK("https://www.youtube.com/watch?v=liZM-afUIUk&amp;t=216s", "Go to time")</f>
        <v/>
      </c>
    </row>
    <row r="248">
      <c r="A248">
        <f>HYPERLINK("https://www.youtube.com/watch?v=ns002YyMhn8", "Video")</f>
        <v/>
      </c>
      <c r="B248" t="inlineStr">
        <is>
          <t>0:05</t>
        </is>
      </c>
      <c r="C248" t="inlineStr">
        <is>
          <t>before I forgot all about it I got them</t>
        </is>
      </c>
      <c r="D248">
        <f>HYPERLINK("https://www.youtube.com/watch?v=ns002YyMhn8&amp;t=5s", "Go to time")</f>
        <v/>
      </c>
    </row>
    <row r="249">
      <c r="A249">
        <f>HYPERLINK("https://www.youtube.com/watch?v=943F7Fdsn5w", "Video")</f>
        <v/>
      </c>
      <c r="B249" t="inlineStr">
        <is>
          <t>0:28</t>
        </is>
      </c>
      <c r="C249" t="inlineStr">
        <is>
          <t>about the environment I'm going to be on</t>
        </is>
      </c>
      <c r="D249">
        <f>HYPERLINK("https://www.youtube.com/watch?v=943F7Fdsn5w&amp;t=28s", "Go to time")</f>
        <v/>
      </c>
    </row>
    <row r="250">
      <c r="A250">
        <f>HYPERLINK("https://www.youtube.com/watch?v=MNyefF3q6xE", "Video")</f>
        <v/>
      </c>
      <c r="B250" t="inlineStr">
        <is>
          <t>13:20</t>
        </is>
      </c>
      <c r="C250" t="inlineStr">
        <is>
          <t>I was just going to
talk about the same thing.</t>
        </is>
      </c>
      <c r="D250">
        <f>HYPERLINK("https://www.youtube.com/watch?v=MNyefF3q6xE&amp;t=800s", "Go to time")</f>
        <v/>
      </c>
    </row>
    <row r="251">
      <c r="A251">
        <f>HYPERLINK("https://www.youtube.com/watch?v=Qt7TGOvvFWQ", "Video")</f>
        <v/>
      </c>
      <c r="B251" t="inlineStr">
        <is>
          <t>8:30</t>
        </is>
      </c>
      <c r="C251" t="inlineStr">
        <is>
          <t>what are you going to do about it what</t>
        </is>
      </c>
      <c r="D251">
        <f>HYPERLINK("https://www.youtube.com/watch?v=Qt7TGOvvFWQ&amp;t=510s", "Go to time")</f>
        <v/>
      </c>
    </row>
    <row r="252">
      <c r="A252">
        <f>HYPERLINK("https://www.youtube.com/watch?v=Qt7TGOvvFWQ", "Video")</f>
        <v/>
      </c>
      <c r="B252" t="inlineStr">
        <is>
          <t>8:31</t>
        </is>
      </c>
      <c r="C252" t="inlineStr">
        <is>
          <t>are you going to do about it what are</t>
        </is>
      </c>
      <c r="D252">
        <f>HYPERLINK("https://www.youtube.com/watch?v=Qt7TGOvvFWQ&amp;t=511s", "Go to time")</f>
        <v/>
      </c>
    </row>
    <row r="253">
      <c r="A253">
        <f>HYPERLINK("https://www.youtube.com/watch?v=Qt7TGOvvFWQ", "Video")</f>
        <v/>
      </c>
      <c r="B253" t="inlineStr">
        <is>
          <t>8:32</t>
        </is>
      </c>
      <c r="C253" t="inlineStr">
        <is>
          <t>you going to do about it not very</t>
        </is>
      </c>
      <c r="D253">
        <f>HYPERLINK("https://www.youtube.com/watch?v=Qt7TGOvvFWQ&amp;t=512s", "Go to time")</f>
        <v/>
      </c>
    </row>
    <row r="254">
      <c r="A254">
        <f>HYPERLINK("https://www.youtube.com/watch?v=nJuuBItuLf0", "Video")</f>
        <v/>
      </c>
      <c r="B254" t="inlineStr">
        <is>
          <t>7:27</t>
        </is>
      </c>
      <c r="C254" t="inlineStr">
        <is>
          <t>i got a bad feeling about that guy</t>
        </is>
      </c>
      <c r="D254">
        <f>HYPERLINK("https://www.youtube.com/watch?v=nJuuBItuLf0&amp;t=447s", "Go to time")</f>
        <v/>
      </c>
    </row>
    <row r="255">
      <c r="A255">
        <f>HYPERLINK("https://www.youtube.com/watch?v=31t6Bv0RoDQ", "Video")</f>
        <v/>
      </c>
      <c r="B255" t="inlineStr">
        <is>
          <t>1:30</t>
        </is>
      </c>
      <c r="C255" t="inlineStr">
        <is>
          <t>about chicken I like where this is going</t>
        </is>
      </c>
      <c r="D255">
        <f>HYPERLINK("https://www.youtube.com/watch?v=31t6Bv0RoDQ&amp;t=90s", "Go to time")</f>
        <v/>
      </c>
    </row>
    <row r="256">
      <c r="A256">
        <f>HYPERLINK("https://www.youtube.com/watch?v=1AgAmbhi5pg", "Video")</f>
        <v/>
      </c>
      <c r="B256" t="inlineStr">
        <is>
          <t>2:47</t>
        </is>
      </c>
      <c r="C256" t="inlineStr">
        <is>
          <t>about costume theft we gotta go have the</t>
        </is>
      </c>
      <c r="D256">
        <f>HYPERLINK("https://www.youtube.com/watch?v=1AgAmbhi5pg&amp;t=167s", "Go to time")</f>
        <v/>
      </c>
    </row>
    <row r="257">
      <c r="A257">
        <f>HYPERLINK("https://www.youtube.com/watch?v=F5aGZG9kRtg", "Video")</f>
        <v/>
      </c>
      <c r="B257" t="inlineStr">
        <is>
          <t>8:34</t>
        </is>
      </c>
      <c r="C257" t="inlineStr">
        <is>
          <t>while live blogging
about it, then go ahead.</t>
        </is>
      </c>
      <c r="D257">
        <f>HYPERLINK("https://www.youtube.com/watch?v=F5aGZG9kRtg&amp;t=514s", "Go to time")</f>
        <v/>
      </c>
    </row>
    <row r="258">
      <c r="A258">
        <f>HYPERLINK("https://www.youtube.com/watch?v=Qt4pDH68qUI", "Video")</f>
        <v/>
      </c>
      <c r="B258" t="inlineStr">
        <is>
          <t>3:22</t>
        </is>
      </c>
      <c r="C258" t="inlineStr">
        <is>
          <t>Girl: I thought they were just
gonna talk about it,</t>
        </is>
      </c>
      <c r="D258">
        <f>HYPERLINK("https://www.youtube.com/watch?v=Qt4pDH68qUI&amp;t=202s", "Go to time")</f>
        <v/>
      </c>
    </row>
    <row r="259">
      <c r="A259">
        <f>HYPERLINK("https://www.youtube.com/watch?v=r1V8SIkQieY", "Video")</f>
        <v/>
      </c>
      <c r="B259" t="inlineStr">
        <is>
          <t>1:24</t>
        </is>
      </c>
      <c r="C259" t="inlineStr">
        <is>
          <t>this rain coat and goggles it's about to</t>
        </is>
      </c>
      <c r="D259">
        <f>HYPERLINK("https://www.youtube.com/watch?v=r1V8SIkQieY&amp;t=84s", "Go to time")</f>
        <v/>
      </c>
    </row>
    <row r="260">
      <c r="A260">
        <f>HYPERLINK("https://www.youtube.com/watch?v=0kt5EHk6FL4", "Video")</f>
        <v/>
      </c>
      <c r="B260" t="inlineStr">
        <is>
          <t>1:35</t>
        </is>
      </c>
      <c r="C260" t="inlineStr">
        <is>
          <t>I forgot about that demon
that's been haunting us.</t>
        </is>
      </c>
      <c r="D260">
        <f>HYPERLINK("https://www.youtube.com/watch?v=0kt5EHk6FL4&amp;t=95s", "Go to time")</f>
        <v/>
      </c>
    </row>
    <row r="261">
      <c r="A261">
        <f>HYPERLINK("https://www.youtube.com/watch?v=RjiBgXzqNi4", "Video")</f>
        <v/>
      </c>
      <c r="B261" t="inlineStr">
        <is>
          <t>11:30</t>
        </is>
      </c>
      <c r="C261" t="inlineStr">
        <is>
          <t>Gonzalez I care about how my</t>
        </is>
      </c>
      <c r="D261">
        <f>HYPERLINK("https://www.youtube.com/watch?v=RjiBgXzqNi4&amp;t=690s", "Go to time")</f>
        <v/>
      </c>
    </row>
    <row r="262">
      <c r="A262">
        <f>HYPERLINK("https://www.youtube.com/watch?v=bX2KHWpM8UQ", "Video")</f>
        <v/>
      </c>
      <c r="B262" t="inlineStr">
        <is>
          <t>12:08</t>
        </is>
      </c>
      <c r="C262" t="inlineStr">
        <is>
          <t>she's gonna think that i lied about my</t>
        </is>
      </c>
      <c r="D262">
        <f>HYPERLINK("https://www.youtube.com/watch?v=bX2KHWpM8UQ&amp;t=728s", "Go to time")</f>
        <v/>
      </c>
    </row>
    <row r="263">
      <c r="A263">
        <f>HYPERLINK("https://www.youtube.com/watch?v=q8aG8cVx-oI", "Video")</f>
        <v/>
      </c>
      <c r="B263" t="inlineStr">
        <is>
          <t>15:00</t>
        </is>
      </c>
      <c r="C263" t="inlineStr">
        <is>
          <t>closed oh don't worry about me just go</t>
        </is>
      </c>
      <c r="D263">
        <f>HYPERLINK("https://www.youtube.com/watch?v=q8aG8cVx-oI&amp;t=900s", "Go to time")</f>
        <v/>
      </c>
    </row>
    <row r="264">
      <c r="A264">
        <f>HYPERLINK("https://www.youtube.com/watch?v=q8aG8cVx-oI", "Video")</f>
        <v/>
      </c>
      <c r="B264" t="inlineStr">
        <is>
          <t>21:01</t>
        </is>
      </c>
      <c r="C264" t="inlineStr">
        <is>
          <t>sorry I got so worked up about a couple</t>
        </is>
      </c>
      <c r="D264">
        <f>HYPERLINK("https://www.youtube.com/watch?v=q8aG8cVx-oI&amp;t=1261s", "Go to time")</f>
        <v/>
      </c>
    </row>
    <row r="265">
      <c r="A265">
        <f>HYPERLINK("https://www.youtube.com/watch?v=q8aG8cVx-oI", "Video")</f>
        <v/>
      </c>
      <c r="B265" t="inlineStr">
        <is>
          <t>45:35</t>
        </is>
      </c>
      <c r="C265" t="inlineStr">
        <is>
          <t>ner yeah so how about you and I go to</t>
        </is>
      </c>
      <c r="D265">
        <f>HYPERLINK("https://www.youtube.com/watch?v=q8aG8cVx-oI&amp;t=2735s", "Go to time")</f>
        <v/>
      </c>
    </row>
    <row r="266">
      <c r="A266">
        <f>HYPERLINK("https://www.youtube.com/watch?v=Jy4PbtPJuJU", "Video")</f>
        <v/>
      </c>
      <c r="B266" t="inlineStr">
        <is>
          <t>1:24</t>
        </is>
      </c>
      <c r="C266" t="inlineStr">
        <is>
          <t>R we've got to do something about that</t>
        </is>
      </c>
      <c r="D266">
        <f>HYPERLINK("https://www.youtube.com/watch?v=Jy4PbtPJuJU&amp;t=84s", "Go to time")</f>
        <v/>
      </c>
    </row>
    <row r="267">
      <c r="A267">
        <f>HYPERLINK("https://www.youtube.com/watch?v=KfCX4uj2l3Q", "Video")</f>
        <v/>
      </c>
      <c r="B267" t="inlineStr">
        <is>
          <t>0:52</t>
        </is>
      </c>
      <c r="C267" t="inlineStr">
        <is>
          <t>about a hundred years ago a mutant</t>
        </is>
      </c>
      <c r="D267">
        <f>HYPERLINK("https://www.youtube.com/watch?v=KfCX4uj2l3Q&amp;t=52s", "Go to time")</f>
        <v/>
      </c>
    </row>
    <row r="268">
      <c r="A268">
        <f>HYPERLINK("https://www.youtube.com/watch?v=OmCVhpTky_k", "Video")</f>
        <v/>
      </c>
      <c r="B268" t="inlineStr">
        <is>
          <t>0:10</t>
        </is>
      </c>
      <c r="C268" t="inlineStr">
        <is>
          <t>good this is about basketball okay now</t>
        </is>
      </c>
      <c r="D268">
        <f>HYPERLINK("https://www.youtube.com/watch?v=OmCVhpTky_k&amp;t=10s", "Go to time")</f>
        <v/>
      </c>
    </row>
    <row r="269">
      <c r="A269">
        <f>HYPERLINK("https://www.youtube.com/watch?v=udI74k7oZN0", "Video")</f>
        <v/>
      </c>
      <c r="B269" t="inlineStr">
        <is>
          <t>8:56</t>
        </is>
      </c>
      <c r="C269" t="inlineStr">
        <is>
          <t>lying what are we going to do about the</t>
        </is>
      </c>
      <c r="D269">
        <f>HYPERLINK("https://www.youtube.com/watch?v=udI74k7oZN0&amp;t=536s", "Go to time")</f>
        <v/>
      </c>
    </row>
    <row r="270">
      <c r="A270">
        <f>HYPERLINK("https://www.youtube.com/watch?v=udI74k7oZN0", "Video")</f>
        <v/>
      </c>
      <c r="B270" t="inlineStr">
        <is>
          <t>12:56</t>
        </is>
      </c>
      <c r="C270" t="inlineStr">
        <is>
          <t>25 years ago but I am not about to miss</t>
        </is>
      </c>
      <c r="D270">
        <f>HYPERLINK("https://www.youtube.com/watch?v=udI74k7oZN0&amp;t=776s", "Go to time")</f>
        <v/>
      </c>
    </row>
    <row r="271">
      <c r="A271">
        <f>HYPERLINK("https://www.youtube.com/watch?v=24rNWgr1mA0", "Video")</f>
        <v/>
      </c>
      <c r="B271" t="inlineStr">
        <is>
          <t>5:50</t>
        </is>
      </c>
      <c r="C271" t="inlineStr">
        <is>
          <t>Who said anything
about going outside?</t>
        </is>
      </c>
      <c r="D271">
        <f>HYPERLINK("https://www.youtube.com/watch?v=24rNWgr1mA0&amp;t=350s", "Go to time")</f>
        <v/>
      </c>
    </row>
    <row r="272">
      <c r="A272">
        <f>HYPERLINK("https://www.youtube.com/watch?v=1Xwv1uHa7KA", "Video")</f>
        <v/>
      </c>
      <c r="B272" t="inlineStr">
        <is>
          <t>1:28</t>
        </is>
      </c>
      <c r="C272" t="inlineStr">
        <is>
          <t>I totally forgot about
my science project,</t>
        </is>
      </c>
      <c r="D272">
        <f>HYPERLINK("https://www.youtube.com/watch?v=1Xwv1uHa7KA&amp;t=88s", "Go to time")</f>
        <v/>
      </c>
    </row>
    <row r="273">
      <c r="A273">
        <f>HYPERLINK("https://www.youtube.com/watch?v=1Xwv1uHa7KA", "Video")</f>
        <v/>
      </c>
      <c r="B273" t="inlineStr">
        <is>
          <t>16:19</t>
        </is>
      </c>
      <c r="C273" t="inlineStr">
        <is>
          <t>I've gotten lots of comments
about transitional brows.</t>
        </is>
      </c>
      <c r="D273">
        <f>HYPERLINK("https://www.youtube.com/watch?v=1Xwv1uHa7KA&amp;t=979s", "Go to time")</f>
        <v/>
      </c>
    </row>
    <row r="274">
      <c r="A274">
        <f>HYPERLINK("https://www.youtube.com/watch?v=MISQW1MrhRw", "Video")</f>
        <v/>
      </c>
      <c r="B274" t="inlineStr">
        <is>
          <t>0:17</t>
        </is>
      </c>
      <c r="C274" t="inlineStr">
        <is>
          <t>doing i'm good i'm good so tell me about</t>
        </is>
      </c>
      <c r="D274">
        <f>HYPERLINK("https://www.youtube.com/watch?v=MISQW1MrhRw&amp;t=17s", "Go to time")</f>
        <v/>
      </c>
    </row>
    <row r="275">
      <c r="A275">
        <f>HYPERLINK("https://www.youtube.com/watch?v=Oa6sHzrtIZM", "Video")</f>
        <v/>
      </c>
      <c r="B275" t="inlineStr">
        <is>
          <t>15:08</t>
        </is>
      </c>
      <c r="C275" t="inlineStr">
        <is>
          <t>You think somebody'd give me
a heads-up about the giant logo.</t>
        </is>
      </c>
      <c r="D275">
        <f>HYPERLINK("https://www.youtube.com/watch?v=Oa6sHzrtIZM&amp;t=908s", "Go to time")</f>
        <v/>
      </c>
    </row>
    <row r="276">
      <c r="A276">
        <f>HYPERLINK("https://www.youtube.com/watch?v=WuOpfQ9idPs", "Video")</f>
        <v/>
      </c>
      <c r="B276" t="inlineStr">
        <is>
          <t>0:51</t>
        </is>
      </c>
      <c r="C276" t="inlineStr">
        <is>
          <t>WELL, GOOD FOR YOU, HONEY.
SO WHAT KIND OF IMPORTANT THINGS
ARE YOU WRITING ABOUT?</t>
        </is>
      </c>
      <c r="D276">
        <f>HYPERLINK("https://www.youtube.com/watch?v=WuOpfQ9idPs&amp;t=51s", "Go to time")</f>
        <v/>
      </c>
    </row>
    <row r="277">
      <c r="A277">
        <f>HYPERLINK("https://www.youtube.com/watch?v=D033zBKOyvw", "Video")</f>
        <v/>
      </c>
      <c r="B277" t="inlineStr">
        <is>
          <t>0:17</t>
        </is>
      </c>
      <c r="C277" t="inlineStr">
        <is>
          <t>- Let's go.
- What did you guys think about</t>
        </is>
      </c>
      <c r="D277">
        <f>HYPERLINK("https://www.youtube.com/watch?v=D033zBKOyvw&amp;t=17s", "Go to time")</f>
        <v/>
      </c>
    </row>
    <row r="278">
      <c r="A278">
        <f>HYPERLINK("https://www.youtube.com/watch?v=dpPA1nGc_gM", "Video")</f>
        <v/>
      </c>
      <c r="B278" t="inlineStr">
        <is>
          <t>0:11</t>
        </is>
      </c>
      <c r="C278" t="inlineStr">
        <is>
          <t>about the fact that we're going on</t>
        </is>
      </c>
      <c r="D278">
        <f>HYPERLINK("https://www.youtube.com/watch?v=dpPA1nGc_gM&amp;t=11s", "Go to time")</f>
        <v/>
      </c>
    </row>
    <row r="279">
      <c r="A279">
        <f>HYPERLINK("https://www.youtube.com/watch?v=dpPA1nGc_gM", "Video")</f>
        <v/>
      </c>
      <c r="B279" t="inlineStr">
        <is>
          <t>0:32</t>
        </is>
      </c>
      <c r="C279" t="inlineStr">
        <is>
          <t>i've got nothing to worry about</t>
        </is>
      </c>
      <c r="D279">
        <f>HYPERLINK("https://www.youtube.com/watch?v=dpPA1nGc_gM&amp;t=32s", "Go to time")</f>
        <v/>
      </c>
    </row>
    <row r="280">
      <c r="A280">
        <f>HYPERLINK("https://www.youtube.com/watch?v=Yj1mXwMoCdo", "Video")</f>
        <v/>
      </c>
      <c r="B280" t="inlineStr">
        <is>
          <t>1:46</t>
        </is>
      </c>
      <c r="C280" t="inlineStr">
        <is>
          <t>are you gonna do about it</t>
        </is>
      </c>
      <c r="D280">
        <f>HYPERLINK("https://www.youtube.com/watch?v=Yj1mXwMoCdo&amp;t=106s", "Go to time")</f>
        <v/>
      </c>
    </row>
    <row r="281">
      <c r="A281">
        <f>HYPERLINK("https://www.youtube.com/watch?v=mbWBD6v7_XM", "Video")</f>
        <v/>
      </c>
      <c r="B281" t="inlineStr">
        <is>
          <t>0:31</t>
        </is>
      </c>
      <c r="C281" t="inlineStr">
        <is>
          <t>that's all he sang about and they've got</t>
        </is>
      </c>
      <c r="D281">
        <f>HYPERLINK("https://www.youtube.com/watch?v=mbWBD6v7_XM&amp;t=31s", "Go to time")</f>
        <v/>
      </c>
    </row>
    <row r="282">
      <c r="A282">
        <f>HYPERLINK("https://www.youtube.com/watch?v=u7tayJpmYok", "Video")</f>
        <v/>
      </c>
      <c r="B282" t="inlineStr">
        <is>
          <t>1:54</t>
        </is>
      </c>
      <c r="C282" t="inlineStr">
        <is>
          <t>i'm gonna forget about the whole austin</t>
        </is>
      </c>
      <c r="D282">
        <f>HYPERLINK("https://www.youtube.com/watch?v=u7tayJpmYok&amp;t=114s", "Go to time")</f>
        <v/>
      </c>
    </row>
    <row r="283">
      <c r="A283">
        <f>HYPERLINK("https://www.youtube.com/watch?v=R3_Pcn-a1wg", "Video")</f>
        <v/>
      </c>
      <c r="B283" t="inlineStr">
        <is>
          <t>0:07</t>
        </is>
      </c>
      <c r="C283" t="inlineStr">
        <is>
          <t>going to give clues about the members of</t>
        </is>
      </c>
      <c r="D283">
        <f>HYPERLINK("https://www.youtube.com/watch?v=R3_Pcn-a1wg&amp;t=7s", "Go to time")</f>
        <v/>
      </c>
    </row>
    <row r="284">
      <c r="A284">
        <f>HYPERLINK("https://www.youtube.com/watch?v=wehUyvX9XEc", "Video")</f>
        <v/>
      </c>
      <c r="B284" t="inlineStr">
        <is>
          <t>3:42</t>
        </is>
      </c>
      <c r="C284" t="inlineStr">
        <is>
          <t>Today, it's all about
the goatee.</t>
        </is>
      </c>
      <c r="D284">
        <f>HYPERLINK("https://www.youtube.com/watch?v=wehUyvX9XEc&amp;t=222s", "Go to time")</f>
        <v/>
      </c>
    </row>
    <row r="285">
      <c r="A285">
        <f>HYPERLINK("https://www.youtube.com/watch?v=u-JC06Bvx4o", "Video")</f>
        <v/>
      </c>
      <c r="B285" t="inlineStr">
        <is>
          <t>18:15</t>
        </is>
      </c>
      <c r="C285" t="inlineStr">
        <is>
          <t>yeah i was about to go and get some help</t>
        </is>
      </c>
      <c r="D285">
        <f>HYPERLINK("https://www.youtube.com/watch?v=u-JC06Bvx4o&amp;t=1095s", "Go to time")</f>
        <v/>
      </c>
    </row>
    <row r="286">
      <c r="A286">
        <f>HYPERLINK("https://www.youtube.com/watch?v=iOMu86yxneA", "Video")</f>
        <v/>
      </c>
      <c r="B286" t="inlineStr">
        <is>
          <t>41:17</t>
        </is>
      </c>
      <c r="C286" t="inlineStr">
        <is>
          <t>[sniffles] I forgot
about the Astral Oath.</t>
        </is>
      </c>
      <c r="D286">
        <f>HYPERLINK("https://www.youtube.com/watch?v=iOMu86yxneA&amp;t=2477s", "Go to time")</f>
        <v/>
      </c>
    </row>
    <row r="287">
      <c r="A287">
        <f>HYPERLINK("https://www.youtube.com/watch?v=pTE1yForeRA", "Video")</f>
        <v/>
      </c>
      <c r="B287" t="inlineStr">
        <is>
          <t>7:13</t>
        </is>
      </c>
      <c r="C287" t="inlineStr">
        <is>
          <t>about a fortnight ago that you put your</t>
        </is>
      </c>
      <c r="D287">
        <f>HYPERLINK("https://www.youtube.com/watch?v=pTE1yForeRA&amp;t=433s", "Go to time")</f>
        <v/>
      </c>
    </row>
    <row r="288">
      <c r="A288">
        <f>HYPERLINK("https://www.youtube.com/watch?v=q8bqzkFxgqk", "Video")</f>
        <v/>
      </c>
      <c r="B288" t="inlineStr">
        <is>
          <t>1:18</t>
        </is>
      </c>
      <c r="C288" t="inlineStr">
        <is>
          <t>work how about we go to the marina and</t>
        </is>
      </c>
      <c r="D288">
        <f>HYPERLINK("https://www.youtube.com/watch?v=q8bqzkFxgqk&amp;t=78s", "Go to time")</f>
        <v/>
      </c>
    </row>
    <row r="289">
      <c r="A289">
        <f>HYPERLINK("https://www.youtube.com/watch?v=S41KJ23E6XA", "Video")</f>
        <v/>
      </c>
      <c r="B289" t="inlineStr">
        <is>
          <t>1:03</t>
        </is>
      </c>
      <c r="C289" t="inlineStr">
        <is>
          <t>I feel like that's
the only way to go about this.</t>
        </is>
      </c>
      <c r="D289">
        <f>HYPERLINK("https://www.youtube.com/watch?v=S41KJ23E6XA&amp;t=63s", "Go to time")</f>
        <v/>
      </c>
    </row>
    <row r="290">
      <c r="A290">
        <f>HYPERLINK("https://www.youtube.com/watch?v=VFYRbypq-k0", "Video")</f>
        <v/>
      </c>
      <c r="B290" t="inlineStr">
        <is>
          <t>1:53</t>
        </is>
      </c>
      <c r="C290" t="inlineStr">
        <is>
          <t>the best part cuz we're about to go on</t>
        </is>
      </c>
      <c r="D290">
        <f>HYPERLINK("https://www.youtube.com/watch?v=VFYRbypq-k0&amp;t=113s", "Go to time")</f>
        <v/>
      </c>
    </row>
    <row r="291">
      <c r="A291">
        <f>HYPERLINK("https://www.youtube.com/watch?v=Rxn4S3LzDIs", "Video")</f>
        <v/>
      </c>
      <c r="B291" t="inlineStr">
        <is>
          <t>0:03</t>
        </is>
      </c>
      <c r="C291" t="inlineStr">
        <is>
          <t>says about the painting I know we go to</t>
        </is>
      </c>
      <c r="D291">
        <f>HYPERLINK("https://www.youtube.com/watch?v=Rxn4S3LzDIs&amp;t=3s", "Go to time")</f>
        <v/>
      </c>
    </row>
    <row r="292">
      <c r="A292">
        <f>HYPERLINK("https://www.youtube.com/watch?v=X3NJiaZSOII", "Video")</f>
        <v/>
      </c>
      <c r="B292" t="inlineStr">
        <is>
          <t>14:52</t>
        </is>
      </c>
      <c r="C292" t="inlineStr">
        <is>
          <t>powerful miraculous go about as he</t>
        </is>
      </c>
      <c r="D292">
        <f>HYPERLINK("https://www.youtube.com/watch?v=X3NJiaZSOII&amp;t=892s", "Go to time")</f>
        <v/>
      </c>
    </row>
    <row r="293">
      <c r="A293">
        <f>HYPERLINK("https://www.youtube.com/watch?v=Dbi6VKtbycE", "Video")</f>
        <v/>
      </c>
      <c r="B293" t="inlineStr">
        <is>
          <t>1:12</t>
        </is>
      </c>
      <c r="C293" t="inlineStr">
        <is>
          <t>thing about being a dog it's gotta be</t>
        </is>
      </c>
      <c r="D293">
        <f>HYPERLINK("https://www.youtube.com/watch?v=Dbi6VKtbycE&amp;t=72s", "Go to time")</f>
        <v/>
      </c>
    </row>
    <row r="294">
      <c r="A294">
        <f>HYPERLINK("https://www.youtube.com/watch?v=_obt-x0IxeY", "Video")</f>
        <v/>
      </c>
      <c r="B294" t="inlineStr">
        <is>
          <t>7:35</t>
        </is>
      </c>
      <c r="C294" t="inlineStr">
        <is>
          <t>until about a week ago so</t>
        </is>
      </c>
      <c r="D294">
        <f>HYPERLINK("https://www.youtube.com/watch?v=_obt-x0IxeY&amp;t=455s", "Go to time")</f>
        <v/>
      </c>
    </row>
    <row r="295">
      <c r="A295">
        <f>HYPERLINK("https://www.youtube.com/watch?v=_obt-x0IxeY", "Video")</f>
        <v/>
      </c>
      <c r="B295" t="inlineStr">
        <is>
          <t>25:20</t>
        </is>
      </c>
      <c r="C295" t="inlineStr">
        <is>
          <t>this what are you going to do about it</t>
        </is>
      </c>
      <c r="D295">
        <f>HYPERLINK("https://www.youtube.com/watch?v=_obt-x0IxeY&amp;t=1520s", "Go to time")</f>
        <v/>
      </c>
    </row>
    <row r="296">
      <c r="A296">
        <f>HYPERLINK("https://www.youtube.com/watch?v=_obt-x0IxeY", "Video")</f>
        <v/>
      </c>
      <c r="B296" t="inlineStr">
        <is>
          <t>43:38</t>
        </is>
      </c>
      <c r="C296" t="inlineStr">
        <is>
          <t>says about the painting i know we go to</t>
        </is>
      </c>
      <c r="D296">
        <f>HYPERLINK("https://www.youtube.com/watch?v=_obt-x0IxeY&amp;t=2618s", "Go to time")</f>
        <v/>
      </c>
    </row>
    <row r="297">
      <c r="A297">
        <f>HYPERLINK("https://www.youtube.com/watch?v=_obt-x0IxeY", "Video")</f>
        <v/>
      </c>
      <c r="B297" t="inlineStr">
        <is>
          <t>44:08</t>
        </is>
      </c>
      <c r="C297" t="inlineStr">
        <is>
          <t>about what can't this thing go any</t>
        </is>
      </c>
      <c r="D297">
        <f>HYPERLINK("https://www.youtube.com/watch?v=_obt-x0IxeY&amp;t=2648s", "Go to time")</f>
        <v/>
      </c>
    </row>
    <row r="298">
      <c r="A298">
        <f>HYPERLINK("https://www.youtube.com/watch?v=_obt-x0IxeY", "Video")</f>
        <v/>
      </c>
      <c r="B298" t="inlineStr">
        <is>
          <t>46:30</t>
        </is>
      </c>
      <c r="C298" t="inlineStr">
        <is>
          <t>ah it feels good to talk about this why</t>
        </is>
      </c>
      <c r="D298">
        <f>HYPERLINK("https://www.youtube.com/watch?v=_obt-x0IxeY&amp;t=2790s", "Go to time")</f>
        <v/>
      </c>
    </row>
    <row r="299">
      <c r="A299">
        <f>HYPERLINK("https://www.youtube.com/watch?v=uxafWN1aX7k", "Video")</f>
        <v/>
      </c>
      <c r="B299" t="inlineStr">
        <is>
          <t>2:20</t>
        </is>
      </c>
      <c r="C299" t="inlineStr">
        <is>
          <t>We are about to go rafting.</t>
        </is>
      </c>
      <c r="D299">
        <f>HYPERLINK("https://www.youtube.com/watch?v=uxafWN1aX7k&amp;t=140s", "Go to time")</f>
        <v/>
      </c>
    </row>
    <row r="300">
      <c r="A300">
        <f>HYPERLINK("https://www.youtube.com/watch?v=wAU0p_bJEYM", "Video")</f>
        <v/>
      </c>
      <c r="B300" t="inlineStr">
        <is>
          <t>1:39</t>
        </is>
      </c>
      <c r="C300" t="inlineStr">
        <is>
          <t>but if you want to keep going on about</t>
        </is>
      </c>
      <c r="D300">
        <f>HYPERLINK("https://www.youtube.com/watch?v=wAU0p_bJEYM&amp;t=99s", "Go to time")</f>
        <v/>
      </c>
    </row>
    <row r="301">
      <c r="A301">
        <f>HYPERLINK("https://www.youtube.com/watch?v=wAU0p_bJEYM", "Video")</f>
        <v/>
      </c>
      <c r="B301" t="inlineStr">
        <is>
          <t>14:06</t>
        </is>
      </c>
      <c r="C301" t="inlineStr">
        <is>
          <t>forever where will we go what about my</t>
        </is>
      </c>
      <c r="D301">
        <f>HYPERLINK("https://www.youtube.com/watch?v=wAU0p_bJEYM&amp;t=846s", "Go to time")</f>
        <v/>
      </c>
    </row>
    <row r="302">
      <c r="A302">
        <f>HYPERLINK("https://www.youtube.com/watch?v=A5RcrHFyHjc", "Video")</f>
        <v/>
      </c>
      <c r="B302" t="inlineStr">
        <is>
          <t>1:46</t>
        </is>
      </c>
      <c r="C302" t="inlineStr">
        <is>
          <t>you talking about gory Lori and I</t>
        </is>
      </c>
      <c r="D302">
        <f>HYPERLINK("https://www.youtube.com/watch?v=A5RcrHFyHjc&amp;t=106s", "Go to time")</f>
        <v/>
      </c>
    </row>
    <row r="303">
      <c r="A303">
        <f>HYPERLINK("https://www.youtube.com/watch?v=iVo8znd2QGU", "Video")</f>
        <v/>
      </c>
      <c r="B303" t="inlineStr">
        <is>
          <t>1:27</t>
        </is>
      </c>
      <c r="C303" t="inlineStr">
        <is>
          <t>that s about that he does good work but</t>
        </is>
      </c>
      <c r="D303">
        <f>HYPERLINK("https://www.youtube.com/watch?v=iVo8znd2QGU&amp;t=87s", "Go to time")</f>
        <v/>
      </c>
    </row>
    <row r="304">
      <c r="A304">
        <f>HYPERLINK("https://www.youtube.com/watch?v=o09Ks8Wd3z0", "Video")</f>
        <v/>
      </c>
      <c r="B304" t="inlineStr">
        <is>
          <t>0:42</t>
        </is>
      </c>
      <c r="C304" t="inlineStr">
        <is>
          <t>Are you going to write about it
in your locked diary,</t>
        </is>
      </c>
      <c r="D304">
        <f>HYPERLINK("https://www.youtube.com/watch?v=o09Ks8Wd3z0&amp;t=42s", "Go to time")</f>
        <v/>
      </c>
    </row>
    <row r="305">
      <c r="A305">
        <f>HYPERLINK("https://www.youtube.com/watch?v=I47BoE74AMA", "Video")</f>
        <v/>
      </c>
      <c r="B305" t="inlineStr">
        <is>
          <t>4:01</t>
        </is>
      </c>
      <c r="C305" t="inlineStr">
        <is>
          <t>gonna be about</t>
        </is>
      </c>
      <c r="D305">
        <f>HYPERLINK("https://www.youtube.com/watch?v=I47BoE74AMA&amp;t=241s", "Go to time")</f>
        <v/>
      </c>
    </row>
    <row r="306">
      <c r="A306">
        <f>HYPERLINK("https://www.youtube.com/watch?v=gJjUtlUPxLQ", "Video")</f>
        <v/>
      </c>
      <c r="B306" t="inlineStr">
        <is>
          <t>9:47</t>
        </is>
      </c>
      <c r="C306" t="inlineStr">
        <is>
          <t>'CAUSE, UM,
I WAS THINKING ABOUT
GOING THERE LATER.</t>
        </is>
      </c>
      <c r="D306">
        <f>HYPERLINK("https://www.youtube.com/watch?v=gJjUtlUPxLQ&amp;t=587s", "Go to time")</f>
        <v/>
      </c>
    </row>
    <row r="307">
      <c r="A307">
        <f>HYPERLINK("https://www.youtube.com/watch?v=dvgLte7KqNc", "Video")</f>
        <v/>
      </c>
      <c r="B307" t="inlineStr">
        <is>
          <t>5:05</t>
        </is>
      </c>
      <c r="C307" t="inlineStr">
        <is>
          <t>hey it's about time you got here</t>
        </is>
      </c>
      <c r="D307">
        <f>HYPERLINK("https://www.youtube.com/watch?v=dvgLte7KqNc&amp;t=305s", "Go to time")</f>
        <v/>
      </c>
    </row>
    <row r="308">
      <c r="A308">
        <f>HYPERLINK("https://www.youtube.com/watch?v=3lWIOx5qPEE", "Video")</f>
        <v/>
      </c>
      <c r="B308" t="inlineStr">
        <is>
          <t>15:09</t>
        </is>
      </c>
      <c r="C308" t="inlineStr">
        <is>
          <t>ALL HE CAN THINK ABOUT
IS DRAGON.</t>
        </is>
      </c>
      <c r="D308">
        <f>HYPERLINK("https://www.youtube.com/watch?v=3lWIOx5qPEE&amp;t=909s", "Go to time")</f>
        <v/>
      </c>
    </row>
    <row r="309">
      <c r="A309">
        <f>HYPERLINK("https://www.youtube.com/watch?v=YiZJDKVAloU", "Video")</f>
        <v/>
      </c>
      <c r="B309" t="inlineStr">
        <is>
          <t>6:17</t>
        </is>
      </c>
      <c r="C309" t="inlineStr">
        <is>
          <t>but we've got no wood oh what about your</t>
        </is>
      </c>
      <c r="D309">
        <f>HYPERLINK("https://www.youtube.com/watch?v=YiZJDKVAloU&amp;t=377s", "Go to time")</f>
        <v/>
      </c>
    </row>
    <row r="310">
      <c r="A310">
        <f>HYPERLINK("https://www.youtube.com/watch?v=YiZJDKVAloU", "Video")</f>
        <v/>
      </c>
      <c r="B310" t="inlineStr">
        <is>
          <t>18:57</t>
        </is>
      </c>
      <c r="C310" t="inlineStr">
        <is>
          <t>uh but let's go back to talking about</t>
        </is>
      </c>
      <c r="D310">
        <f>HYPERLINK("https://www.youtube.com/watch?v=YiZJDKVAloU&amp;t=1137s", "Go to time")</f>
        <v/>
      </c>
    </row>
    <row r="311">
      <c r="A311">
        <f>HYPERLINK("https://www.youtube.com/watch?v=F49JQPo5W7A", "Video")</f>
        <v/>
      </c>
      <c r="B311" t="inlineStr">
        <is>
          <t>12:44</t>
        </is>
      </c>
      <c r="C311" t="inlineStr">
        <is>
          <t>about my butt i'm gonna moon big</t>
        </is>
      </c>
      <c r="D311">
        <f>HYPERLINK("https://www.youtube.com/watch?v=F49JQPo5W7A&amp;t=764s", "Go to time")</f>
        <v/>
      </c>
    </row>
    <row r="312">
      <c r="A312">
        <f>HYPERLINK("https://www.youtube.com/watch?v=9-XCyWIGfg8", "Video")</f>
        <v/>
      </c>
      <c r="B312" t="inlineStr">
        <is>
          <t>14:29</t>
        </is>
      </c>
      <c r="C312" t="inlineStr">
        <is>
          <t>LIKE I'M NOT GONNA
TELL ANYONE ABOUT THAT
ON THE INTERNET.</t>
        </is>
      </c>
      <c r="D312">
        <f>HYPERLINK("https://www.youtube.com/watch?v=9-XCyWIGfg8&amp;t=869s", "Go to time")</f>
        <v/>
      </c>
    </row>
    <row r="313">
      <c r="A313">
        <f>HYPERLINK("https://www.youtube.com/watch?v=Fbg12-z3H-s", "Video")</f>
        <v/>
      </c>
      <c r="B313" t="inlineStr">
        <is>
          <t>1:27</t>
        </is>
      </c>
      <c r="C313" t="inlineStr">
        <is>
          <t>how about a block of ice you got one of</t>
        </is>
      </c>
      <c r="D313">
        <f>HYPERLINK("https://www.youtube.com/watch?v=Fbg12-z3H-s&amp;t=87s", "Go to time")</f>
        <v/>
      </c>
    </row>
    <row r="314">
      <c r="A314">
        <f>HYPERLINK("https://www.youtube.com/watch?v=787nRcTtPf8", "Video")</f>
        <v/>
      </c>
      <c r="B314" t="inlineStr">
        <is>
          <t>2:21</t>
        </is>
      </c>
      <c r="C314" t="inlineStr">
        <is>
          <t>- What about my pants? My pants!
- Oh, here we go.</t>
        </is>
      </c>
      <c r="D314">
        <f>HYPERLINK("https://www.youtube.com/watch?v=787nRcTtPf8&amp;t=141s", "Go to time")</f>
        <v/>
      </c>
    </row>
    <row r="315">
      <c r="A315">
        <f>HYPERLINK("https://www.youtube.com/watch?v=kVTGAC5GbHA", "Video")</f>
        <v/>
      </c>
      <c r="B315" t="inlineStr">
        <is>
          <t>1:20</t>
        </is>
      </c>
      <c r="C315" t="inlineStr">
        <is>
          <t>what activism is about i'm just going to</t>
        </is>
      </c>
      <c r="D315">
        <f>HYPERLINK("https://www.youtube.com/watch?v=kVTGAC5GbHA&amp;t=80s", "Go to time")</f>
        <v/>
      </c>
    </row>
    <row r="316">
      <c r="A316">
        <f>HYPERLINK("https://www.youtube.com/watch?v=oui7D-zWET8", "Video")</f>
        <v/>
      </c>
      <c r="B316" t="inlineStr">
        <is>
          <t>0:30</t>
        </is>
      </c>
      <c r="C316" t="inlineStr">
        <is>
          <t>At the end of the day, you're
gonna learn so much about dogs,</t>
        </is>
      </c>
      <c r="D316">
        <f>HYPERLINK("https://www.youtube.com/watch?v=oui7D-zWET8&amp;t=30s", "Go to time")</f>
        <v/>
      </c>
    </row>
    <row r="317">
      <c r="A317">
        <f>HYPERLINK("https://www.youtube.com/watch?v=C_7AAINbvro", "Video")</f>
        <v/>
      </c>
      <c r="B317" t="inlineStr">
        <is>
          <t>5:56</t>
        </is>
      </c>
      <c r="C317" t="inlineStr">
        <is>
          <t>HEY, LET'S GO TALK
ABOUT IT OVER A LATTE.</t>
        </is>
      </c>
      <c r="D317">
        <f>HYPERLINK("https://www.youtube.com/watch?v=C_7AAINbvro&amp;t=356s", "Go to time")</f>
        <v/>
      </c>
    </row>
    <row r="318">
      <c r="A318">
        <f>HYPERLINK("https://www.youtube.com/watch?v=C_7AAINbvro", "Video")</f>
        <v/>
      </c>
      <c r="B318" t="inlineStr">
        <is>
          <t>9:17</t>
        </is>
      </c>
      <c r="C318" t="inlineStr">
        <is>
          <t>GO TELL YOUR FRIENDS
ABOUT YOUR BIG PROBLEM?</t>
        </is>
      </c>
      <c r="D318">
        <f>HYPERLINK("https://www.youtube.com/watch?v=C_7AAINbvro&amp;t=557s", "Go to time")</f>
        <v/>
      </c>
    </row>
    <row r="319">
      <c r="A319">
        <f>HYPERLINK("https://www.youtube.com/watch?v=T97EKUImjo8", "Video")</f>
        <v/>
      </c>
      <c r="B319" t="inlineStr">
        <is>
          <t>1:00</t>
        </is>
      </c>
      <c r="C319" t="inlineStr">
        <is>
          <t>Golf tryouts
are coming up.
What about that?</t>
        </is>
      </c>
      <c r="D319">
        <f>HYPERLINK("https://www.youtube.com/watch?v=T97EKUImjo8&amp;t=60s", "Go to time")</f>
        <v/>
      </c>
    </row>
    <row r="320">
      <c r="A320">
        <f>HYPERLINK("https://www.youtube.com/watch?v=T97EKUImjo8", "Video")</f>
        <v/>
      </c>
      <c r="B320" t="inlineStr">
        <is>
          <t>1:27</t>
        </is>
      </c>
      <c r="C320" t="inlineStr">
        <is>
          <t>but what do you think about
trying out for the golf team?</t>
        </is>
      </c>
      <c r="D320">
        <f>HYPERLINK("https://www.youtube.com/watch?v=T97EKUImjo8&amp;t=87s", "Go to time")</f>
        <v/>
      </c>
    </row>
    <row r="321">
      <c r="A321">
        <f>HYPERLINK("https://www.youtube.com/watch?v=T97EKUImjo8", "Video")</f>
        <v/>
      </c>
      <c r="B321" t="inlineStr">
        <is>
          <t>1:47</t>
        </is>
      </c>
      <c r="C321" t="inlineStr">
        <is>
          <t>How about we channel
that craziness into golf?</t>
        </is>
      </c>
      <c r="D321">
        <f>HYPERLINK("https://www.youtube.com/watch?v=T97EKUImjo8&amp;t=107s", "Go to time")</f>
        <v/>
      </c>
    </row>
    <row r="322">
      <c r="A322">
        <f>HYPERLINK("https://www.youtube.com/watch?v=gaTNKbaqpT4", "Video")</f>
        <v/>
      </c>
      <c r="B322" t="inlineStr">
        <is>
          <t>0:20</t>
        </is>
      </c>
      <c r="C322" t="inlineStr">
        <is>
          <t>people you got to worry about it's the</t>
        </is>
      </c>
      <c r="D322">
        <f>HYPERLINK("https://www.youtube.com/watch?v=gaTNKbaqpT4&amp;t=20s", "Go to time")</f>
        <v/>
      </c>
    </row>
    <row r="323">
      <c r="A323">
        <f>HYPERLINK("https://www.youtube.com/watch?v=Rul6t2ey-94", "Video")</f>
        <v/>
      </c>
      <c r="B323" t="inlineStr">
        <is>
          <t>2:49</t>
        </is>
      </c>
      <c r="C323" t="inlineStr">
        <is>
          <t>So, what are we gonna do
about Theodore? He's onto us.</t>
        </is>
      </c>
      <c r="D323">
        <f>HYPERLINK("https://www.youtube.com/watch?v=Rul6t2ey-94&amp;t=169s", "Go to time")</f>
        <v/>
      </c>
    </row>
    <row r="324">
      <c r="A324">
        <f>HYPERLINK("https://www.youtube.com/watch?v=XPypMcqB44s", "Video")</f>
        <v/>
      </c>
      <c r="B324" t="inlineStr">
        <is>
          <t>0:09</t>
        </is>
      </c>
      <c r="C324" t="inlineStr">
        <is>
          <t>stuffing she's really got to worry about</t>
        </is>
      </c>
      <c r="D324">
        <f>HYPERLINK("https://www.youtube.com/watch?v=XPypMcqB44s&amp;t=9s", "Go to time")</f>
        <v/>
      </c>
    </row>
    <row r="325">
      <c r="A325">
        <f>HYPERLINK("https://www.youtube.com/watch?v=d9vdYHWA3d8", "Video")</f>
        <v/>
      </c>
      <c r="B325" t="inlineStr">
        <is>
          <t>0:17</t>
        </is>
      </c>
      <c r="C325" t="inlineStr">
        <is>
          <t>best assume the wor got to talk about</t>
        </is>
      </c>
      <c r="D325">
        <f>HYPERLINK("https://www.youtube.com/watch?v=d9vdYHWA3d8&amp;t=17s", "Go to time")</f>
        <v/>
      </c>
    </row>
    <row r="326">
      <c r="A326">
        <f>HYPERLINK("https://www.youtube.com/watch?v=5PGTxudghlk", "Video")</f>
        <v/>
      </c>
      <c r="B326" t="inlineStr">
        <is>
          <t>3:48</t>
        </is>
      </c>
      <c r="C326" t="inlineStr">
        <is>
          <t>oh i guess she feels pretty good about</t>
        </is>
      </c>
      <c r="D326">
        <f>HYPERLINK("https://www.youtube.com/watch?v=5PGTxudghlk&amp;t=228s", "Go to time")</f>
        <v/>
      </c>
    </row>
    <row r="327">
      <c r="A327">
        <f>HYPERLINK("https://www.youtube.com/watch?v=u6hffR5mnvY", "Video")</f>
        <v/>
      </c>
      <c r="B327" t="inlineStr">
        <is>
          <t>8:41</t>
        </is>
      </c>
      <c r="C327" t="inlineStr">
        <is>
          <t>got I don't know some something about</t>
        </is>
      </c>
      <c r="D327">
        <f>HYPERLINK("https://www.youtube.com/watch?v=u6hffR5mnvY&amp;t=521s", "Go to time")</f>
        <v/>
      </c>
    </row>
    <row r="328">
      <c r="A328">
        <f>HYPERLINK("https://www.youtube.com/watch?v=isTwx2V_2IM", "Video")</f>
        <v/>
      </c>
      <c r="B328" t="inlineStr">
        <is>
          <t>8:17</t>
        </is>
      </c>
      <c r="C328" t="inlineStr">
        <is>
          <t>WE'LL TALK ABOUT
THIS IN THE MORNING.
GOOD NIGHT.</t>
        </is>
      </c>
      <c r="D328">
        <f>HYPERLINK("https://www.youtube.com/watch?v=isTwx2V_2IM&amp;t=497s", "Go to time")</f>
        <v/>
      </c>
    </row>
    <row r="329">
      <c r="A329">
        <f>HYPERLINK("https://www.youtube.com/watch?v=isTwx2V_2IM", "Video")</f>
        <v/>
      </c>
      <c r="B329" t="inlineStr">
        <is>
          <t>8:35</t>
        </is>
      </c>
      <c r="C329" t="inlineStr">
        <is>
          <t>WELL, WE'LL TALK ABOUT
THAT IN THE MORNING.
GOOD NIGHT.</t>
        </is>
      </c>
      <c r="D329">
        <f>HYPERLINK("https://www.youtube.com/watch?v=isTwx2V_2IM&amp;t=515s", "Go to time")</f>
        <v/>
      </c>
    </row>
    <row r="330">
      <c r="A330">
        <f>HYPERLINK("https://www.youtube.com/watch?v=csrBm9evBBo", "Video")</f>
        <v/>
      </c>
      <c r="B330" t="inlineStr">
        <is>
          <t>20:52</t>
        </is>
      </c>
      <c r="C330" t="inlineStr">
        <is>
          <t>I've gotta talk to my agent
about these gigs.</t>
        </is>
      </c>
      <c r="D330">
        <f>HYPERLINK("https://www.youtube.com/watch?v=csrBm9evBBo&amp;t=1252s", "Go to time")</f>
        <v/>
      </c>
    </row>
    <row r="331">
      <c r="A331">
        <f>HYPERLINK("https://www.youtube.com/watch?v=OlMFwpag-es", "Video")</f>
        <v/>
      </c>
      <c r="B331" t="inlineStr">
        <is>
          <t>4:29</t>
        </is>
      </c>
      <c r="C331" t="inlineStr">
        <is>
          <t>- It's... to... down!
- About... go...</t>
        </is>
      </c>
      <c r="D331">
        <f>HYPERLINK("https://www.youtube.com/watch?v=OlMFwpag-es&amp;t=269s", "Go to time")</f>
        <v/>
      </c>
    </row>
    <row r="332">
      <c r="A332">
        <f>HYPERLINK("https://www.youtube.com/watch?v=PoqSC9mc388", "Video")</f>
        <v/>
      </c>
      <c r="B332" t="inlineStr">
        <is>
          <t>0:07</t>
        </is>
      </c>
      <c r="C332" t="inlineStr">
        <is>
          <t>going to give clues about the members of</t>
        </is>
      </c>
      <c r="D332">
        <f>HYPERLINK("https://www.youtube.com/watch?v=PoqSC9mc388&amp;t=7s", "Go to time")</f>
        <v/>
      </c>
    </row>
    <row r="333">
      <c r="A333">
        <f>HYPERLINK("https://www.youtube.com/watch?v=B6cYjDoJU0g", "Video")</f>
        <v/>
      </c>
      <c r="B333" t="inlineStr">
        <is>
          <t>42:05</t>
        </is>
      </c>
      <c r="C333" t="inlineStr">
        <is>
          <t>we've got the whole Mall here how about</t>
        </is>
      </c>
      <c r="D333">
        <f>HYPERLINK("https://www.youtube.com/watch?v=B6cYjDoJU0g&amp;t=2525s", "Go to time")</f>
        <v/>
      </c>
    </row>
    <row r="334">
      <c r="A334">
        <f>HYPERLINK("https://www.youtube.com/watch?v=ULHYM9y_02I", "Video")</f>
        <v/>
      </c>
      <c r="B334" t="inlineStr">
        <is>
          <t>0:49</t>
        </is>
      </c>
      <c r="C334" t="inlineStr">
        <is>
          <t>Who said anything
about going outside?</t>
        </is>
      </c>
      <c r="D334">
        <f>HYPERLINK("https://www.youtube.com/watch?v=ULHYM9y_02I&amp;t=49s", "Go to time")</f>
        <v/>
      </c>
    </row>
    <row r="335">
      <c r="A335">
        <f>HYPERLINK("https://www.youtube.com/watch?v=BSnYPtZulyQ", "Video")</f>
        <v/>
      </c>
      <c r="B335" t="inlineStr">
        <is>
          <t>67:29</t>
        </is>
      </c>
      <c r="C335" t="inlineStr">
        <is>
          <t>I'm sorry about Good Morning Denver Mom</t>
        </is>
      </c>
      <c r="D335">
        <f>HYPERLINK("https://www.youtube.com/watch?v=BSnYPtZulyQ&amp;t=4049s", "Go to time")</f>
        <v/>
      </c>
    </row>
    <row r="336">
      <c r="A336">
        <f>HYPERLINK("https://www.youtube.com/watch?v=BSnYPtZulyQ", "Video")</f>
        <v/>
      </c>
      <c r="B336" t="inlineStr">
        <is>
          <t>68:50</t>
        </is>
      </c>
      <c r="C336" t="inlineStr">
        <is>
          <t>gonna have to worry about that kid you</t>
        </is>
      </c>
      <c r="D336">
        <f>HYPERLINK("https://www.youtube.com/watch?v=BSnYPtZulyQ&amp;t=4130s", "Go to time")</f>
        <v/>
      </c>
    </row>
    <row r="337">
      <c r="A337">
        <f>HYPERLINK("https://www.youtube.com/watch?v=BSnYPtZulyQ", "Video")</f>
        <v/>
      </c>
      <c r="B337" t="inlineStr">
        <is>
          <t>75:26</t>
        </is>
      </c>
      <c r="C337" t="inlineStr">
        <is>
          <t>good feeling about this summer I</t>
        </is>
      </c>
      <c r="D337">
        <f>HYPERLINK("https://www.youtube.com/watch?v=BSnYPtZulyQ&amp;t=4526s", "Go to time")</f>
        <v/>
      </c>
    </row>
    <row r="338">
      <c r="A338">
        <f>HYPERLINK("https://www.youtube.com/watch?v=BSnYPtZulyQ", "Video")</f>
        <v/>
      </c>
      <c r="B338" t="inlineStr">
        <is>
          <t>82:12</t>
        </is>
      </c>
      <c r="C338" t="inlineStr">
        <is>
          <t>about I go to the mall and you guys pick</t>
        </is>
      </c>
      <c r="D338">
        <f>HYPERLINK("https://www.youtube.com/watch?v=BSnYPtZulyQ&amp;t=4932s", "Go to time")</f>
        <v/>
      </c>
    </row>
    <row r="339">
      <c r="A339">
        <f>HYPERLINK("https://www.youtube.com/watch?v=qvvdAtGcCro", "Video")</f>
        <v/>
      </c>
      <c r="B339" t="inlineStr">
        <is>
          <t>0:23</t>
        </is>
      </c>
      <c r="C339" t="inlineStr">
        <is>
          <t>you've forgotten all about your other</t>
        </is>
      </c>
      <c r="D339">
        <f>HYPERLINK("https://www.youtube.com/watch?v=qvvdAtGcCro&amp;t=23s", "Go to time")</f>
        <v/>
      </c>
    </row>
    <row r="340">
      <c r="A340">
        <f>HYPERLINK("https://www.youtube.com/watch?v=L9cmLVTx6PY", "Video")</f>
        <v/>
      </c>
      <c r="B340" t="inlineStr">
        <is>
          <t>9:19</t>
        </is>
      </c>
      <c r="C340" t="inlineStr">
        <is>
          <t>about you you good uh super I guess</t>
        </is>
      </c>
      <c r="D340">
        <f>HYPERLINK("https://www.youtube.com/watch?v=L9cmLVTx6PY&amp;t=559s", "Go to time")</f>
        <v/>
      </c>
    </row>
    <row r="341">
      <c r="A341">
        <f>HYPERLINK("https://www.youtube.com/watch?v=woVvXhqdSQU", "Video")</f>
        <v/>
      </c>
      <c r="B341" t="inlineStr">
        <is>
          <t>0:22</t>
        </is>
      </c>
      <c r="C341" t="inlineStr">
        <is>
          <t>are you going to tell us anything about</t>
        </is>
      </c>
      <c r="D341">
        <f>HYPERLINK("https://www.youtube.com/watch?v=woVvXhqdSQU&amp;t=22s", "Go to time")</f>
        <v/>
      </c>
    </row>
    <row r="342">
      <c r="A342">
        <f>HYPERLINK("https://www.youtube.com/watch?v=isihhwoU0mQ", "Video")</f>
        <v/>
      </c>
      <c r="B342" t="inlineStr">
        <is>
          <t>0:56</t>
        </is>
      </c>
      <c r="C342" t="inlineStr">
        <is>
          <t>good feeling about this summer i</t>
        </is>
      </c>
      <c r="D342">
        <f>HYPERLINK("https://www.youtube.com/watch?v=isihhwoU0mQ&amp;t=56s", "Go to time")</f>
        <v/>
      </c>
    </row>
    <row r="343">
      <c r="A343">
        <f>HYPERLINK("https://www.youtube.com/watch?v=-ZAWhvh5MLM", "Video")</f>
        <v/>
      </c>
      <c r="B343" t="inlineStr">
        <is>
          <t>14:52</t>
        </is>
      </c>
      <c r="C343" t="inlineStr">
        <is>
          <t>Those were so fun, I forgot
what we were talking about.</t>
        </is>
      </c>
      <c r="D343">
        <f>HYPERLINK("https://www.youtube.com/watch?v=-ZAWhvh5MLM&amp;t=892s", "Go to time")</f>
        <v/>
      </c>
    </row>
    <row r="344">
      <c r="A344">
        <f>HYPERLINK("https://www.youtube.com/watch?v=J28TXIy-zEc", "Video")</f>
        <v/>
      </c>
      <c r="B344" t="inlineStr">
        <is>
          <t>1:26</t>
        </is>
      </c>
      <c r="C344" t="inlineStr">
        <is>
          <t>how about you give it a go dinaldo</t>
        </is>
      </c>
      <c r="D344">
        <f>HYPERLINK("https://www.youtube.com/watch?v=J28TXIy-zEc&amp;t=86s", "Go to time")</f>
        <v/>
      </c>
    </row>
    <row r="345">
      <c r="A345">
        <f>HYPERLINK("https://www.youtube.com/watch?v=UIErg2b_zIg", "Video")</f>
        <v/>
      </c>
      <c r="B345" t="inlineStr">
        <is>
          <t>2:18</t>
        </is>
      </c>
      <c r="C345" t="inlineStr">
        <is>
          <t>but what are you gonna do about it</t>
        </is>
      </c>
      <c r="D345">
        <f>HYPERLINK("https://www.youtube.com/watch?v=UIErg2b_zIg&amp;t=138s", "Go to time")</f>
        <v/>
      </c>
    </row>
    <row r="346">
      <c r="A346">
        <f>HYPERLINK("https://www.youtube.com/watch?v=hj1WJTwIEVo", "Video")</f>
        <v/>
      </c>
      <c r="B346" t="inlineStr">
        <is>
          <t>8:01</t>
        </is>
      </c>
      <c r="C346" t="inlineStr">
        <is>
          <t>These kids clearly know a good
party when they hear about one.</t>
        </is>
      </c>
      <c r="D346">
        <f>HYPERLINK("https://www.youtube.com/watch?v=hj1WJTwIEVo&amp;t=481s", "Go to time")</f>
        <v/>
      </c>
    </row>
    <row r="347">
      <c r="A347">
        <f>HYPERLINK("https://www.youtube.com/watch?v=hj1WJTwIEVo", "Video")</f>
        <v/>
      </c>
      <c r="B347" t="inlineStr">
        <is>
          <t>21:58</t>
        </is>
      </c>
      <c r="C347" t="inlineStr">
        <is>
          <t>Raven, what are we
going to do about this?</t>
        </is>
      </c>
      <c r="D347">
        <f>HYPERLINK("https://www.youtube.com/watch?v=hj1WJTwIEVo&amp;t=1318s", "Go to time")</f>
        <v/>
      </c>
    </row>
    <row r="348">
      <c r="A348">
        <f>HYPERLINK("https://www.youtube.com/watch?v=NN2HJTjNflc", "Video")</f>
        <v/>
      </c>
      <c r="B348" t="inlineStr">
        <is>
          <t>8:24</t>
        </is>
      </c>
      <c r="C348" t="inlineStr">
        <is>
          <t>Oh, no. I forgot about Barry.</t>
        </is>
      </c>
      <c r="D348">
        <f>HYPERLINK("https://www.youtube.com/watch?v=NN2HJTjNflc&amp;t=504s", "Go to time")</f>
        <v/>
      </c>
    </row>
    <row r="349">
      <c r="A349">
        <f>HYPERLINK("https://www.youtube.com/watch?v=NN2HJTjNflc", "Video")</f>
        <v/>
      </c>
      <c r="B349" t="inlineStr">
        <is>
          <t>14:52</t>
        </is>
      </c>
      <c r="C349" t="inlineStr">
        <is>
          <t>He kept going on about a book,</t>
        </is>
      </c>
      <c r="D349">
        <f>HYPERLINK("https://www.youtube.com/watch?v=NN2HJTjNflc&amp;t=892s", "Go to time")</f>
        <v/>
      </c>
    </row>
    <row r="350">
      <c r="A350">
        <f>HYPERLINK("https://www.youtube.com/watch?v=4SNywASfxk4", "Video")</f>
        <v/>
      </c>
      <c r="B350" t="inlineStr">
        <is>
          <t>0:07</t>
        </is>
      </c>
      <c r="C350" t="inlineStr">
        <is>
          <t>going to give clues about weird things</t>
        </is>
      </c>
      <c r="D350">
        <f>HYPERLINK("https://www.youtube.com/watch?v=4SNywASfxk4&amp;t=7s", "Go to time")</f>
        <v/>
      </c>
    </row>
    <row r="351">
      <c r="A351">
        <f>HYPERLINK("https://www.youtube.com/watch?v=XrLY2haefNY", "Video")</f>
        <v/>
      </c>
      <c r="B351" t="inlineStr">
        <is>
          <t>1:01</t>
        </is>
      </c>
      <c r="C351" t="inlineStr">
        <is>
          <t>and complainin'
about what snacks I got.</t>
        </is>
      </c>
      <c r="D351">
        <f>HYPERLINK("https://www.youtube.com/watch?v=XrLY2haefNY&amp;t=61s", "Go to time")</f>
        <v/>
      </c>
    </row>
    <row r="352">
      <c r="A352">
        <f>HYPERLINK("https://www.youtube.com/watch?v=XrLY2haefNY", "Video")</f>
        <v/>
      </c>
      <c r="B352" t="inlineStr">
        <is>
          <t>5:04</t>
        </is>
      </c>
      <c r="C352" t="inlineStr">
        <is>
          <t>-That's gotta hurt.
-What are you talkin' about?</t>
        </is>
      </c>
      <c r="D352">
        <f>HYPERLINK("https://www.youtube.com/watch?v=XrLY2haefNY&amp;t=304s", "Go to time")</f>
        <v/>
      </c>
    </row>
    <row r="353">
      <c r="A353">
        <f>HYPERLINK("https://www.youtube.com/watch?v=3c7iU-k3m6Y", "Video")</f>
        <v/>
      </c>
      <c r="B353" t="inlineStr">
        <is>
          <t>0:27</t>
        </is>
      </c>
      <c r="C353" t="inlineStr">
        <is>
          <t>mission that they're about to go on</t>
        </is>
      </c>
      <c r="D353">
        <f>HYPERLINK("https://www.youtube.com/watch?v=3c7iU-k3m6Y&amp;t=27s", "Go to time")</f>
        <v/>
      </c>
    </row>
    <row r="354">
      <c r="A354">
        <f>HYPERLINK("https://www.youtube.com/watch?v=FGN9YdaDodY", "Video")</f>
        <v/>
      </c>
      <c r="B354" t="inlineStr">
        <is>
          <t>31:42</t>
        </is>
      </c>
      <c r="C354" t="inlineStr">
        <is>
          <t>though don't worry about it bro I got it</t>
        </is>
      </c>
      <c r="D354">
        <f>HYPERLINK("https://www.youtube.com/watch?v=FGN9YdaDodY&amp;t=1902s", "Go to time")</f>
        <v/>
      </c>
    </row>
    <row r="355">
      <c r="A355">
        <f>HYPERLINK("https://www.youtube.com/watch?v=FGN9YdaDodY", "Video")</f>
        <v/>
      </c>
      <c r="B355" t="inlineStr">
        <is>
          <t>37:19</t>
        </is>
      </c>
      <c r="C355" t="inlineStr">
        <is>
          <t>fine how about what's going on nobody</t>
        </is>
      </c>
      <c r="D355">
        <f>HYPERLINK("https://www.youtube.com/watch?v=FGN9YdaDodY&amp;t=2239s", "Go to time")</f>
        <v/>
      </c>
    </row>
    <row r="356">
      <c r="A356">
        <f>HYPERLINK("https://www.youtube.com/watch?v=vsr7o-pHl9c", "Video")</f>
        <v/>
      </c>
      <c r="B356" t="inlineStr">
        <is>
          <t>3:00</t>
        </is>
      </c>
      <c r="C356" t="inlineStr">
        <is>
          <t>going to do the only thing special about</t>
        </is>
      </c>
      <c r="D356">
        <f>HYPERLINK("https://www.youtube.com/watch?v=vsr7o-pHl9c&amp;t=180s", "Go to time")</f>
        <v/>
      </c>
    </row>
    <row r="357">
      <c r="A357">
        <f>HYPERLINK("https://www.youtube.com/watch?v=QUqZQzD4Qhk", "Video")</f>
        <v/>
      </c>
      <c r="B357" t="inlineStr">
        <is>
          <t>16:07</t>
        </is>
      </c>
      <c r="C357" t="inlineStr">
        <is>
          <t>and eyeballs, how about
you take a good look around,</t>
        </is>
      </c>
      <c r="D357">
        <f>HYPERLINK("https://www.youtube.com/watch?v=QUqZQzD4Qhk&amp;t=967s", "Go to time")</f>
        <v/>
      </c>
    </row>
    <row r="358">
      <c r="A358">
        <f>HYPERLINK("https://www.youtube.com/watch?v=xbEpWP5aWpA", "Video")</f>
        <v/>
      </c>
      <c r="B358" t="inlineStr">
        <is>
          <t>0:45</t>
        </is>
      </c>
      <c r="C358" t="inlineStr">
        <is>
          <t>forgotten whether they lied about k-i-t</t>
        </is>
      </c>
      <c r="D358">
        <f>HYPERLINK("https://www.youtube.com/watch?v=xbEpWP5aWpA&amp;t=45s", "Go to time")</f>
        <v/>
      </c>
    </row>
    <row r="359">
      <c r="A359">
        <f>HYPERLINK("https://www.youtube.com/watch?v=vWNsPBVCl60", "Video")</f>
        <v/>
      </c>
      <c r="B359" t="inlineStr">
        <is>
          <t>1:30</t>
        </is>
      </c>
      <c r="C359" t="inlineStr">
        <is>
          <t>and I have gotten multiple reports about</t>
        </is>
      </c>
      <c r="D359">
        <f>HYPERLINK("https://www.youtube.com/watch?v=vWNsPBVCl60&amp;t=90s", "Go to time")</f>
        <v/>
      </c>
    </row>
    <row r="360">
      <c r="A360">
        <f>HYPERLINK("https://www.youtube.com/watch?v=erRt5Y0SEHE", "Video")</f>
        <v/>
      </c>
      <c r="B360" t="inlineStr">
        <is>
          <t>3:26</t>
        </is>
      </c>
      <c r="C360" t="inlineStr">
        <is>
          <t>this what are you going to do about it</t>
        </is>
      </c>
      <c r="D360">
        <f>HYPERLINK("https://www.youtube.com/watch?v=erRt5Y0SEHE&amp;t=206s", "Go to time")</f>
        <v/>
      </c>
    </row>
    <row r="361">
      <c r="A361">
        <f>HYPERLINK("https://www.youtube.com/watch?v=Asd2_UFvqik", "Video")</f>
        <v/>
      </c>
      <c r="B361" t="inlineStr">
        <is>
          <t>1:27</t>
        </is>
      </c>
      <c r="C361" t="inlineStr">
        <is>
          <t>leave me here what about the corn Goblin</t>
        </is>
      </c>
      <c r="D361">
        <f>HYPERLINK("https://www.youtube.com/watch?v=Asd2_UFvqik&amp;t=87s", "Go to time")</f>
        <v/>
      </c>
    </row>
    <row r="362">
      <c r="A362">
        <f>HYPERLINK("https://www.youtube.com/watch?v=Iyy0wa9yn40", "Video")</f>
        <v/>
      </c>
      <c r="B362" t="inlineStr">
        <is>
          <t>1:35</t>
        </is>
      </c>
      <c r="C362" t="inlineStr">
        <is>
          <t>gospel is all about putting your own</t>
        </is>
      </c>
      <c r="D362">
        <f>HYPERLINK("https://www.youtube.com/watch?v=Iyy0wa9yn40&amp;t=95s", "Go to time")</f>
        <v/>
      </c>
    </row>
    <row r="363">
      <c r="A363">
        <f>HYPERLINK("https://www.youtube.com/watch?v=H4-0PJnL-sE", "Video")</f>
        <v/>
      </c>
      <c r="B363" t="inlineStr">
        <is>
          <t>2:39</t>
        </is>
      </c>
      <c r="C363" t="inlineStr">
        <is>
          <t>about that studio life good luck</t>
        </is>
      </c>
      <c r="D363">
        <f>HYPERLINK("https://www.youtube.com/watch?v=H4-0PJnL-sE&amp;t=159s", "Go to time")</f>
        <v/>
      </c>
    </row>
    <row r="364">
      <c r="A364">
        <f>HYPERLINK("https://www.youtube.com/watch?v=H4ip8q-jPsY", "Video")</f>
        <v/>
      </c>
      <c r="B364" t="inlineStr">
        <is>
          <t>0:02</t>
        </is>
      </c>
      <c r="C364" t="inlineStr">
        <is>
          <t>trevor got into an argument about</t>
        </is>
      </c>
      <c r="D364">
        <f>HYPERLINK("https://www.youtube.com/watch?v=H4ip8q-jPsY&amp;t=2s", "Go to time")</f>
        <v/>
      </c>
    </row>
    <row r="365">
      <c r="A365">
        <f>HYPERLINK("https://www.youtube.com/watch?v=S-mdKPHm60U", "Video")</f>
        <v/>
      </c>
      <c r="B365" t="inlineStr">
        <is>
          <t>0:01</t>
        </is>
      </c>
      <c r="C365" t="inlineStr">
        <is>
          <t>okay we are going to talk about reducing</t>
        </is>
      </c>
      <c r="D365">
        <f>HYPERLINK("https://www.youtube.com/watch?v=S-mdKPHm60U&amp;t=1s", "Go to time")</f>
        <v/>
      </c>
    </row>
    <row r="366">
      <c r="A366">
        <f>HYPERLINK("https://www.youtube.com/watch?v=-pZrvdkEAMM", "Video")</f>
        <v/>
      </c>
      <c r="B366" t="inlineStr">
        <is>
          <t>0:04</t>
        </is>
      </c>
      <c r="C366" t="inlineStr">
        <is>
          <t>that's going to help us learn
some fun facts about penguins.</t>
        </is>
      </c>
      <c r="D366">
        <f>HYPERLINK("https://www.youtube.com/watch?v=-pZrvdkEAMM&amp;t=4s", "Go to time")</f>
        <v/>
      </c>
    </row>
    <row r="367">
      <c r="A367">
        <f>HYPERLINK("https://www.youtube.com/watch?v=-6GpD0NFovk", "Video")</f>
        <v/>
      </c>
      <c r="B367" t="inlineStr">
        <is>
          <t>4:34</t>
        </is>
      </c>
      <c r="C367" t="inlineStr">
        <is>
          <t>NO. YOU GOT CHEESE ON
THE BOARD, SO I'M
THINKING ABOUT CHEESE.</t>
        </is>
      </c>
      <c r="D367">
        <f>HYPERLINK("https://www.youtube.com/watch?v=-6GpD0NFovk&amp;t=274s", "Go to time")</f>
        <v/>
      </c>
    </row>
    <row r="368">
      <c r="A368">
        <f>HYPERLINK("https://www.youtube.com/watch?v=-6GpD0NFovk", "Video")</f>
        <v/>
      </c>
      <c r="B368" t="inlineStr">
        <is>
          <t>5:57</t>
        </is>
      </c>
      <c r="C368" t="inlineStr">
        <is>
          <t>PLUS, SHE'S STILL MAD
ABOUT ALL THAT STUFF YOU
SAID ABOUT EVA LONGORIA.</t>
        </is>
      </c>
      <c r="D368">
        <f>HYPERLINK("https://www.youtube.com/watch?v=-6GpD0NFovk&amp;t=357s", "Go to time")</f>
        <v/>
      </c>
    </row>
    <row r="369">
      <c r="A369">
        <f>HYPERLINK("https://www.youtube.com/watch?v=-6GpD0NFovk", "Video")</f>
        <v/>
      </c>
      <c r="B369" t="inlineStr">
        <is>
          <t>6:21</t>
        </is>
      </c>
      <c r="C369" t="inlineStr">
        <is>
          <t>AND NOW I GOT TO WORRY
ABOUT FINDING THIS
STUPID TROPHY.</t>
        </is>
      </c>
      <c r="D369">
        <f>HYPERLINK("https://www.youtube.com/watch?v=-6GpD0NFovk&amp;t=381s", "Go to time")</f>
        <v/>
      </c>
    </row>
    <row r="370">
      <c r="A370">
        <f>HYPERLINK("https://www.youtube.com/watch?v=-6GpD0NFovk", "Video")</f>
        <v/>
      </c>
      <c r="B370" t="inlineStr">
        <is>
          <t>13:29</t>
        </is>
      </c>
      <c r="C370" t="inlineStr">
        <is>
          <t>I'VE BEEN TALKING ABOUT
BIOLOGY. THAT'S ALL I GOT.</t>
        </is>
      </c>
      <c r="D370">
        <f>HYPERLINK("https://www.youtube.com/watch?v=-6GpD0NFovk&amp;t=809s", "Go to time")</f>
        <v/>
      </c>
    </row>
    <row r="371">
      <c r="A371">
        <f>HYPERLINK("https://www.youtube.com/watch?v=-6GpD0NFovk", "Video")</f>
        <v/>
      </c>
      <c r="B371" t="inlineStr">
        <is>
          <t>13:34</t>
        </is>
      </c>
      <c r="C371" t="inlineStr">
        <is>
          <t>KEPT GOING ON
AND ON ABOUT
DEOXYRIBONUCLEIC ACID.</t>
        </is>
      </c>
      <c r="D371">
        <f>HYPERLINK("https://www.youtube.com/watch?v=-6GpD0NFovk&amp;t=814s", "Go to time")</f>
        <v/>
      </c>
    </row>
    <row r="372">
      <c r="A372">
        <f>HYPERLINK("https://www.youtube.com/watch?v=bIYpxM9JRYs", "Video")</f>
        <v/>
      </c>
      <c r="B372" t="inlineStr">
        <is>
          <t>0:09</t>
        </is>
      </c>
      <c r="C372" t="inlineStr">
        <is>
          <t>going to build today that's about the</t>
        </is>
      </c>
      <c r="D372">
        <f>HYPERLINK("https://www.youtube.com/watch?v=bIYpxM9JRYs&amp;t=9s", "Go to time")</f>
        <v/>
      </c>
    </row>
    <row r="373">
      <c r="A373">
        <f>HYPERLINK("https://www.youtube.com/watch?v=5lXBLhEJ-DA", "Video")</f>
        <v/>
      </c>
      <c r="B373" t="inlineStr">
        <is>
          <t>1:18</t>
        </is>
      </c>
      <c r="C373" t="inlineStr">
        <is>
          <t>about yeah well I didn't ask that's good</t>
        </is>
      </c>
      <c r="D373">
        <f>HYPERLINK("https://www.youtube.com/watch?v=5lXBLhEJ-DA&amp;t=78s", "Go to time")</f>
        <v/>
      </c>
    </row>
    <row r="374">
      <c r="A374">
        <f>HYPERLINK("https://www.youtube.com/watch?v=CQvDSXsJSg0", "Video")</f>
        <v/>
      </c>
      <c r="B374" t="inlineStr">
        <is>
          <t>1:28</t>
        </is>
      </c>
      <c r="C374" t="inlineStr">
        <is>
          <t>her about my goals in figure skating she</t>
        </is>
      </c>
      <c r="D374">
        <f>HYPERLINK("https://www.youtube.com/watch?v=CQvDSXsJSg0&amp;t=88s", "Go to time")</f>
        <v/>
      </c>
    </row>
    <row r="375">
      <c r="A375">
        <f>HYPERLINK("https://www.youtube.com/watch?v=90u8iEm44Y0", "Video")</f>
        <v/>
      </c>
      <c r="B375" t="inlineStr">
        <is>
          <t>2:49</t>
        </is>
      </c>
      <c r="C375" t="inlineStr">
        <is>
          <t>forgotten more about comedy than you'll</t>
        </is>
      </c>
      <c r="D375">
        <f>HYPERLINK("https://www.youtube.com/watch?v=90u8iEm44Y0&amp;t=169s", "Go to time")</f>
        <v/>
      </c>
    </row>
    <row r="376">
      <c r="A376">
        <f>HYPERLINK("https://www.youtube.com/watch?v=90u8iEm44Y0", "Video")</f>
        <v/>
      </c>
      <c r="B376" t="inlineStr">
        <is>
          <t>2:53</t>
        </is>
      </c>
      <c r="C376" t="inlineStr">
        <is>
          <t>forgotten a lot about comedy why are aut</t>
        </is>
      </c>
      <c r="D376">
        <f>HYPERLINK("https://www.youtube.com/watch?v=90u8iEm44Y0&amp;t=173s", "Go to time")</f>
        <v/>
      </c>
    </row>
    <row r="377">
      <c r="A377">
        <f>HYPERLINK("https://www.youtube.com/watch?v=BreBTUOGUlQ", "Video")</f>
        <v/>
      </c>
      <c r="B377" t="inlineStr">
        <is>
          <t>0:12</t>
        </is>
      </c>
      <c r="C377" t="inlineStr">
        <is>
          <t>got much to discuss about your hair so</t>
        </is>
      </c>
      <c r="D377">
        <f>HYPERLINK("https://www.youtube.com/watch?v=BreBTUOGUlQ&amp;t=12s", "Go to time")</f>
        <v/>
      </c>
    </row>
    <row r="378">
      <c r="A378">
        <f>HYPERLINK("https://www.youtube.com/watch?v=pv7u_sRN2RI", "Video")</f>
        <v/>
      </c>
      <c r="B378" t="inlineStr">
        <is>
          <t>0:53</t>
        </is>
      </c>
      <c r="C378" t="inlineStr">
        <is>
          <t>sorry about that here we go hey does</t>
        </is>
      </c>
      <c r="D378">
        <f>HYPERLINK("https://www.youtube.com/watch?v=pv7u_sRN2RI&amp;t=53s", "Go to time")</f>
        <v/>
      </c>
    </row>
    <row r="379">
      <c r="A379">
        <f>HYPERLINK("https://www.youtube.com/watch?v=T1PZUWFezcU", "Video")</f>
        <v/>
      </c>
      <c r="B379" t="inlineStr">
        <is>
          <t>1:49</t>
        </is>
      </c>
      <c r="C379" t="inlineStr">
        <is>
          <t>I'm gonna ask you to go ahead--
about an inch in, twist it.</t>
        </is>
      </c>
      <c r="D379">
        <f>HYPERLINK("https://www.youtube.com/watch?v=T1PZUWFezcU&amp;t=109s", "Go to time")</f>
        <v/>
      </c>
    </row>
    <row r="380">
      <c r="A380">
        <f>HYPERLINK("https://www.youtube.com/watch?v=4xwZu7ahVzY", "Video")</f>
        <v/>
      </c>
      <c r="B380" t="inlineStr">
        <is>
          <t>2:42</t>
        </is>
      </c>
      <c r="C380" t="inlineStr">
        <is>
          <t>called about a parade float for ty go</t>
        </is>
      </c>
      <c r="D380">
        <f>HYPERLINK("https://www.youtube.com/watch?v=4xwZu7ahVzY&amp;t=162s", "Go to time")</f>
        <v/>
      </c>
    </row>
    <row r="381">
      <c r="A381">
        <f>HYPERLINK("https://www.youtube.com/watch?v=kgWf3DpLxAc", "Video")</f>
        <v/>
      </c>
      <c r="B381" t="inlineStr">
        <is>
          <t>18:18</t>
        </is>
      </c>
      <c r="C381" t="inlineStr">
        <is>
          <t>Don't worry about us, kiddo.
We've got a plan.</t>
        </is>
      </c>
      <c r="D381">
        <f>HYPERLINK("https://www.youtube.com/watch?v=kgWf3DpLxAc&amp;t=1098s", "Go to time")</f>
        <v/>
      </c>
    </row>
    <row r="382">
      <c r="A382">
        <f>HYPERLINK("https://www.youtube.com/watch?v=SNwsObeei0A", "Video")</f>
        <v/>
      </c>
      <c r="B382" t="inlineStr">
        <is>
          <t>2:55</t>
        </is>
      </c>
      <c r="C382" t="inlineStr">
        <is>
          <t>i'm worried about her you're just gonna</t>
        </is>
      </c>
      <c r="D382">
        <f>HYPERLINK("https://www.youtube.com/watch?v=SNwsObeei0A&amp;t=175s", "Go to time")</f>
        <v/>
      </c>
    </row>
    <row r="383">
      <c r="A383">
        <f>HYPERLINK("https://www.youtube.com/watch?v=KqF1pYafMgA", "Video")</f>
        <v/>
      </c>
      <c r="B383" t="inlineStr">
        <is>
          <t>3:16</t>
        </is>
      </c>
      <c r="C383" t="inlineStr">
        <is>
          <t>WHEN SHE AND HER EX
ARE GONNA TALK ABOUT</t>
        </is>
      </c>
      <c r="D383">
        <f>HYPERLINK("https://www.youtube.com/watch?v=KqF1pYafMgA&amp;t=196s", "Go to time")</f>
        <v/>
      </c>
    </row>
    <row r="384">
      <c r="A384">
        <f>HYPERLINK("https://www.youtube.com/watch?v=hxfH6rBzPjQ", "Video")</f>
        <v/>
      </c>
      <c r="B384" t="inlineStr">
        <is>
          <t>3:08</t>
        </is>
      </c>
      <c r="C384" t="inlineStr">
        <is>
          <t>uh yeah i was about to go and get some</t>
        </is>
      </c>
      <c r="D384">
        <f>HYPERLINK("https://www.youtube.com/watch?v=hxfH6rBzPjQ&amp;t=188s", "Go to time")</f>
        <v/>
      </c>
    </row>
    <row r="385">
      <c r="A385">
        <f>HYPERLINK("https://www.youtube.com/watch?v=aKVK6sKP3Eg", "Video")</f>
        <v/>
      </c>
      <c r="B385" t="inlineStr">
        <is>
          <t>14:46</t>
        </is>
      </c>
      <c r="C385" t="inlineStr">
        <is>
          <t>you eat it you're gonna teach me about</t>
        </is>
      </c>
      <c r="D385">
        <f>HYPERLINK("https://www.youtube.com/watch?v=aKVK6sKP3Eg&amp;t=886s", "Go to time")</f>
        <v/>
      </c>
    </row>
    <row r="386">
      <c r="A386">
        <f>HYPERLINK("https://www.youtube.com/watch?v=lPLpihgBUbo", "Video")</f>
        <v/>
      </c>
      <c r="B386" t="inlineStr">
        <is>
          <t>0:40</t>
        </is>
      </c>
      <c r="C386" t="inlineStr">
        <is>
          <t>Good. Let's think about
what I got you this year.</t>
        </is>
      </c>
      <c r="D386">
        <f>HYPERLINK("https://www.youtube.com/watch?v=lPLpihgBUbo&amp;t=40s", "Go to time")</f>
        <v/>
      </c>
    </row>
    <row r="387">
      <c r="A387">
        <f>HYPERLINK("https://www.youtube.com/watch?v=lPLpihgBUbo", "Video")</f>
        <v/>
      </c>
      <c r="B387" t="inlineStr">
        <is>
          <t>15:49</t>
        </is>
      </c>
      <c r="C387" t="inlineStr">
        <is>
          <t>And when I thought
about that, I thought
it would be good for you,</t>
        </is>
      </c>
      <c r="D387">
        <f>HYPERLINK("https://www.youtube.com/watch?v=lPLpihgBUbo&amp;t=949s", "Go to time")</f>
        <v/>
      </c>
    </row>
    <row r="388">
      <c r="A388">
        <f>HYPERLINK("https://www.youtube.com/watch?v=lPLpihgBUbo", "Video")</f>
        <v/>
      </c>
      <c r="B388" t="inlineStr">
        <is>
          <t>16:17</t>
        </is>
      </c>
      <c r="C388" t="inlineStr">
        <is>
          <t>You're right. I'm gonna
try to learn everything
I can about this.</t>
        </is>
      </c>
      <c r="D388">
        <f>HYPERLINK("https://www.youtube.com/watch?v=lPLpihgBUbo&amp;t=977s", "Go to time")</f>
        <v/>
      </c>
    </row>
    <row r="389">
      <c r="A389">
        <f>HYPERLINK("https://www.youtube.com/watch?v=lPLpihgBUbo", "Video")</f>
        <v/>
      </c>
      <c r="B389" t="inlineStr">
        <is>
          <t>18:57</t>
        </is>
      </c>
      <c r="C389" t="inlineStr">
        <is>
          <t>Hey, Maya...
you know the good thing
about having a nice clock?</t>
        </is>
      </c>
      <c r="D389">
        <f>HYPERLINK("https://www.youtube.com/watch?v=lPLpihgBUbo&amp;t=1137s", "Go to time")</f>
        <v/>
      </c>
    </row>
    <row r="390">
      <c r="A390">
        <f>HYPERLINK("https://www.youtube.com/watch?v=Ow3EgLZqRiA", "Video")</f>
        <v/>
      </c>
      <c r="B390" t="inlineStr">
        <is>
          <t>1:18</t>
        </is>
      </c>
      <c r="C390" t="inlineStr">
        <is>
          <t>something about graduating oh Z can go</t>
        </is>
      </c>
      <c r="D390">
        <f>HYPERLINK("https://www.youtube.com/watch?v=Ow3EgLZqRiA&amp;t=78s", "Go to time")</f>
        <v/>
      </c>
    </row>
    <row r="391">
      <c r="A391">
        <f>HYPERLINK("https://www.youtube.com/watch?v=LfCLOUtaeZM", "Video")</f>
        <v/>
      </c>
      <c r="B391" t="inlineStr">
        <is>
          <t>0:41</t>
        </is>
      </c>
      <c r="C391" t="inlineStr">
        <is>
          <t>I'm going to have to do
something about this.</t>
        </is>
      </c>
      <c r="D391">
        <f>HYPERLINK("https://www.youtube.com/watch?v=LfCLOUtaeZM&amp;t=41s", "Go to time")</f>
        <v/>
      </c>
    </row>
    <row r="392">
      <c r="A392">
        <f>HYPERLINK("https://www.youtube.com/watch?v=HYG_r_mNIq0", "Video")</f>
        <v/>
      </c>
      <c r="B392" t="inlineStr">
        <is>
          <t>8:13</t>
        </is>
      </c>
      <c r="C392" t="inlineStr">
        <is>
          <t>go home topher already knows about the</t>
        </is>
      </c>
      <c r="D392">
        <f>HYPERLINK("https://www.youtube.com/watch?v=HYG_r_mNIq0&amp;t=493s", "Go to time")</f>
        <v/>
      </c>
    </row>
    <row r="393">
      <c r="A393">
        <f>HYPERLINK("https://www.youtube.com/watch?v=6NBP0Xoqe1Y", "Video")</f>
        <v/>
      </c>
      <c r="B393" t="inlineStr">
        <is>
          <t>10:29</t>
        </is>
      </c>
      <c r="C393" t="inlineStr">
        <is>
          <t>Don't worry about old Hailey,
this lobster is
gonna find its...</t>
        </is>
      </c>
      <c r="D393">
        <f>HYPERLINK("https://www.youtube.com/watch?v=6NBP0Xoqe1Y&amp;t=629s", "Go to time")</f>
        <v/>
      </c>
    </row>
    <row r="394">
      <c r="A394">
        <f>HYPERLINK("https://www.youtube.com/watch?v=6NBP0Xoqe1Y", "Video")</f>
        <v/>
      </c>
      <c r="B394" t="inlineStr">
        <is>
          <t>16:48</t>
        </is>
      </c>
      <c r="C394" t="inlineStr">
        <is>
          <t>Hey, guys, I'm going
to go see about a girl.</t>
        </is>
      </c>
      <c r="D394">
        <f>HYPERLINK("https://www.youtube.com/watch?v=6NBP0Xoqe1Y&amp;t=1008s", "Go to time")</f>
        <v/>
      </c>
    </row>
    <row r="395">
      <c r="A395">
        <f>HYPERLINK("https://www.youtube.com/watch?v=6NBP0Xoqe1Y", "Video")</f>
        <v/>
      </c>
      <c r="B395" t="inlineStr">
        <is>
          <t>20:03</t>
        </is>
      </c>
      <c r="C395" t="inlineStr">
        <is>
          <t>you have got to think
about the list.</t>
        </is>
      </c>
      <c r="D395">
        <f>HYPERLINK("https://www.youtube.com/watch?v=6NBP0Xoqe1Y&amp;t=1203s", "Go to time")</f>
        <v/>
      </c>
    </row>
    <row r="396">
      <c r="A396">
        <f>HYPERLINK("https://www.youtube.com/watch?v=RvZUlFXDy0o", "Video")</f>
        <v/>
      </c>
      <c r="B396" t="inlineStr">
        <is>
          <t>0:45</t>
        </is>
      </c>
      <c r="C396" t="inlineStr">
        <is>
          <t>your sister yet uh about that I'm going</t>
        </is>
      </c>
      <c r="D396">
        <f>HYPERLINK("https://www.youtube.com/watch?v=RvZUlFXDy0o&amp;t=45s", "Go to time")</f>
        <v/>
      </c>
    </row>
    <row r="397">
      <c r="A397">
        <f>HYPERLINK("https://www.youtube.com/watch?v=toUojHE-TUk", "Video")</f>
        <v/>
      </c>
      <c r="B397" t="inlineStr">
        <is>
          <t>2:07</t>
        </is>
      </c>
      <c r="C397" t="inlineStr">
        <is>
          <t>about to go through a lot of difficult
messy life stuff. You know what with her</t>
        </is>
      </c>
      <c r="D397">
        <f>HYPERLINK("https://www.youtube.com/watch?v=toUojHE-TUk&amp;t=127s", "Go to time")</f>
        <v/>
      </c>
    </row>
    <row r="398">
      <c r="A398">
        <f>HYPERLINK("https://www.youtube.com/watch?v=ombE-5zInWI", "Video")</f>
        <v/>
      </c>
      <c r="B398" t="inlineStr">
        <is>
          <t>13:34</t>
        </is>
      </c>
      <c r="C398" t="inlineStr">
        <is>
          <t>I agree. How about
you go to that side
of the farm</t>
        </is>
      </c>
      <c r="D398">
        <f>HYPERLINK("https://www.youtube.com/watch?v=ombE-5zInWI&amp;t=814s", "Go to time")</f>
        <v/>
      </c>
    </row>
    <row r="399">
      <c r="A399">
        <f>HYPERLINK("https://www.youtube.com/watch?v=ombE-5zInWI", "Video")</f>
        <v/>
      </c>
      <c r="B399" t="inlineStr">
        <is>
          <t>22:50</t>
        </is>
      </c>
      <c r="C399" t="inlineStr">
        <is>
          <t>thought about us all
having to say goodbye again.</t>
        </is>
      </c>
      <c r="D399">
        <f>HYPERLINK("https://www.youtube.com/watch?v=ombE-5zInWI&amp;t=1370s", "Go to time")</f>
        <v/>
      </c>
    </row>
    <row r="400">
      <c r="A400">
        <f>HYPERLINK("https://www.youtube.com/watch?v=coj_Xv1Hre0", "Video")</f>
        <v/>
      </c>
      <c r="B400" t="inlineStr">
        <is>
          <t>0:27</t>
        </is>
      </c>
      <c r="C400" t="inlineStr">
        <is>
          <t>i've got a lot of feelings about this</t>
        </is>
      </c>
      <c r="D400">
        <f>HYPERLINK("https://www.youtube.com/watch?v=coj_Xv1Hre0&amp;t=27s", "Go to time")</f>
        <v/>
      </c>
    </row>
    <row r="401">
      <c r="A401">
        <f>HYPERLINK("https://www.youtube.com/watch?v=A3-0FCflU3w", "Video")</f>
        <v/>
      </c>
      <c r="B401" t="inlineStr">
        <is>
          <t>1:35</t>
        </is>
      </c>
      <c r="C401" t="inlineStr">
        <is>
          <t>Don't worry about me, okay?
I got this.</t>
        </is>
      </c>
      <c r="D401">
        <f>HYPERLINK("https://www.youtube.com/watch?v=A3-0FCflU3w&amp;t=95s", "Go to time")</f>
        <v/>
      </c>
    </row>
    <row r="402">
      <c r="A402">
        <f>HYPERLINK("https://www.youtube.com/watch?v=A3-0FCflU3w", "Video")</f>
        <v/>
      </c>
      <c r="B402" t="inlineStr">
        <is>
          <t>4:08</t>
        </is>
      </c>
      <c r="C402" t="inlineStr">
        <is>
          <t>because, ooh,
it's about to be good!</t>
        </is>
      </c>
      <c r="D402">
        <f>HYPERLINK("https://www.youtube.com/watch?v=A3-0FCflU3w&amp;t=248s", "Go to time")</f>
        <v/>
      </c>
    </row>
    <row r="403">
      <c r="A403">
        <f>HYPERLINK("https://www.youtube.com/watch?v=7YonXyVJtkU", "Video")</f>
        <v/>
      </c>
      <c r="B403" t="inlineStr">
        <is>
          <t>3:36</t>
        </is>
      </c>
      <c r="C403" t="inlineStr">
        <is>
          <t>sorry about that here we go hey does</t>
        </is>
      </c>
      <c r="D403">
        <f>HYPERLINK("https://www.youtube.com/watch?v=7YonXyVJtkU&amp;t=216s", "Go to time")</f>
        <v/>
      </c>
    </row>
    <row r="404">
      <c r="A404">
        <f>HYPERLINK("https://www.youtube.com/watch?v=7YonXyVJtkU", "Video")</f>
        <v/>
      </c>
      <c r="B404" t="inlineStr">
        <is>
          <t>3:38</t>
        </is>
      </c>
      <c r="C404" t="inlineStr">
        <is>
          <t>this go here how about a</t>
        </is>
      </c>
      <c r="D404">
        <f>HYPERLINK("https://www.youtube.com/watch?v=7YonXyVJtkU&amp;t=218s", "Go to time")</f>
        <v/>
      </c>
    </row>
    <row r="405">
      <c r="A405">
        <f>HYPERLINK("https://www.youtube.com/watch?v=PkpNqyyxuIk", "Video")</f>
        <v/>
      </c>
      <c r="B405" t="inlineStr">
        <is>
          <t>1:00</t>
        </is>
      </c>
      <c r="C405" t="inlineStr">
        <is>
          <t>going to Tweet about it wait where's my</t>
        </is>
      </c>
      <c r="D405">
        <f>HYPERLINK("https://www.youtube.com/watch?v=PkpNqyyxuIk&amp;t=60s", "Go to time")</f>
        <v/>
      </c>
    </row>
    <row r="406">
      <c r="A406">
        <f>HYPERLINK("https://www.youtube.com/watch?v=6y92hBvEDWg", "Video")</f>
        <v/>
      </c>
      <c r="B406" t="inlineStr">
        <is>
          <t>0:37</t>
        </is>
      </c>
      <c r="C406" t="inlineStr">
        <is>
          <t>how about going when you're only 11</t>
        </is>
      </c>
      <c r="D406">
        <f>HYPERLINK("https://www.youtube.com/watch?v=6y92hBvEDWg&amp;t=37s", "Go to time")</f>
        <v/>
      </c>
    </row>
    <row r="407">
      <c r="A407">
        <f>HYPERLINK("https://www.youtube.com/watch?v=ptQTrRw7A1M", "Video")</f>
        <v/>
      </c>
      <c r="B407" t="inlineStr">
        <is>
          <t>1:22</t>
        </is>
      </c>
      <c r="C407" t="inlineStr">
        <is>
          <t>no idea what's about to go down</t>
        </is>
      </c>
      <c r="D407">
        <f>HYPERLINK("https://www.youtube.com/watch?v=ptQTrRw7A1M&amp;t=82s", "Go to time")</f>
        <v/>
      </c>
    </row>
    <row r="408">
      <c r="A408">
        <f>HYPERLINK("https://www.youtube.com/watch?v=ptQTrRw7A1M", "Video")</f>
        <v/>
      </c>
      <c r="B408" t="inlineStr">
        <is>
          <t>1:39</t>
        </is>
      </c>
      <c r="C408" t="inlineStr">
        <is>
          <t>green's feeling really good about the</t>
        </is>
      </c>
      <c r="D408">
        <f>HYPERLINK("https://www.youtube.com/watch?v=ptQTrRw7A1M&amp;t=99s", "Go to time")</f>
        <v/>
      </c>
    </row>
    <row r="409">
      <c r="A409">
        <f>HYPERLINK("https://www.youtube.com/watch?v=hEtGUeZw-fE", "Video")</f>
        <v/>
      </c>
      <c r="B409" t="inlineStr">
        <is>
          <t>0:07</t>
        </is>
      </c>
      <c r="C409" t="inlineStr">
        <is>
          <t>things you've got to know about me i</t>
        </is>
      </c>
      <c r="D409">
        <f>HYPERLINK("https://www.youtube.com/watch?v=hEtGUeZw-fE&amp;t=7s", "Go to time")</f>
        <v/>
      </c>
    </row>
    <row r="410">
      <c r="A410">
        <f>HYPERLINK("https://www.youtube.com/watch?v=nwvhjZ_5nTI", "Video")</f>
        <v/>
      </c>
      <c r="B410" t="inlineStr">
        <is>
          <t>1:42</t>
        </is>
      </c>
      <c r="C410" t="inlineStr">
        <is>
          <t>After hearing about all
you can do, I gotta admit,</t>
        </is>
      </c>
      <c r="D410">
        <f>HYPERLINK("https://www.youtube.com/watch?v=nwvhjZ_5nTI&amp;t=102s", "Go to time")</f>
        <v/>
      </c>
    </row>
    <row r="411">
      <c r="A411">
        <f>HYPERLINK("https://www.youtube.com/watch?v=syhuwNidyPM", "Video")</f>
        <v/>
      </c>
      <c r="B411" t="inlineStr">
        <is>
          <t>4:12</t>
        </is>
      </c>
      <c r="C411" t="inlineStr">
        <is>
          <t>Now I'm gonna need you
to make those specific
turns we talked about...</t>
        </is>
      </c>
      <c r="D411">
        <f>HYPERLINK("https://www.youtube.com/watch?v=syhuwNidyPM&amp;t=252s", "Go to time")</f>
        <v/>
      </c>
    </row>
    <row r="412">
      <c r="A412">
        <f>HYPERLINK("https://www.youtube.com/watch?v=syhuwNidyPM", "Video")</f>
        <v/>
      </c>
      <c r="B412" t="inlineStr">
        <is>
          <t>19:32</t>
        </is>
      </c>
      <c r="C412" t="inlineStr">
        <is>
          <t>You're gonna wanna
hold it at about</t>
        </is>
      </c>
      <c r="D412">
        <f>HYPERLINK("https://www.youtube.com/watch?v=syhuwNidyPM&amp;t=1172s", "Go to time")</f>
        <v/>
      </c>
    </row>
    <row r="413">
      <c r="A413">
        <f>HYPERLINK("https://www.youtube.com/watch?v=T7PgiUscURA", "Video")</f>
        <v/>
      </c>
      <c r="B413" t="inlineStr">
        <is>
          <t>2:22</t>
        </is>
      </c>
      <c r="C413" t="inlineStr">
        <is>
          <t>fake stories to gossip about but thanks</t>
        </is>
      </c>
      <c r="D413">
        <f>HYPERLINK("https://www.youtube.com/watch?v=T7PgiUscURA&amp;t=142s", "Go to time")</f>
        <v/>
      </c>
    </row>
    <row r="414">
      <c r="A414">
        <f>HYPERLINK("https://www.youtube.com/watch?v=NGHNIhYPWz4", "Video")</f>
        <v/>
      </c>
      <c r="B414" t="inlineStr">
        <is>
          <t>12:43</t>
        </is>
      </c>
      <c r="C414" t="inlineStr">
        <is>
          <t>HOW ABOUT I GO
BUY YOU A CORN DOG</t>
        </is>
      </c>
      <c r="D414">
        <f>HYPERLINK("https://www.youtube.com/watch?v=NGHNIhYPWz4&amp;t=763s", "Go to time")</f>
        <v/>
      </c>
    </row>
    <row r="415">
      <c r="A415">
        <f>HYPERLINK("https://www.youtube.com/watch?v=Ag-_D0gMg7U", "Video")</f>
        <v/>
      </c>
      <c r="B415" t="inlineStr">
        <is>
          <t>19:39</t>
        </is>
      </c>
      <c r="C415" t="inlineStr">
        <is>
          <t>about to go in so I ran in ahead of him</t>
        </is>
      </c>
      <c r="D415">
        <f>HYPERLINK("https://www.youtube.com/watch?v=Ag-_D0gMg7U&amp;t=1179s", "Go to time")</f>
        <v/>
      </c>
    </row>
    <row r="416">
      <c r="A416">
        <f>HYPERLINK("https://www.youtube.com/watch?v=uZlFSz7Zq8U", "Video")</f>
        <v/>
      </c>
      <c r="B416" t="inlineStr">
        <is>
          <t>16:16</t>
        </is>
      </c>
      <c r="C416" t="inlineStr">
        <is>
          <t>God you know what I like about Vegas you</t>
        </is>
      </c>
      <c r="D416">
        <f>HYPERLINK("https://www.youtube.com/watch?v=uZlFSz7Zq8U&amp;t=976s", "Go to time")</f>
        <v/>
      </c>
    </row>
    <row r="417">
      <c r="A417">
        <f>HYPERLINK("https://www.youtube.com/watch?v=q8jLyotMMVE", "Video")</f>
        <v/>
      </c>
      <c r="B417" t="inlineStr">
        <is>
          <t>23:15</t>
        </is>
      </c>
      <c r="C417" t="inlineStr">
        <is>
          <t>it let's go oh yeah about telling Mom</t>
        </is>
      </c>
      <c r="D417">
        <f>HYPERLINK("https://www.youtube.com/watch?v=q8jLyotMMVE&amp;t=1395s", "Go to time")</f>
        <v/>
      </c>
    </row>
    <row r="418">
      <c r="A418">
        <f>HYPERLINK("https://www.youtube.com/watch?v=q8jLyotMMVE", "Video")</f>
        <v/>
      </c>
      <c r="B418" t="inlineStr">
        <is>
          <t>25:39</t>
        </is>
      </c>
      <c r="C418" t="inlineStr">
        <is>
          <t>I'm going to do about the two of</t>
        </is>
      </c>
      <c r="D418">
        <f>HYPERLINK("https://www.youtube.com/watch?v=q8jLyotMMVE&amp;t=1539s", "Go to time")</f>
        <v/>
      </c>
    </row>
    <row r="419">
      <c r="A419">
        <f>HYPERLINK("https://www.youtube.com/watch?v=q8jLyotMMVE", "Video")</f>
        <v/>
      </c>
      <c r="B419" t="inlineStr">
        <is>
          <t>34:21</t>
        </is>
      </c>
      <c r="C419" t="inlineStr">
        <is>
          <t>forgot 14 States nobody cares about the</t>
        </is>
      </c>
      <c r="D419">
        <f>HYPERLINK("https://www.youtube.com/watch?v=q8jLyotMMVE&amp;t=2061s", "Go to time")</f>
        <v/>
      </c>
    </row>
    <row r="420">
      <c r="A420">
        <f>HYPERLINK("https://www.youtube.com/watch?v=ZgcKrRGeVOg", "Video")</f>
        <v/>
      </c>
      <c r="B420" t="inlineStr">
        <is>
          <t>8:09</t>
        </is>
      </c>
      <c r="C420" t="inlineStr">
        <is>
          <t>goodbye what about you I</t>
        </is>
      </c>
      <c r="D420">
        <f>HYPERLINK("https://www.youtube.com/watch?v=ZgcKrRGeVOg&amp;t=489s", "Go to time")</f>
        <v/>
      </c>
    </row>
    <row r="421">
      <c r="A421">
        <f>HYPERLINK("https://www.youtube.com/watch?v=ZgcKrRGeVOg", "Video")</f>
        <v/>
      </c>
      <c r="B421" t="inlineStr">
        <is>
          <t>18:25</t>
        </is>
      </c>
      <c r="C421" t="inlineStr">
        <is>
          <t>listening God i' have to hear about it</t>
        </is>
      </c>
      <c r="D421">
        <f>HYPERLINK("https://www.youtube.com/watch?v=ZgcKrRGeVOg&amp;t=1105s", "Go to time")</f>
        <v/>
      </c>
    </row>
    <row r="422">
      <c r="A422">
        <f>HYPERLINK("https://www.youtube.com/watch?v=JZ0AGtN_Uao", "Video")</f>
        <v/>
      </c>
      <c r="B422" t="inlineStr">
        <is>
          <t>13:17</t>
        </is>
      </c>
      <c r="C422" t="inlineStr">
        <is>
          <t>about focusing on one woman I'm going to</t>
        </is>
      </c>
      <c r="D422">
        <f>HYPERLINK("https://www.youtube.com/watch?v=JZ0AGtN_Uao&amp;t=797s", "Go to time")</f>
        <v/>
      </c>
    </row>
    <row r="423">
      <c r="A423">
        <f>HYPERLINK("https://www.youtube.com/watch?v=81J7Oco3_VQ", "Video")</f>
        <v/>
      </c>
      <c r="B423" t="inlineStr">
        <is>
          <t>0:47</t>
        </is>
      </c>
      <c r="C423" t="inlineStr">
        <is>
          <t>these people and feel good about myself</t>
        </is>
      </c>
      <c r="D423">
        <f>HYPERLINK("https://www.youtube.com/watch?v=81J7Oco3_VQ&amp;t=47s", "Go to time")</f>
        <v/>
      </c>
    </row>
    <row r="424">
      <c r="A424">
        <f>HYPERLINK("https://www.youtube.com/watch?v=IgI8_npvjkI", "Video")</f>
        <v/>
      </c>
      <c r="B424" t="inlineStr">
        <is>
          <t>20:01</t>
        </is>
      </c>
      <c r="C424" t="inlineStr">
        <is>
          <t>about how much you're going to miss each</t>
        </is>
      </c>
      <c r="D424">
        <f>HYPERLINK("https://www.youtube.com/watch?v=IgI8_npvjkI&amp;t=1201s", "Go to time")</f>
        <v/>
      </c>
    </row>
    <row r="425">
      <c r="A425">
        <f>HYPERLINK("https://www.youtube.com/watch?v=IgI8_npvjkI", "Video")</f>
        <v/>
      </c>
      <c r="B425" t="inlineStr">
        <is>
          <t>24:52</t>
        </is>
      </c>
      <c r="C425" t="inlineStr">
        <is>
          <t>about focusing on one woman I'm going to</t>
        </is>
      </c>
      <c r="D425">
        <f>HYPERLINK("https://www.youtube.com/watch?v=IgI8_npvjkI&amp;t=1492s", "Go to time")</f>
        <v/>
      </c>
    </row>
    <row r="426">
      <c r="A426">
        <f>HYPERLINK("https://www.youtube.com/watch?v=GWLVdB7q7O4", "Video")</f>
        <v/>
      </c>
      <c r="B426" t="inlineStr">
        <is>
          <t>0:27</t>
        </is>
      </c>
      <c r="C426" t="inlineStr">
        <is>
          <t>going to be the one worrying about</t>
        </is>
      </c>
      <c r="D426">
        <f>HYPERLINK("https://www.youtube.com/watch?v=GWLVdB7q7O4&amp;t=27s", "Go to time")</f>
        <v/>
      </c>
    </row>
    <row r="427">
      <c r="A427">
        <f>HYPERLINK("https://www.youtube.com/watch?v=ST2y17euBlc", "Video")</f>
        <v/>
      </c>
      <c r="B427" t="inlineStr">
        <is>
          <t>5:40</t>
        </is>
      </c>
      <c r="C427" t="inlineStr">
        <is>
          <t>adult son it's the good thing about</t>
        </is>
      </c>
      <c r="D427">
        <f>HYPERLINK("https://www.youtube.com/watch?v=ST2y17euBlc&amp;t=340s", "Go to time")</f>
        <v/>
      </c>
    </row>
    <row r="428">
      <c r="A428">
        <f>HYPERLINK("https://www.youtube.com/watch?v=ST2y17euBlc", "Video")</f>
        <v/>
      </c>
      <c r="B428" t="inlineStr">
        <is>
          <t>10:56</t>
        </is>
      </c>
      <c r="C428" t="inlineStr">
        <is>
          <t>show uh yeah might go about us living</t>
        </is>
      </c>
      <c r="D428">
        <f>HYPERLINK("https://www.youtube.com/watch?v=ST2y17euBlc&amp;t=656s", "Go to time")</f>
        <v/>
      </c>
    </row>
    <row r="429">
      <c r="A429">
        <f>HYPERLINK("https://www.youtube.com/watch?v=ZYblZHVZp5Y", "Video")</f>
        <v/>
      </c>
      <c r="B429" t="inlineStr">
        <is>
          <t>21:57</t>
        </is>
      </c>
      <c r="C429" t="inlineStr">
        <is>
          <t>bridesmaids so god well it started about</t>
        </is>
      </c>
      <c r="D429">
        <f>HYPERLINK("https://www.youtube.com/watch?v=ZYblZHVZp5Y&amp;t=1317s", "Go to time")</f>
        <v/>
      </c>
    </row>
    <row r="430">
      <c r="A430">
        <f>HYPERLINK("https://www.youtube.com/watch?v=9vCKxmWUlTU", "Video")</f>
        <v/>
      </c>
      <c r="B430" t="inlineStr">
        <is>
          <t>4:16</t>
        </is>
      </c>
      <c r="C430" t="inlineStr">
        <is>
          <t>listening God i' have to hear about it</t>
        </is>
      </c>
      <c r="D430">
        <f>HYPERLINK("https://www.youtube.com/watch?v=9vCKxmWUlTU&amp;t=256s", "Go to time")</f>
        <v/>
      </c>
    </row>
    <row r="431">
      <c r="A431">
        <f>HYPERLINK("https://www.youtube.com/watch?v=Us1ekS15s9U", "Video")</f>
        <v/>
      </c>
      <c r="B431" t="inlineStr">
        <is>
          <t>37:52</t>
        </is>
      </c>
      <c r="C431" t="inlineStr">
        <is>
          <t>about 5 Seconds you're going to see why</t>
        </is>
      </c>
      <c r="D431">
        <f>HYPERLINK("https://www.youtube.com/watch?v=Us1ekS15s9U&amp;t=2272s", "Go to time")</f>
        <v/>
      </c>
    </row>
    <row r="432">
      <c r="A432">
        <f>HYPERLINK("https://www.youtube.com/watch?v=Us1ekS15s9U", "Video")</f>
        <v/>
      </c>
      <c r="B432" t="inlineStr">
        <is>
          <t>49:06</t>
        </is>
      </c>
      <c r="C432" t="inlineStr">
        <is>
          <t>good about</t>
        </is>
      </c>
      <c r="D432">
        <f>HYPERLINK("https://www.youtube.com/watch?v=Us1ekS15s9U&amp;t=2946s", "Go to time")</f>
        <v/>
      </c>
    </row>
    <row r="433">
      <c r="A433">
        <f>HYPERLINK("https://www.youtube.com/watch?v=3Dmg2KKZM8o", "Video")</f>
        <v/>
      </c>
      <c r="B433" t="inlineStr">
        <is>
          <t>28:33</t>
        </is>
      </c>
      <c r="C433" t="inlineStr">
        <is>
          <t>about maybe going upstairs and taking a</t>
        </is>
      </c>
      <c r="D433">
        <f>HYPERLINK("https://www.youtube.com/watch?v=3Dmg2KKZM8o&amp;t=1713s", "Go to time")</f>
        <v/>
      </c>
    </row>
    <row r="434">
      <c r="A434">
        <f>HYPERLINK("https://www.youtube.com/watch?v=MElsTK46TSI", "Video")</f>
        <v/>
      </c>
      <c r="B434" t="inlineStr">
        <is>
          <t>24:44</t>
        </is>
      </c>
      <c r="C434" t="inlineStr">
        <is>
          <t>I forgot about your ability to fuse</t>
        </is>
      </c>
      <c r="D434">
        <f>HYPERLINK("https://www.youtube.com/watch?v=MElsTK46TSI&amp;t=1484s", "Go to time")</f>
        <v/>
      </c>
    </row>
    <row r="435">
      <c r="A435">
        <f>HYPERLINK("https://www.youtube.com/watch?v=v2lMeryJ8f0", "Video")</f>
        <v/>
      </c>
      <c r="B435" t="inlineStr">
        <is>
          <t>20:37</t>
        </is>
      </c>
      <c r="C435" t="inlineStr">
        <is>
          <t>you about your menu I'm just going to</t>
        </is>
      </c>
      <c r="D435">
        <f>HYPERLINK("https://www.youtube.com/watch?v=v2lMeryJ8f0&amp;t=1237s", "Go to time")</f>
        <v/>
      </c>
    </row>
    <row r="436">
      <c r="A436">
        <f>HYPERLINK("https://www.youtube.com/watch?v=v2lMeryJ8f0", "Video")</f>
        <v/>
      </c>
      <c r="B436" t="inlineStr">
        <is>
          <t>20:41</t>
        </is>
      </c>
      <c r="C436" t="inlineStr">
        <is>
          <t>what if you're going to talk about me</t>
        </is>
      </c>
      <c r="D436">
        <f>HYPERLINK("https://www.youtube.com/watch?v=v2lMeryJ8f0&amp;t=1241s", "Go to time")</f>
        <v/>
      </c>
    </row>
    <row r="437">
      <c r="A437">
        <f>HYPERLINK("https://www.youtube.com/watch?v=N0N_p05lo1c", "Video")</f>
        <v/>
      </c>
      <c r="B437" t="inlineStr">
        <is>
          <t>20:14</t>
        </is>
      </c>
      <c r="C437" t="inlineStr">
        <is>
          <t>about hey what's going on I found a note</t>
        </is>
      </c>
      <c r="D437">
        <f>HYPERLINK("https://www.youtube.com/watch?v=N0N_p05lo1c&amp;t=1214s", "Go to time")</f>
        <v/>
      </c>
    </row>
    <row r="438">
      <c r="A438">
        <f>HYPERLINK("https://www.youtube.com/watch?v=N0N_p05lo1c", "Video")</f>
        <v/>
      </c>
      <c r="B438" t="inlineStr">
        <is>
          <t>39:52</t>
        </is>
      </c>
      <c r="C438" t="inlineStr">
        <is>
          <t>you what are we going to talk about what</t>
        </is>
      </c>
      <c r="D438">
        <f>HYPERLINK("https://www.youtube.com/watch?v=N0N_p05lo1c&amp;t=2392s", "Go to time")</f>
        <v/>
      </c>
    </row>
    <row r="439">
      <c r="A439">
        <f>HYPERLINK("https://www.youtube.com/watch?v=dBShxiZGB3w", "Video")</f>
        <v/>
      </c>
      <c r="B439" t="inlineStr">
        <is>
          <t>10:30</t>
        </is>
      </c>
      <c r="C439" t="inlineStr">
        <is>
          <t>going to hear about that for a couple of</t>
        </is>
      </c>
      <c r="D439">
        <f>HYPERLINK("https://www.youtube.com/watch?v=dBShxiZGB3w&amp;t=630s", "Go to time")</f>
        <v/>
      </c>
    </row>
    <row r="440">
      <c r="A440">
        <f>HYPERLINK("https://www.youtube.com/watch?v=dBShxiZGB3w", "Video")</f>
        <v/>
      </c>
      <c r="B440" t="inlineStr">
        <is>
          <t>15:23</t>
        </is>
      </c>
      <c r="C440" t="inlineStr">
        <is>
          <t>floor oh God it hurts to even joke about</t>
        </is>
      </c>
      <c r="D440">
        <f>HYPERLINK("https://www.youtube.com/watch?v=dBShxiZGB3w&amp;t=923s", "Go to time")</f>
        <v/>
      </c>
    </row>
    <row r="441">
      <c r="A441">
        <f>HYPERLINK("https://www.youtube.com/watch?v=dBShxiZGB3w", "Video")</f>
        <v/>
      </c>
      <c r="B441" t="inlineStr">
        <is>
          <t>19:30</t>
        </is>
      </c>
      <c r="C441" t="inlineStr">
        <is>
          <t>Choice oh God what about you Joe what</t>
        </is>
      </c>
      <c r="D441">
        <f>HYPERLINK("https://www.youtube.com/watch?v=dBShxiZGB3w&amp;t=1170s", "Go to time")</f>
        <v/>
      </c>
    </row>
    <row r="442">
      <c r="A442">
        <f>HYPERLINK("https://www.youtube.com/watch?v=zsDK94sZpXM", "Video")</f>
        <v/>
      </c>
      <c r="B442" t="inlineStr">
        <is>
          <t>55:20</t>
        </is>
      </c>
      <c r="C442" t="inlineStr">
        <is>
          <t>good lie oh okay how about the whole man</t>
        </is>
      </c>
      <c r="D442">
        <f>HYPERLINK("https://www.youtube.com/watch?v=zsDK94sZpXM&amp;t=3320s", "Go to time")</f>
        <v/>
      </c>
    </row>
    <row r="443">
      <c r="A443">
        <f>HYPERLINK("https://www.youtube.com/watch?v=kvyL_h_w0MQ", "Video")</f>
        <v/>
      </c>
      <c r="B443" t="inlineStr">
        <is>
          <t>6:24</t>
        </is>
      </c>
      <c r="C443" t="inlineStr">
        <is>
          <t>about okay well there's got to be</t>
        </is>
      </c>
      <c r="D443">
        <f>HYPERLINK("https://www.youtube.com/watch?v=kvyL_h_w0MQ&amp;t=384s", "Go to time")</f>
        <v/>
      </c>
    </row>
    <row r="444">
      <c r="A444">
        <f>HYPERLINK("https://www.youtube.com/watch?v=kvyL_h_w0MQ", "Video")</f>
        <v/>
      </c>
      <c r="B444" t="inlineStr">
        <is>
          <t>7:29</t>
        </is>
      </c>
      <c r="C444" t="inlineStr">
        <is>
          <t>it's about Monica and Chandler oh my god</t>
        </is>
      </c>
      <c r="D444">
        <f>HYPERLINK("https://www.youtube.com/watch?v=kvyL_h_w0MQ&amp;t=449s", "Go to time")</f>
        <v/>
      </c>
    </row>
    <row r="445">
      <c r="A445">
        <f>HYPERLINK("https://www.youtube.com/watch?v=kvyL_h_w0MQ", "Video")</f>
        <v/>
      </c>
      <c r="B445" t="inlineStr">
        <is>
          <t>13:12</t>
        </is>
      </c>
      <c r="C445" t="inlineStr">
        <is>
          <t>have a really good feeling about her oh</t>
        </is>
      </c>
      <c r="D445">
        <f>HYPERLINK("https://www.youtube.com/watch?v=kvyL_h_w0MQ&amp;t=792s", "Go to time")</f>
        <v/>
      </c>
    </row>
    <row r="446">
      <c r="A446">
        <f>HYPERLINK("https://www.youtube.com/watch?v=kvyL_h_w0MQ", "Video")</f>
        <v/>
      </c>
      <c r="B446" t="inlineStr">
        <is>
          <t>16:37</t>
        </is>
      </c>
      <c r="C446" t="inlineStr">
        <is>
          <t>uh about a month ago uh Rachel and I</t>
        </is>
      </c>
      <c r="D446">
        <f>HYPERLINK("https://www.youtube.com/watch?v=kvyL_h_w0MQ&amp;t=997s", "Go to time")</f>
        <v/>
      </c>
    </row>
    <row r="447">
      <c r="A447">
        <f>HYPERLINK("https://www.youtube.com/watch?v=RJi2a1vh8aU", "Video")</f>
        <v/>
      </c>
      <c r="B447" t="inlineStr">
        <is>
          <t>4:10</t>
        </is>
      </c>
      <c r="C447" t="inlineStr">
        <is>
          <t>and totally forgot about the camera it</t>
        </is>
      </c>
      <c r="D447">
        <f>HYPERLINK("https://www.youtube.com/watch?v=RJi2a1vh8aU&amp;t=250s", "Go to time")</f>
        <v/>
      </c>
    </row>
    <row r="448">
      <c r="A448">
        <f>HYPERLINK("https://www.youtube.com/watch?v=Z5SHAoXyD5A", "Video")</f>
        <v/>
      </c>
      <c r="B448" t="inlineStr">
        <is>
          <t>19:33</t>
        </is>
      </c>
      <c r="C448" t="inlineStr">
        <is>
          <t>go to a dessert only place I heard about</t>
        </is>
      </c>
      <c r="D448">
        <f>HYPERLINK("https://www.youtube.com/watch?v=Z5SHAoXyD5A&amp;t=1173s", "Go to time")</f>
        <v/>
      </c>
    </row>
    <row r="449">
      <c r="A449">
        <f>HYPERLINK("https://www.youtube.com/watch?v=Z5SHAoXyD5A", "Video")</f>
        <v/>
      </c>
      <c r="B449" t="inlineStr">
        <is>
          <t>20:06</t>
        </is>
      </c>
      <c r="C449" t="inlineStr">
        <is>
          <t>classy I got to talk to you about</t>
        </is>
      </c>
      <c r="D449">
        <f>HYPERLINK("https://www.youtube.com/watch?v=Z5SHAoXyD5A&amp;t=1206s", "Go to time")</f>
        <v/>
      </c>
    </row>
    <row r="450">
      <c r="A450">
        <f>HYPERLINK("https://www.youtube.com/watch?v=fvol_PhlegU", "Video")</f>
        <v/>
      </c>
      <c r="B450" t="inlineStr">
        <is>
          <t>0:58</t>
        </is>
      </c>
      <c r="C450" t="inlineStr">
        <is>
          <t>box what I'm going to do about this coat</t>
        </is>
      </c>
      <c r="D450">
        <f>HYPERLINK("https://www.youtube.com/watch?v=fvol_PhlegU&amp;t=58s", "Go to time")</f>
        <v/>
      </c>
    </row>
    <row r="451">
      <c r="A451">
        <f>HYPERLINK("https://www.youtube.com/watch?v=fvol_PhlegU", "Video")</f>
        <v/>
      </c>
      <c r="B451" t="inlineStr">
        <is>
          <t>5:37</t>
        </is>
      </c>
      <c r="C451" t="inlineStr">
        <is>
          <t>people and feel good about</t>
        </is>
      </c>
      <c r="D451">
        <f>HYPERLINK("https://www.youtube.com/watch?v=fvol_PhlegU&amp;t=337s", "Go to time")</f>
        <v/>
      </c>
    </row>
    <row r="452">
      <c r="A452">
        <f>HYPERLINK("https://www.youtube.com/watch?v=fvol_PhlegU", "Video")</f>
        <v/>
      </c>
      <c r="B452" t="inlineStr">
        <is>
          <t>47:44</t>
        </is>
      </c>
      <c r="C452" t="inlineStr">
        <is>
          <t>you lied about going to the game you</t>
        </is>
      </c>
      <c r="D452">
        <f>HYPERLINK("https://www.youtube.com/watch?v=fvol_PhlegU&amp;t=2864s", "Go to time")</f>
        <v/>
      </c>
    </row>
    <row r="453">
      <c r="A453">
        <f>HYPERLINK("https://www.youtube.com/watch?v=NKsCkliwm9U", "Video")</f>
        <v/>
      </c>
      <c r="B453" t="inlineStr">
        <is>
          <t>1:53</t>
        </is>
      </c>
      <c r="C453" t="inlineStr">
        <is>
          <t>yeah baby so we never got to hear about</t>
        </is>
      </c>
      <c r="D453">
        <f>HYPERLINK("https://www.youtube.com/watch?v=NKsCkliwm9U&amp;t=113s", "Go to time")</f>
        <v/>
      </c>
    </row>
    <row r="454">
      <c r="A454">
        <f>HYPERLINK("https://www.youtube.com/watch?v=UYrwmTpmz60", "Video")</f>
        <v/>
      </c>
      <c r="B454" t="inlineStr">
        <is>
          <t>14:54</t>
        </is>
      </c>
      <c r="C454" t="inlineStr">
        <is>
          <t>better you lied about going to the game</t>
        </is>
      </c>
      <c r="D454">
        <f>HYPERLINK("https://www.youtube.com/watch?v=UYrwmTpmz60&amp;t=894s", "Go to time")</f>
        <v/>
      </c>
    </row>
    <row r="455">
      <c r="A455">
        <f>HYPERLINK("https://www.youtube.com/watch?v=UYrwmTpmz60", "Video")</f>
        <v/>
      </c>
      <c r="B455" t="inlineStr">
        <is>
          <t>24:55</t>
        </is>
      </c>
      <c r="C455" t="inlineStr">
        <is>
          <t>it let's go oh yeah about telling Mom</t>
        </is>
      </c>
      <c r="D455">
        <f>HYPERLINK("https://www.youtube.com/watch?v=UYrwmTpmz60&amp;t=1495s", "Go to time")</f>
        <v/>
      </c>
    </row>
    <row r="456">
      <c r="A456">
        <f>HYPERLINK("https://www.youtube.com/watch?v=UYrwmTpmz60", "Video")</f>
        <v/>
      </c>
      <c r="B456" t="inlineStr">
        <is>
          <t>38:44</t>
        </is>
      </c>
      <c r="C456" t="inlineStr">
        <is>
          <t>going to do about my job oh uh not go</t>
        </is>
      </c>
      <c r="D456">
        <f>HYPERLINK("https://www.youtube.com/watch?v=UYrwmTpmz60&amp;t=2324s", "Go to time")</f>
        <v/>
      </c>
    </row>
    <row r="457">
      <c r="A457">
        <f>HYPERLINK("https://www.youtube.com/watch?v=UYrwmTpmz60", "Video")</f>
        <v/>
      </c>
      <c r="B457" t="inlineStr">
        <is>
          <t>41:03</t>
        </is>
      </c>
      <c r="C457" t="inlineStr">
        <is>
          <t>going to hear about that for a couple of</t>
        </is>
      </c>
      <c r="D457">
        <f>HYPERLINK("https://www.youtube.com/watch?v=UYrwmTpmz60&amp;t=2463s", "Go to time")</f>
        <v/>
      </c>
    </row>
    <row r="458">
      <c r="A458">
        <f>HYPERLINK("https://www.youtube.com/watch?v=UYrwmTpmz60", "Video")</f>
        <v/>
      </c>
      <c r="B458" t="inlineStr">
        <is>
          <t>57:12</t>
        </is>
      </c>
      <c r="C458" t="inlineStr">
        <is>
          <t>oh what are we going to talk about what</t>
        </is>
      </c>
      <c r="D458">
        <f>HYPERLINK("https://www.youtube.com/watch?v=UYrwmTpmz60&amp;t=3432s", "Go to time")</f>
        <v/>
      </c>
    </row>
    <row r="459">
      <c r="A459">
        <f>HYPERLINK("https://www.youtube.com/watch?v=o739b8h6wjY", "Video")</f>
        <v/>
      </c>
      <c r="B459" t="inlineStr">
        <is>
          <t>2:25</t>
        </is>
      </c>
      <c r="C459" t="inlineStr">
        <is>
          <t>sorry God you're going to cry about it</t>
        </is>
      </c>
      <c r="D459">
        <f>HYPERLINK("https://www.youtube.com/watch?v=o739b8h6wjY&amp;t=145s", "Go to time")</f>
        <v/>
      </c>
    </row>
    <row r="460">
      <c r="A460">
        <f>HYPERLINK("https://www.youtube.com/watch?v=EQZ9wtYMfyM", "Video")</f>
        <v/>
      </c>
      <c r="B460" t="inlineStr">
        <is>
          <t>7:12</t>
        </is>
      </c>
      <c r="C460" t="inlineStr">
        <is>
          <t>it's about Monica and Chandler oh my god</t>
        </is>
      </c>
      <c r="D460">
        <f>HYPERLINK("https://www.youtube.com/watch?v=EQZ9wtYMfyM&amp;t=432s", "Go to time")</f>
        <v/>
      </c>
    </row>
    <row r="461">
      <c r="A461">
        <f>HYPERLINK("https://www.youtube.com/watch?v=M0ULTq0P788", "Video")</f>
        <v/>
      </c>
      <c r="B461" t="inlineStr">
        <is>
          <t>0:51</t>
        </is>
      </c>
      <c r="C461" t="inlineStr">
        <is>
          <t>ross's room uh gosh we talked about that</t>
        </is>
      </c>
      <c r="D461">
        <f>HYPERLINK("https://www.youtube.com/watch?v=M0ULTq0P788&amp;t=51s", "Go to time")</f>
        <v/>
      </c>
    </row>
    <row r="462">
      <c r="A462">
        <f>HYPERLINK("https://www.youtube.com/watch?v=01Osw6dKEcI", "Video")</f>
        <v/>
      </c>
      <c r="B462" t="inlineStr">
        <is>
          <t>34:56</t>
        </is>
      </c>
      <c r="C462" t="inlineStr">
        <is>
          <t>good about it</t>
        </is>
      </c>
      <c r="D462">
        <f>HYPERLINK("https://www.youtube.com/watch?v=01Osw6dKEcI&amp;t=2096s", "Go to time")</f>
        <v/>
      </c>
    </row>
    <row r="463">
      <c r="A463">
        <f>HYPERLINK("https://www.youtube.com/watch?v=76tlr1ugLUs", "Video")</f>
        <v/>
      </c>
      <c r="B463" t="inlineStr">
        <is>
          <t>23:54</t>
        </is>
      </c>
      <c r="C463" t="inlineStr">
        <is>
          <t>go shopping with her what about Rachel</t>
        </is>
      </c>
      <c r="D463">
        <f>HYPERLINK("https://www.youtube.com/watch?v=76tlr1ugLUs&amp;t=1434s", "Go to time")</f>
        <v/>
      </c>
    </row>
    <row r="464">
      <c r="A464">
        <f>HYPERLINK("https://www.youtube.com/watch?v=4a1NcMemnR4", "Video")</f>
        <v/>
      </c>
      <c r="B464" t="inlineStr">
        <is>
          <t>17:21</t>
        </is>
      </c>
      <c r="C464" t="inlineStr">
        <is>
          <t>yeah think about maybe going upstairs</t>
        </is>
      </c>
      <c r="D464">
        <f>HYPERLINK("https://www.youtube.com/watch?v=4a1NcMemnR4&amp;t=1041s", "Go to time")</f>
        <v/>
      </c>
    </row>
    <row r="465">
      <c r="A465">
        <f>HYPERLINK("https://www.youtube.com/watch?v=4a1NcMemnR4", "Video")</f>
        <v/>
      </c>
      <c r="B465" t="inlineStr">
        <is>
          <t>20:57</t>
        </is>
      </c>
      <c r="C465" t="inlineStr">
        <is>
          <t>about the stripper yeah good call</t>
        </is>
      </c>
      <c r="D465">
        <f>HYPERLINK("https://www.youtube.com/watch?v=4a1NcMemnR4&amp;t=1257s", "Go to time")</f>
        <v/>
      </c>
    </row>
    <row r="466">
      <c r="A466">
        <f>HYPERLINK("https://www.youtube.com/watch?v=4a1NcMemnR4", "Video")</f>
        <v/>
      </c>
      <c r="B466" t="inlineStr">
        <is>
          <t>24:39</t>
        </is>
      </c>
      <c r="C466" t="inlineStr">
        <is>
          <t>we'll go down to the docks and see about</t>
        </is>
      </c>
      <c r="D466">
        <f>HYPERLINK("https://www.youtube.com/watch?v=4a1NcMemnR4&amp;t=1479s", "Go to time")</f>
        <v/>
      </c>
    </row>
    <row r="467">
      <c r="A467">
        <f>HYPERLINK("https://www.youtube.com/watch?v=Y8K2TsyFj7Q", "Video")</f>
        <v/>
      </c>
      <c r="B467" t="inlineStr">
        <is>
          <t>0:15</t>
        </is>
      </c>
      <c r="C467" t="inlineStr">
        <is>
          <t>what are we going to talk about what you</t>
        </is>
      </c>
      <c r="D467">
        <f>HYPERLINK("https://www.youtube.com/watch?v=Y8K2TsyFj7Q&amp;t=15s", "Go to time")</f>
        <v/>
      </c>
    </row>
    <row r="468">
      <c r="A468">
        <f>HYPERLINK("https://www.youtube.com/watch?v=Tm7DcVtwrQE", "Video")</f>
        <v/>
      </c>
      <c r="B468" t="inlineStr">
        <is>
          <t>3:20</t>
        </is>
      </c>
      <c r="C468" t="inlineStr">
        <is>
          <t>you lied about going to the game you</t>
        </is>
      </c>
      <c r="D468">
        <f>HYPERLINK("https://www.youtube.com/watch?v=Tm7DcVtwrQE&amp;t=200s", "Go to time")</f>
        <v/>
      </c>
    </row>
    <row r="469">
      <c r="A469">
        <f>HYPERLINK("https://www.youtube.com/watch?v=hO-21fU7Si4", "Video")</f>
        <v/>
      </c>
      <c r="B469" t="inlineStr">
        <is>
          <t>0:06</t>
        </is>
      </c>
      <c r="C469" t="inlineStr">
        <is>
          <t>whoa what are we going to do about my</t>
        </is>
      </c>
      <c r="D469">
        <f>HYPERLINK("https://www.youtube.com/watch?v=hO-21fU7Si4&amp;t=6s", "Go to time")</f>
        <v/>
      </c>
    </row>
    <row r="470">
      <c r="A470">
        <f>HYPERLINK("https://www.youtube.com/watch?v=w0a07NySt6I", "Video")</f>
        <v/>
      </c>
      <c r="B470" t="inlineStr">
        <is>
          <t>10:49</t>
        </is>
      </c>
      <c r="C470" t="inlineStr">
        <is>
          <t>about her nice smile good dresser big</t>
        </is>
      </c>
      <c r="D470">
        <f>HYPERLINK("https://www.youtube.com/watch?v=w0a07NySt6I&amp;t=649s", "Go to time")</f>
        <v/>
      </c>
    </row>
    <row r="471">
      <c r="A471">
        <f>HYPERLINK("https://www.youtube.com/watch?v=vdVzThl6oEQ", "Video")</f>
        <v/>
      </c>
      <c r="B471" t="inlineStr">
        <is>
          <t>0:48</t>
        </is>
      </c>
      <c r="C471" t="inlineStr">
        <is>
          <t>yeah guess you forgotten all about Joey</t>
        </is>
      </c>
      <c r="D471">
        <f>HYPERLINK("https://www.youtube.com/watch?v=vdVzThl6oEQ&amp;t=48s", "Go to time")</f>
        <v/>
      </c>
    </row>
    <row r="472">
      <c r="A472">
        <f>HYPERLINK("https://www.youtube.com/watch?v=vdVzThl6oEQ", "Video")</f>
        <v/>
      </c>
      <c r="B472" t="inlineStr">
        <is>
          <t>0:52</t>
        </is>
      </c>
      <c r="C472" t="inlineStr">
        <is>
          <t>forgotten about Joey and clearly you've</t>
        </is>
      </c>
      <c r="D472">
        <f>HYPERLINK("https://www.youtube.com/watch?v=vdVzThl6oEQ&amp;t=52s", "Go to time")</f>
        <v/>
      </c>
    </row>
    <row r="473">
      <c r="A473">
        <f>HYPERLINK("https://www.youtube.com/watch?v=vdVzThl6oEQ", "Video")</f>
        <v/>
      </c>
      <c r="B473" t="inlineStr">
        <is>
          <t>0:54</t>
        </is>
      </c>
      <c r="C473" t="inlineStr">
        <is>
          <t>forgotten about</t>
        </is>
      </c>
      <c r="D473">
        <f>HYPERLINK("https://www.youtube.com/watch?v=vdVzThl6oEQ&amp;t=54s", "Go to time")</f>
        <v/>
      </c>
    </row>
    <row r="474">
      <c r="A474">
        <f>HYPERLINK("https://www.youtube.com/watch?v=G1bA5aZJNZs", "Video")</f>
        <v/>
      </c>
      <c r="B474" t="inlineStr">
        <is>
          <t>0:36</t>
        </is>
      </c>
      <c r="C474" t="inlineStr">
        <is>
          <t>you ain't about how I'm always going out</t>
        </is>
      </c>
      <c r="D474">
        <f>HYPERLINK("https://www.youtube.com/watch?v=G1bA5aZJNZs&amp;t=36s", "Go to time")</f>
        <v/>
      </c>
    </row>
    <row r="475">
      <c r="A475">
        <f>HYPERLINK("https://www.youtube.com/watch?v=bgLgQ4kVdLQ", "Video")</f>
        <v/>
      </c>
      <c r="B475" t="inlineStr">
        <is>
          <t>0:34</t>
        </is>
      </c>
      <c r="C475" t="inlineStr">
        <is>
          <t>about a month ago</t>
        </is>
      </c>
      <c r="D475">
        <f>HYPERLINK("https://www.youtube.com/watch?v=bgLgQ4kVdLQ&amp;t=34s", "Go to time")</f>
        <v/>
      </c>
    </row>
    <row r="476">
      <c r="A476">
        <f>HYPERLINK("https://www.youtube.com/watch?v=SKklEhqopqA", "Video")</f>
        <v/>
      </c>
      <c r="B476" t="inlineStr">
        <is>
          <t>9:26</t>
        </is>
      </c>
      <c r="C476" t="inlineStr">
        <is>
          <t>got to do something about the humping</t>
        </is>
      </c>
      <c r="D476">
        <f>HYPERLINK("https://www.youtube.com/watch?v=SKklEhqopqA&amp;t=566s", "Go to time")</f>
        <v/>
      </c>
    </row>
    <row r="477">
      <c r="A477">
        <f>HYPERLINK("https://www.youtube.com/watch?v=FIjzl_dg2Mw", "Video")</f>
        <v/>
      </c>
      <c r="B477" t="inlineStr">
        <is>
          <t>1:27</t>
        </is>
      </c>
      <c r="C477" t="inlineStr">
        <is>
          <t>just weigh out the good stuff about the</t>
        </is>
      </c>
      <c r="D477">
        <f>HYPERLINK("https://www.youtube.com/watch?v=FIjzl_dg2Mw&amp;t=87s", "Go to time")</f>
        <v/>
      </c>
    </row>
    <row r="478">
      <c r="A478">
        <f>HYPERLINK("https://www.youtube.com/watch?v=FIjzl_dg2Mw", "Video")</f>
        <v/>
      </c>
      <c r="B478" t="inlineStr">
        <is>
          <t>2:55</t>
        </is>
      </c>
      <c r="C478" t="inlineStr">
        <is>
          <t>thank god i was just thinking about you</t>
        </is>
      </c>
      <c r="D478">
        <f>HYPERLINK("https://www.youtube.com/watch?v=FIjzl_dg2Mw&amp;t=175s", "Go to time")</f>
        <v/>
      </c>
    </row>
    <row r="479">
      <c r="A479">
        <f>HYPERLINK("https://www.youtube.com/watch?v=qmgTn199WOE", "Video")</f>
        <v/>
      </c>
      <c r="B479" t="inlineStr">
        <is>
          <t>5:04</t>
        </is>
      </c>
      <c r="C479" t="inlineStr">
        <is>
          <t>going to do about this coat I'll take</t>
        </is>
      </c>
      <c r="D479">
        <f>HYPERLINK("https://www.youtube.com/watch?v=qmgTn199WOE&amp;t=304s", "Go to time")</f>
        <v/>
      </c>
    </row>
    <row r="480">
      <c r="A480">
        <f>HYPERLINK("https://www.youtube.com/watch?v=qmgTn199WOE", "Video")</f>
        <v/>
      </c>
      <c r="B480" t="inlineStr">
        <is>
          <t>10:01</t>
        </is>
      </c>
      <c r="C480" t="inlineStr">
        <is>
          <t>oh God what about you Joe what would you</t>
        </is>
      </c>
      <c r="D480">
        <f>HYPERLINK("https://www.youtube.com/watch?v=qmgTn199WOE&amp;t=601s", "Go to time")</f>
        <v/>
      </c>
    </row>
    <row r="481">
      <c r="A481">
        <f>HYPERLINK("https://www.youtube.com/watch?v=qmgTn199WOE", "Video")</f>
        <v/>
      </c>
      <c r="B481" t="inlineStr">
        <is>
          <t>23:17</t>
        </is>
      </c>
      <c r="C481" t="inlineStr">
        <is>
          <t>going to hear about that for a couple of</t>
        </is>
      </c>
      <c r="D481">
        <f>HYPERLINK("https://www.youtube.com/watch?v=qmgTn199WOE&amp;t=1397s", "Go to time")</f>
        <v/>
      </c>
    </row>
    <row r="482">
      <c r="A482">
        <f>HYPERLINK("https://www.youtube.com/watch?v=YKbizAipups", "Video")</f>
        <v/>
      </c>
      <c r="B482" t="inlineStr">
        <is>
          <t>22:53</t>
        </is>
      </c>
      <c r="C482" t="inlineStr">
        <is>
          <t>about okay well there's got to be</t>
        </is>
      </c>
      <c r="D482">
        <f>HYPERLINK("https://www.youtube.com/watch?v=YKbizAipups&amp;t=1373s", "Go to time")</f>
        <v/>
      </c>
    </row>
    <row r="483">
      <c r="A483">
        <f>HYPERLINK("https://www.youtube.com/watch?v=-SPzv5UVgwc", "Video")</f>
        <v/>
      </c>
      <c r="B483" t="inlineStr">
        <is>
          <t>3:50</t>
        </is>
      </c>
      <c r="C483" t="inlineStr">
        <is>
          <t>about the stripper yeah good</t>
        </is>
      </c>
      <c r="D483">
        <f>HYPERLINK("https://www.youtube.com/watch?v=-SPzv5UVgwc&amp;t=230s", "Go to time")</f>
        <v/>
      </c>
    </row>
    <row r="484">
      <c r="A484">
        <f>HYPERLINK("https://www.youtube.com/watch?v=-SPzv5UVgwc", "Video")</f>
        <v/>
      </c>
      <c r="B484" t="inlineStr">
        <is>
          <t>32:31</t>
        </is>
      </c>
      <c r="C484" t="inlineStr">
        <is>
          <t>thinking about maybe no no you can't go</t>
        </is>
      </c>
      <c r="D484">
        <f>HYPERLINK("https://www.youtube.com/watch?v=-SPzv5UVgwc&amp;t=1951s", "Go to time")</f>
        <v/>
      </c>
    </row>
    <row r="485">
      <c r="A485">
        <f>HYPERLINK("https://www.youtube.com/watch?v=-SPzv5UVgwc", "Video")</f>
        <v/>
      </c>
      <c r="B485" t="inlineStr">
        <is>
          <t>35:20</t>
        </is>
      </c>
      <c r="C485" t="inlineStr">
        <is>
          <t>I forgot about your ability to fuse</t>
        </is>
      </c>
      <c r="D485">
        <f>HYPERLINK("https://www.youtube.com/watch?v=-SPzv5UVgwc&amp;t=2120s", "Go to time")</f>
        <v/>
      </c>
    </row>
    <row r="486">
      <c r="A486">
        <f>HYPERLINK("https://www.youtube.com/watch?v=-SPzv5UVgwc", "Video")</f>
        <v/>
      </c>
      <c r="B486" t="inlineStr">
        <is>
          <t>40:18</t>
        </is>
      </c>
      <c r="C486" t="inlineStr">
        <is>
          <t>guys guess you forgotten all about Joey</t>
        </is>
      </c>
      <c r="D486">
        <f>HYPERLINK("https://www.youtube.com/watch?v=-SPzv5UVgwc&amp;t=2418s", "Go to time")</f>
        <v/>
      </c>
    </row>
    <row r="487">
      <c r="A487">
        <f>HYPERLINK("https://www.youtube.com/watch?v=-SPzv5UVgwc", "Video")</f>
        <v/>
      </c>
      <c r="B487" t="inlineStr">
        <is>
          <t>40:23</t>
        </is>
      </c>
      <c r="C487" t="inlineStr">
        <is>
          <t>forgotten about Joey and clearly you've</t>
        </is>
      </c>
      <c r="D487">
        <f>HYPERLINK("https://www.youtube.com/watch?v=-SPzv5UVgwc&amp;t=2423s", "Go to time")</f>
        <v/>
      </c>
    </row>
    <row r="488">
      <c r="A488">
        <f>HYPERLINK("https://www.youtube.com/watch?v=-SPzv5UVgwc", "Video")</f>
        <v/>
      </c>
      <c r="B488" t="inlineStr">
        <is>
          <t>40:25</t>
        </is>
      </c>
      <c r="C488" t="inlineStr">
        <is>
          <t>forgotten about Chandler</t>
        </is>
      </c>
      <c r="D488">
        <f>HYPERLINK("https://www.youtube.com/watch?v=-SPzv5UVgwc&amp;t=2425s", "Go to time")</f>
        <v/>
      </c>
    </row>
    <row r="489">
      <c r="A489">
        <f>HYPERLINK("https://www.youtube.com/watch?v=BR8IcqZ66aI", "Video")</f>
        <v/>
      </c>
      <c r="B489" t="inlineStr">
        <is>
          <t>5:01</t>
        </is>
      </c>
      <c r="C489" t="inlineStr">
        <is>
          <t>good lie oh okay how about the whole man</t>
        </is>
      </c>
      <c r="D489">
        <f>HYPERLINK("https://www.youtube.com/watch?v=BR8IcqZ66aI&amp;t=301s", "Go to time")</f>
        <v/>
      </c>
    </row>
    <row r="490">
      <c r="A490">
        <f>HYPERLINK("https://www.youtube.com/watch?v=hcEaAWBIlm0", "Video")</f>
        <v/>
      </c>
      <c r="B490" t="inlineStr">
        <is>
          <t>0:57</t>
        </is>
      </c>
      <c r="C490" t="inlineStr">
        <is>
          <t>you okay see about a month ago I wanted</t>
        </is>
      </c>
      <c r="D490">
        <f>HYPERLINK("https://www.youtube.com/watch?v=hcEaAWBIlm0&amp;t=57s", "Go to time")</f>
        <v/>
      </c>
    </row>
    <row r="491">
      <c r="A491">
        <f>HYPERLINK("https://www.youtube.com/watch?v=i0-pF964Ebw", "Video")</f>
        <v/>
      </c>
      <c r="B491" t="inlineStr">
        <is>
          <t>0:34</t>
        </is>
      </c>
      <c r="C491" t="inlineStr">
        <is>
          <t>floor oh God it hurts to even joke about</t>
        </is>
      </c>
      <c r="D491">
        <f>HYPERLINK("https://www.youtube.com/watch?v=i0-pF964Ebw&amp;t=34s", "Go to time")</f>
        <v/>
      </c>
    </row>
    <row r="492">
      <c r="A492">
        <f>HYPERLINK("https://www.youtube.com/watch?v=p7wabPRxvII", "Video")</f>
        <v/>
      </c>
      <c r="B492" t="inlineStr">
        <is>
          <t>18:03</t>
        </is>
      </c>
      <c r="C492" t="inlineStr">
        <is>
          <t>are we going to do about my job oh uh</t>
        </is>
      </c>
      <c r="D492">
        <f>HYPERLINK("https://www.youtube.com/watch?v=p7wabPRxvII&amp;t=1083s", "Go to time")</f>
        <v/>
      </c>
    </row>
    <row r="493">
      <c r="A493">
        <f>HYPERLINK("https://www.youtube.com/watch?v=p7wabPRxvII", "Video")</f>
        <v/>
      </c>
      <c r="B493" t="inlineStr">
        <is>
          <t>23:42</t>
        </is>
      </c>
      <c r="C493" t="inlineStr">
        <is>
          <t>you lied about going to the game you</t>
        </is>
      </c>
      <c r="D493">
        <f>HYPERLINK("https://www.youtube.com/watch?v=p7wabPRxvII&amp;t=1422s", "Go to time")</f>
        <v/>
      </c>
    </row>
    <row r="494">
      <c r="A494">
        <f>HYPERLINK("https://www.youtube.com/watch?v=J75ZXWeCAkI", "Video")</f>
        <v/>
      </c>
      <c r="B494" t="inlineStr">
        <is>
          <t>0:06</t>
        </is>
      </c>
      <c r="C494" t="inlineStr">
        <is>
          <t>we're gonna start with some songs about</t>
        </is>
      </c>
      <c r="D494">
        <f>HYPERLINK("https://www.youtube.com/watch?v=J75ZXWeCAkI&amp;t=6s", "Go to time")</f>
        <v/>
      </c>
    </row>
    <row r="495">
      <c r="A495">
        <f>HYPERLINK("https://www.youtube.com/watch?v=BAOvJw7FcEU", "Video")</f>
        <v/>
      </c>
      <c r="B495" t="inlineStr">
        <is>
          <t>0:19</t>
        </is>
      </c>
      <c r="C495" t="inlineStr">
        <is>
          <t>piece oh God Ross okay if you care about</t>
        </is>
      </c>
      <c r="D495">
        <f>HYPERLINK("https://www.youtube.com/watch?v=BAOvJw7FcEU&amp;t=19s", "Go to time")</f>
        <v/>
      </c>
    </row>
    <row r="496">
      <c r="A496">
        <f>HYPERLINK("https://www.youtube.com/watch?v=K4pto-C3Wag", "Video")</f>
        <v/>
      </c>
      <c r="B496" t="inlineStr">
        <is>
          <t>6:37</t>
        </is>
      </c>
      <c r="C496" t="inlineStr">
        <is>
          <t>help what I'm going to do about this</t>
        </is>
      </c>
      <c r="D496">
        <f>HYPERLINK("https://www.youtube.com/watch?v=K4pto-C3Wag&amp;t=397s", "Go to time")</f>
        <v/>
      </c>
    </row>
    <row r="497">
      <c r="A497">
        <f>HYPERLINK("https://www.youtube.com/watch?v=FXjJrD8qqe0", "Video")</f>
        <v/>
      </c>
      <c r="B497" t="inlineStr">
        <is>
          <t>2:06</t>
        </is>
      </c>
      <c r="C497" t="inlineStr">
        <is>
          <t>about maybe going upstairs and Tak a</t>
        </is>
      </c>
      <c r="D497">
        <f>HYPERLINK("https://www.youtube.com/watch?v=FXjJrD8qqe0&amp;t=126s", "Go to time")</f>
        <v/>
      </c>
    </row>
    <row r="498">
      <c r="A498">
        <f>HYPERLINK("https://www.youtube.com/watch?v=FXjJrD8qqe0", "Video")</f>
        <v/>
      </c>
      <c r="B498" t="inlineStr">
        <is>
          <t>12:16</t>
        </is>
      </c>
      <c r="C498" t="inlineStr">
        <is>
          <t>right what I'm going to do about this</t>
        </is>
      </c>
      <c r="D498">
        <f>HYPERLINK("https://www.youtube.com/watch?v=FXjJrD8qqe0&amp;t=736s", "Go to time")</f>
        <v/>
      </c>
    </row>
    <row r="499">
      <c r="A499">
        <f>HYPERLINK("https://www.youtube.com/watch?v=afAtqzDD740", "Video")</f>
        <v/>
      </c>
      <c r="B499" t="inlineStr">
        <is>
          <t>3:08</t>
        </is>
      </c>
      <c r="C499" t="inlineStr">
        <is>
          <t>about her nice smile good dresser big</t>
        </is>
      </c>
      <c r="D499">
        <f>HYPERLINK("https://www.youtube.com/watch?v=afAtqzDD740&amp;t=188s", "Go to time")</f>
        <v/>
      </c>
    </row>
    <row r="500">
      <c r="A500">
        <f>HYPERLINK("https://www.youtube.com/watch?v=afAtqzDD740", "Video")</f>
        <v/>
      </c>
      <c r="B500" t="inlineStr">
        <is>
          <t>14:35</t>
        </is>
      </c>
      <c r="C500" t="inlineStr">
        <is>
          <t>about 5 Seconds you're going to see</t>
        </is>
      </c>
      <c r="D500">
        <f>HYPERLINK("https://www.youtube.com/watch?v=afAtqzDD740&amp;t=875s", "Go to time")</f>
        <v/>
      </c>
    </row>
    <row r="501">
      <c r="A501">
        <f>HYPERLINK("https://www.youtube.com/watch?v=DvAIoGk8qSE", "Video")</f>
        <v/>
      </c>
      <c r="B501" t="inlineStr">
        <is>
          <t>13:37</t>
        </is>
      </c>
      <c r="C501" t="inlineStr">
        <is>
          <t>about 5 Seconds you're going to see</t>
        </is>
      </c>
      <c r="D501">
        <f>HYPERLINK("https://www.youtube.com/watch?v=DvAIoGk8qSE&amp;t=817s", "Go to time")</f>
        <v/>
      </c>
    </row>
    <row r="502">
      <c r="A502">
        <f>HYPERLINK("https://www.youtube.com/watch?v=2O0k4LFmiM4", "Video")</f>
        <v/>
      </c>
      <c r="B502" t="inlineStr">
        <is>
          <t>3:58</t>
        </is>
      </c>
      <c r="C502" t="inlineStr">
        <is>
          <t>talking about you're see you got an Tex</t>
        </is>
      </c>
      <c r="D502">
        <f>HYPERLINK("https://www.youtube.com/watch?v=2O0k4LFmiM4&amp;t=238s", "Go to time")</f>
        <v/>
      </c>
    </row>
    <row r="503">
      <c r="A503">
        <f>HYPERLINK("https://www.youtube.com/watch?v=k_kztbCa_z4", "Video")</f>
        <v/>
      </c>
      <c r="B503" t="inlineStr">
        <is>
          <t>0:44</t>
        </is>
      </c>
      <c r="C503" t="inlineStr">
        <is>
          <t>Ross you've got to do something about</t>
        </is>
      </c>
      <c r="D503">
        <f>HYPERLINK("https://www.youtube.com/watch?v=k_kztbCa_z4&amp;t=44s", "Go to time")</f>
        <v/>
      </c>
    </row>
    <row r="504">
      <c r="A504">
        <f>HYPERLINK("https://www.youtube.com/watch?v=NiQ1Hdmt1kc", "Video")</f>
        <v/>
      </c>
      <c r="B504" t="inlineStr">
        <is>
          <t>2:43</t>
        </is>
      </c>
      <c r="C504" t="inlineStr">
        <is>
          <t>Choice oh God what about you Joe what</t>
        </is>
      </c>
      <c r="D504">
        <f>HYPERLINK("https://www.youtube.com/watch?v=NiQ1Hdmt1kc&amp;t=163s", "Go to time")</f>
        <v/>
      </c>
    </row>
    <row r="505">
      <c r="A505">
        <f>HYPERLINK("https://www.youtube.com/watch?v=NiQ1Hdmt1kc", "Video")</f>
        <v/>
      </c>
      <c r="B505" t="inlineStr">
        <is>
          <t>9:39</t>
        </is>
      </c>
      <c r="C505" t="inlineStr">
        <is>
          <t>you lied about going to the game you</t>
        </is>
      </c>
      <c r="D505">
        <f>HYPERLINK("https://www.youtube.com/watch?v=NiQ1Hdmt1kc&amp;t=579s", "Go to time")</f>
        <v/>
      </c>
    </row>
    <row r="506">
      <c r="A506">
        <f>HYPERLINK("https://www.youtube.com/watch?v=qslVHurpXzU", "Video")</f>
        <v/>
      </c>
      <c r="B506" t="inlineStr">
        <is>
          <t>35:50</t>
        </is>
      </c>
      <c r="C506" t="inlineStr">
        <is>
          <t>these people and feel good about myself</t>
        </is>
      </c>
      <c r="D506">
        <f>HYPERLINK("https://www.youtube.com/watch?v=qslVHurpXzU&amp;t=2150s", "Go to time")</f>
        <v/>
      </c>
    </row>
    <row r="507">
      <c r="A507">
        <f>HYPERLINK("https://www.youtube.com/watch?v=jVXbj-ocxRQ", "Video")</f>
        <v/>
      </c>
      <c r="B507" t="inlineStr">
        <is>
          <t>8:44</t>
        </is>
      </c>
      <c r="C507" t="inlineStr">
        <is>
          <t>about 5 Seconds you're going to see</t>
        </is>
      </c>
      <c r="D507">
        <f>HYPERLINK("https://www.youtube.com/watch?v=jVXbj-ocxRQ&amp;t=524s", "Go to time")</f>
        <v/>
      </c>
    </row>
    <row r="508">
      <c r="A508">
        <f>HYPERLINK("https://www.youtube.com/watch?v=jVXbj-ocxRQ", "Video")</f>
        <v/>
      </c>
      <c r="B508" t="inlineStr">
        <is>
          <t>17:27</t>
        </is>
      </c>
      <c r="C508" t="inlineStr">
        <is>
          <t>these people and feel good about</t>
        </is>
      </c>
      <c r="D508">
        <f>HYPERLINK("https://www.youtube.com/watch?v=jVXbj-ocxRQ&amp;t=1047s", "Go to time")</f>
        <v/>
      </c>
    </row>
    <row r="509">
      <c r="A509">
        <f>HYPERLINK("https://www.youtube.com/watch?v=NOV6y43KyOQ", "Video")</f>
        <v/>
      </c>
      <c r="B509" t="inlineStr">
        <is>
          <t>42:20</t>
        </is>
      </c>
      <c r="C509" t="inlineStr">
        <is>
          <t>it let's go oh yeah about telling Mom</t>
        </is>
      </c>
      <c r="D509">
        <f>HYPERLINK("https://www.youtube.com/watch?v=NOV6y43KyOQ&amp;t=2540s", "Go to time")</f>
        <v/>
      </c>
    </row>
    <row r="510">
      <c r="A510">
        <f>HYPERLINK("https://www.youtube.com/watch?v=NOV6y43KyOQ", "Video")</f>
        <v/>
      </c>
      <c r="B510" t="inlineStr">
        <is>
          <t>44:44</t>
        </is>
      </c>
      <c r="C510" t="inlineStr">
        <is>
          <t>I'm going to do about the two of</t>
        </is>
      </c>
      <c r="D510">
        <f>HYPERLINK("https://www.youtube.com/watch?v=NOV6y43KyOQ&amp;t=2684s", "Go to time")</f>
        <v/>
      </c>
    </row>
    <row r="511">
      <c r="A511">
        <f>HYPERLINK("https://www.youtube.com/watch?v=NOV6y43KyOQ", "Video")</f>
        <v/>
      </c>
      <c r="B511" t="inlineStr">
        <is>
          <t>56:18</t>
        </is>
      </c>
      <c r="C511" t="inlineStr">
        <is>
          <t>go shopping with her what about Rachel</t>
        </is>
      </c>
      <c r="D511">
        <f>HYPERLINK("https://www.youtube.com/watch?v=NOV6y43KyOQ&amp;t=3378s", "Go to time")</f>
        <v/>
      </c>
    </row>
    <row r="512">
      <c r="A512">
        <f>HYPERLINK("https://www.youtube.com/watch?v=Xo9ZETYi9Vs", "Video")</f>
        <v/>
      </c>
      <c r="B512" t="inlineStr">
        <is>
          <t>0:54</t>
        </is>
      </c>
      <c r="C512" t="inlineStr">
        <is>
          <t>about focusing on one woman I'm going to</t>
        </is>
      </c>
      <c r="D512">
        <f>HYPERLINK("https://www.youtube.com/watch?v=Xo9ZETYi9Vs&amp;t=54s", "Go to time")</f>
        <v/>
      </c>
    </row>
    <row r="513">
      <c r="A513">
        <f>HYPERLINK("https://www.youtube.com/watch?v=PATVExAK0Hk", "Video")</f>
        <v/>
      </c>
      <c r="B513" t="inlineStr">
        <is>
          <t>1:54</t>
        </is>
      </c>
      <c r="C513" t="inlineStr">
        <is>
          <t>god you're gonna cry about it</t>
        </is>
      </c>
      <c r="D513">
        <f>HYPERLINK("https://www.youtube.com/watch?v=PATVExAK0Hk&amp;t=114s", "Go to time")</f>
        <v/>
      </c>
    </row>
    <row r="514">
      <c r="A514">
        <f>HYPERLINK("https://www.youtube.com/watch?v=_HaQqZrB5lQ", "Video")</f>
        <v/>
      </c>
      <c r="B514" t="inlineStr">
        <is>
          <t>0:28</t>
        </is>
      </c>
      <c r="C514" t="inlineStr">
        <is>
          <t>forgot 14 nobody cares about the</t>
        </is>
      </c>
      <c r="D514">
        <f>HYPERLINK("https://www.youtube.com/watch?v=_HaQqZrB5lQ&amp;t=28s", "Go to time")</f>
        <v/>
      </c>
    </row>
    <row r="515">
      <c r="A515">
        <f>HYPERLINK("https://www.youtube.com/watch?v=WY4ciWj_XJg", "Video")</f>
        <v/>
      </c>
      <c r="B515" t="inlineStr">
        <is>
          <t>7:38</t>
        </is>
      </c>
      <c r="C515" t="inlineStr">
        <is>
          <t>you're so upset about so they're going</t>
        </is>
      </c>
      <c r="D515">
        <f>HYPERLINK("https://www.youtube.com/watch?v=WY4ciWj_XJg&amp;t=458s", "Go to time")</f>
        <v/>
      </c>
    </row>
    <row r="516">
      <c r="A516">
        <f>HYPERLINK("https://www.youtube.com/watch?v=WyrnL-E61Gc", "Video")</f>
        <v/>
      </c>
      <c r="B516" t="inlineStr">
        <is>
          <t>0:16</t>
        </is>
      </c>
      <c r="C516" t="inlineStr">
        <is>
          <t>in about 10 seconds you're gonna see him</t>
        </is>
      </c>
      <c r="D516">
        <f>HYPERLINK("https://www.youtube.com/watch?v=WyrnL-E61Gc&amp;t=16s", "Go to time")</f>
        <v/>
      </c>
    </row>
    <row r="517">
      <c r="A517">
        <f>HYPERLINK("https://www.youtube.com/watch?v=YIpA9j1TVYo", "Video")</f>
        <v/>
      </c>
      <c r="B517" t="inlineStr">
        <is>
          <t>9:53</t>
        </is>
      </c>
      <c r="C517" t="inlineStr">
        <is>
          <t>go what are you talking about everybody</t>
        </is>
      </c>
      <c r="D517">
        <f>HYPERLINK("https://www.youtube.com/watch?v=YIpA9j1TVYo&amp;t=593s", "Go to time")</f>
        <v/>
      </c>
    </row>
    <row r="518">
      <c r="A518">
        <f>HYPERLINK("https://www.youtube.com/watch?v=xUFB_Znb4yU", "Video")</f>
        <v/>
      </c>
      <c r="B518" t="inlineStr">
        <is>
          <t>13:32</t>
        </is>
      </c>
      <c r="C518" t="inlineStr">
        <is>
          <t>let's go talk about the book we all read</t>
        </is>
      </c>
      <c r="D518">
        <f>HYPERLINK("https://www.youtube.com/watch?v=xUFB_Znb4yU&amp;t=812s", "Go to time")</f>
        <v/>
      </c>
    </row>
    <row r="519">
      <c r="A519">
        <f>HYPERLINK("https://www.youtube.com/watch?v=X5oCPvGe-4M", "Video")</f>
        <v/>
      </c>
      <c r="B519" t="inlineStr">
        <is>
          <t>13:08</t>
        </is>
      </c>
      <c r="C519" t="inlineStr">
        <is>
          <t>to ask you to leave you got a call about</t>
        </is>
      </c>
      <c r="D519">
        <f>HYPERLINK("https://www.youtube.com/watch?v=X5oCPvGe-4M&amp;t=788s", "Go to time")</f>
        <v/>
      </c>
    </row>
    <row r="520">
      <c r="A520">
        <f>HYPERLINK("https://www.youtube.com/watch?v=X5oCPvGe-4M", "Video")</f>
        <v/>
      </c>
      <c r="B520" t="inlineStr">
        <is>
          <t>13:20</t>
        </is>
      </c>
      <c r="C520" t="inlineStr">
        <is>
          <t>on let's go I was just about to</t>
        </is>
      </c>
      <c r="D520">
        <f>HYPERLINK("https://www.youtube.com/watch?v=X5oCPvGe-4M&amp;t=800s", "Go to time")</f>
        <v/>
      </c>
    </row>
    <row r="521">
      <c r="A521">
        <f>HYPERLINK("https://www.youtube.com/watch?v=X5oCPvGe-4M", "Video")</f>
        <v/>
      </c>
      <c r="B521" t="inlineStr">
        <is>
          <t>19:37</t>
        </is>
      </c>
      <c r="C521" t="inlineStr">
        <is>
          <t>honey if if you're going to talk about</t>
        </is>
      </c>
      <c r="D521">
        <f>HYPERLINK("https://www.youtube.com/watch?v=X5oCPvGe-4M&amp;t=1177s", "Go to time")</f>
        <v/>
      </c>
    </row>
    <row r="522">
      <c r="A522">
        <f>HYPERLINK("https://www.youtube.com/watch?v=QfUyElkW7Oo", "Video")</f>
        <v/>
      </c>
      <c r="B522" t="inlineStr">
        <is>
          <t>0:50</t>
        </is>
      </c>
      <c r="C522" t="inlineStr">
        <is>
          <t>about her nice smile good dresser big</t>
        </is>
      </c>
      <c r="D522">
        <f>HYPERLINK("https://www.youtube.com/watch?v=QfUyElkW7Oo&amp;t=50s", "Go to time")</f>
        <v/>
      </c>
    </row>
    <row r="523">
      <c r="A523">
        <f>HYPERLINK("https://www.youtube.com/watch?v=nbsQt1nOAg0", "Video")</f>
        <v/>
      </c>
      <c r="B523" t="inlineStr">
        <is>
          <t>38:59</t>
        </is>
      </c>
      <c r="C523" t="inlineStr">
        <is>
          <t>it there's going to be rumors about this</t>
        </is>
      </c>
      <c r="D523">
        <f>HYPERLINK("https://www.youtube.com/watch?v=nbsQt1nOAg0&amp;t=2339s", "Go to time")</f>
        <v/>
      </c>
    </row>
    <row r="524">
      <c r="A524">
        <f>HYPERLINK("https://www.youtube.com/watch?v=nbsQt1nOAg0", "Video")</f>
        <v/>
      </c>
      <c r="B524" t="inlineStr">
        <is>
          <t>48:56</t>
        </is>
      </c>
      <c r="C524" t="inlineStr">
        <is>
          <t>forgot 14 States nobody cares about the</t>
        </is>
      </c>
      <c r="D524">
        <f>HYPERLINK("https://www.youtube.com/watch?v=nbsQt1nOAg0&amp;t=2936s", "Go to time")</f>
        <v/>
      </c>
    </row>
    <row r="525">
      <c r="A525">
        <f>HYPERLINK("https://www.youtube.com/watch?v=8nW4csy0DWI", "Video")</f>
        <v/>
      </c>
      <c r="B525" t="inlineStr">
        <is>
          <t>2:37</t>
        </is>
      </c>
      <c r="C525" t="inlineStr">
        <is>
          <t>better you lied about going to the game</t>
        </is>
      </c>
      <c r="D525">
        <f>HYPERLINK("https://www.youtube.com/watch?v=8nW4csy0DWI&amp;t=157s", "Go to time")</f>
        <v/>
      </c>
    </row>
    <row r="526">
      <c r="A526">
        <f>HYPERLINK("https://www.youtube.com/watch?v=m1LSoyJMPBU", "Video")</f>
        <v/>
      </c>
      <c r="B526" t="inlineStr">
        <is>
          <t>12:15</t>
        </is>
      </c>
      <c r="C526" t="inlineStr">
        <is>
          <t>Ross you've got to do something about</t>
        </is>
      </c>
      <c r="D526">
        <f>HYPERLINK("https://www.youtube.com/watch?v=m1LSoyJMPBU&amp;t=735s", "Go to time")</f>
        <v/>
      </c>
    </row>
    <row r="527">
      <c r="A527">
        <f>HYPERLINK("https://www.youtube.com/watch?v=DyX77SJZweQ", "Video")</f>
        <v/>
      </c>
      <c r="B527" t="inlineStr">
        <is>
          <t>0:12</t>
        </is>
      </c>
      <c r="C527" t="inlineStr">
        <is>
          <t>spat you're going to make a joke about</t>
        </is>
      </c>
      <c r="D527">
        <f>HYPERLINK("https://www.youtube.com/watch?v=DyX77SJZweQ&amp;t=12s", "Go to time")</f>
        <v/>
      </c>
    </row>
    <row r="528">
      <c r="A528">
        <f>HYPERLINK("https://www.youtube.com/watch?v=H_VWSVkTNEw", "Video")</f>
        <v/>
      </c>
      <c r="B528" t="inlineStr">
        <is>
          <t>0:13</t>
        </is>
      </c>
      <c r="C528" t="inlineStr">
        <is>
          <t>about a month ago this guy spent the</t>
        </is>
      </c>
      <c r="D528">
        <f>HYPERLINK("https://www.youtube.com/watch?v=H_VWSVkTNEw&amp;t=13s", "Go to time")</f>
        <v/>
      </c>
    </row>
    <row r="529">
      <c r="A529">
        <f>HYPERLINK("https://www.youtube.com/watch?v=6-1CwFumx_M", "Video")</f>
        <v/>
      </c>
      <c r="B529" t="inlineStr">
        <is>
          <t>13:50</t>
        </is>
      </c>
      <c r="C529" t="inlineStr">
        <is>
          <t>forgot 14 States nobody cares about the</t>
        </is>
      </c>
      <c r="D529">
        <f>HYPERLINK("https://www.youtube.com/watch?v=6-1CwFumx_M&amp;t=830s", "Go to time")</f>
        <v/>
      </c>
    </row>
    <row r="530">
      <c r="A530">
        <f>HYPERLINK("https://www.youtube.com/watch?v=HWv1x2We9ag", "Video")</f>
        <v/>
      </c>
      <c r="B530" t="inlineStr">
        <is>
          <t>3:37</t>
        </is>
      </c>
      <c r="C530" t="inlineStr">
        <is>
          <t>better you lied about going to the game</t>
        </is>
      </c>
      <c r="D530">
        <f>HYPERLINK("https://www.youtube.com/watch?v=HWv1x2We9ag&amp;t=217s", "Go to time")</f>
        <v/>
      </c>
    </row>
    <row r="531">
      <c r="A531">
        <f>HYPERLINK("https://www.youtube.com/watch?v=HWv1x2We9ag", "Video")</f>
        <v/>
      </c>
      <c r="B531" t="inlineStr">
        <is>
          <t>9:29</t>
        </is>
      </c>
      <c r="C531" t="inlineStr">
        <is>
          <t>let's go oh yeah about telling Mom and</t>
        </is>
      </c>
      <c r="D531">
        <f>HYPERLINK("https://www.youtube.com/watch?v=HWv1x2We9ag&amp;t=569s", "Go to time")</f>
        <v/>
      </c>
    </row>
    <row r="532">
      <c r="A532">
        <f>HYPERLINK("https://www.youtube.com/watch?v=HWv1x2We9ag", "Video")</f>
        <v/>
      </c>
      <c r="B532" t="inlineStr">
        <is>
          <t>11:52</t>
        </is>
      </c>
      <c r="C532" t="inlineStr">
        <is>
          <t>what I'm going to do about the two of</t>
        </is>
      </c>
      <c r="D532">
        <f>HYPERLINK("https://www.youtube.com/watch?v=HWv1x2We9ag&amp;t=712s", "Go to time")</f>
        <v/>
      </c>
    </row>
    <row r="533">
      <c r="A533">
        <f>HYPERLINK("https://www.youtube.com/watch?v=HWv1x2We9ag", "Video")</f>
        <v/>
      </c>
      <c r="B533" t="inlineStr">
        <is>
          <t>30:05</t>
        </is>
      </c>
      <c r="C533" t="inlineStr">
        <is>
          <t>forgot 14 States nobody cares about the</t>
        </is>
      </c>
      <c r="D533">
        <f>HYPERLINK("https://www.youtube.com/watch?v=HWv1x2We9ag&amp;t=1805s", "Go to time")</f>
        <v/>
      </c>
    </row>
    <row r="534">
      <c r="A534">
        <f>HYPERLINK("https://www.youtube.com/watch?v=TPEMCrjoOu8", "Video")</f>
        <v/>
      </c>
      <c r="B534" t="inlineStr">
        <is>
          <t>19:55</t>
        </is>
      </c>
      <c r="C534" t="inlineStr">
        <is>
          <t>good about</t>
        </is>
      </c>
      <c r="D534">
        <f>HYPERLINK("https://www.youtube.com/watch?v=TPEMCrjoOu8&amp;t=1195s", "Go to time")</f>
        <v/>
      </c>
    </row>
    <row r="535">
      <c r="A535">
        <f>HYPERLINK("https://www.youtube.com/watch?v=bPQ5L32wCf8", "Video")</f>
        <v/>
      </c>
      <c r="B535" t="inlineStr">
        <is>
          <t>0:13</t>
        </is>
      </c>
      <c r="C535" t="inlineStr">
        <is>
          <t>about Monica and Chandler oh my god</t>
        </is>
      </c>
      <c r="D535">
        <f>HYPERLINK("https://www.youtube.com/watch?v=bPQ5L32wCf8&amp;t=13s", "Go to time")</f>
        <v/>
      </c>
    </row>
    <row r="536">
      <c r="A536">
        <f>HYPERLINK("https://www.youtube.com/watch?v=onCAK10HNuU", "Video")</f>
        <v/>
      </c>
      <c r="B536" t="inlineStr">
        <is>
          <t>5:06</t>
        </is>
      </c>
      <c r="C536" t="inlineStr">
        <is>
          <t>not let's go okay wait what about</t>
        </is>
      </c>
      <c r="D536">
        <f>HYPERLINK("https://www.youtube.com/watch?v=onCAK10HNuU&amp;t=306s", "Go to time")</f>
        <v/>
      </c>
    </row>
    <row r="537">
      <c r="A537">
        <f>HYPERLINK("https://www.youtube.com/watch?v=eBx0odbFlno", "Video")</f>
        <v/>
      </c>
      <c r="B537" t="inlineStr">
        <is>
          <t>17:36</t>
        </is>
      </c>
      <c r="C537" t="inlineStr">
        <is>
          <t>goofy well he makes snap judgments about</t>
        </is>
      </c>
      <c r="D537">
        <f>HYPERLINK("https://www.youtube.com/watch?v=eBx0odbFlno&amp;t=1056s", "Go to time")</f>
        <v/>
      </c>
    </row>
    <row r="538">
      <c r="A538">
        <f>HYPERLINK("https://www.youtube.com/watch?v=2h7LmhFVkps", "Video")</f>
        <v/>
      </c>
      <c r="B538" t="inlineStr">
        <is>
          <t>8:10</t>
        </is>
      </c>
      <c r="C538" t="inlineStr">
        <is>
          <t>what are we going to talk about what you</t>
        </is>
      </c>
      <c r="D538">
        <f>HYPERLINK("https://www.youtube.com/watch?v=2h7LmhFVkps&amp;t=490s", "Go to time")</f>
        <v/>
      </c>
    </row>
    <row r="539">
      <c r="A539">
        <f>HYPERLINK("https://www.youtube.com/watch?v=Jc9B3io0fEc", "Video")</f>
        <v/>
      </c>
      <c r="B539" t="inlineStr">
        <is>
          <t>0:36</t>
        </is>
      </c>
      <c r="C539" t="inlineStr">
        <is>
          <t>my God what were you thinking about</t>
        </is>
      </c>
      <c r="D539">
        <f>HYPERLINK("https://www.youtube.com/watch?v=Jc9B3io0fEc&amp;t=36s", "Go to time")</f>
        <v/>
      </c>
    </row>
    <row r="540">
      <c r="A540">
        <f>HYPERLINK("https://www.youtube.com/watch?v=fovqwao4qa0", "Video")</f>
        <v/>
      </c>
      <c r="B540" t="inlineStr">
        <is>
          <t>0:00</t>
        </is>
      </c>
      <c r="C540" t="inlineStr">
        <is>
          <t>I don't know what I'm gonna do about</t>
        </is>
      </c>
      <c r="D540">
        <f>HYPERLINK("https://www.youtube.com/watch?v=fovqwao4qa0&amp;t=0s", "Go to time")</f>
        <v/>
      </c>
    </row>
    <row r="541">
      <c r="A541">
        <f>HYPERLINK("https://www.youtube.com/watch?v=re6ioVmbdPc", "Video")</f>
        <v/>
      </c>
      <c r="B541" t="inlineStr">
        <is>
          <t>3:06</t>
        </is>
      </c>
      <c r="C541" t="inlineStr">
        <is>
          <t>it's about Monica and Chandler oh my god</t>
        </is>
      </c>
      <c r="D541">
        <f>HYPERLINK("https://www.youtube.com/watch?v=re6ioVmbdPc&amp;t=186s", "Go to time")</f>
        <v/>
      </c>
    </row>
    <row r="542">
      <c r="A542">
        <f>HYPERLINK("https://www.youtube.com/watch?v=re6ioVmbdPc", "Video")</f>
        <v/>
      </c>
      <c r="B542" t="inlineStr">
        <is>
          <t>6:32</t>
        </is>
      </c>
      <c r="C542" t="inlineStr">
        <is>
          <t>forgot 14 States nobody cares about the</t>
        </is>
      </c>
      <c r="D542">
        <f>HYPERLINK("https://www.youtube.com/watch?v=re6ioVmbdPc&amp;t=392s", "Go to time")</f>
        <v/>
      </c>
    </row>
    <row r="543">
      <c r="A543">
        <f>HYPERLINK("https://www.youtube.com/watch?v=GHTQQHwKa7Q", "Video")</f>
        <v/>
      </c>
      <c r="B543" t="inlineStr">
        <is>
          <t>0:28</t>
        </is>
      </c>
      <c r="C543" t="inlineStr">
        <is>
          <t>he got drunk you guys knew about nothing</t>
        </is>
      </c>
      <c r="D543">
        <f>HYPERLINK("https://www.youtube.com/watch?v=GHTQQHwKa7Q&amp;t=28s", "Go to time")</f>
        <v/>
      </c>
    </row>
    <row r="544">
      <c r="A544">
        <f>HYPERLINK("https://www.youtube.com/watch?v=kqww4wusbxc", "Video")</f>
        <v/>
      </c>
      <c r="B544" t="inlineStr">
        <is>
          <t>0:46</t>
        </is>
      </c>
      <c r="C544" t="inlineStr">
        <is>
          <t>Choice oh God what about you Joe what</t>
        </is>
      </c>
      <c r="D544">
        <f>HYPERLINK("https://www.youtube.com/watch?v=kqww4wusbxc&amp;t=46s", "Go to time")</f>
        <v/>
      </c>
    </row>
    <row r="545">
      <c r="A545">
        <f>HYPERLINK("https://www.youtube.com/watch?v=6bQuloVq1Dc", "Video")</f>
        <v/>
      </c>
      <c r="B545" t="inlineStr">
        <is>
          <t>0:29</t>
        </is>
      </c>
      <c r="C545" t="inlineStr">
        <is>
          <t>right I forgot about your ability to</t>
        </is>
      </c>
      <c r="D545">
        <f>HYPERLINK("https://www.youtube.com/watch?v=6bQuloVq1Dc&amp;t=29s", "Go to time")</f>
        <v/>
      </c>
    </row>
    <row r="546">
      <c r="A546">
        <f>HYPERLINK("https://www.youtube.com/watch?v=tGlX74DANF0", "Video")</f>
        <v/>
      </c>
      <c r="B546" t="inlineStr">
        <is>
          <t>1:04</t>
        </is>
      </c>
      <c r="C546" t="inlineStr">
        <is>
          <t>okay let's go okay wait what about joey</t>
        </is>
      </c>
      <c r="D546">
        <f>HYPERLINK("https://www.youtube.com/watch?v=tGlX74DANF0&amp;t=64s", "Go to time")</f>
        <v/>
      </c>
    </row>
    <row r="547">
      <c r="A547">
        <f>HYPERLINK("https://www.youtube.com/watch?v=y09eCgWoEu4", "Video")</f>
        <v/>
      </c>
      <c r="B547" t="inlineStr">
        <is>
          <t>0:56</t>
        </is>
      </c>
      <c r="C547" t="inlineStr">
        <is>
          <t>think I feel really good about it</t>
        </is>
      </c>
      <c r="D547">
        <f>HYPERLINK("https://www.youtube.com/watch?v=y09eCgWoEu4&amp;t=56s", "Go to time")</f>
        <v/>
      </c>
    </row>
    <row r="548">
      <c r="A548">
        <f>HYPERLINK("https://www.youtube.com/watch?v=8FOHh9Xm2E8", "Video")</f>
        <v/>
      </c>
      <c r="B548" t="inlineStr">
        <is>
          <t>10:19</t>
        </is>
      </c>
      <c r="C548" t="inlineStr">
        <is>
          <t>people and feel good about</t>
        </is>
      </c>
      <c r="D548">
        <f>HYPERLINK("https://www.youtube.com/watch?v=8FOHh9Xm2E8&amp;t=619s", "Go to time")</f>
        <v/>
      </c>
    </row>
    <row r="549">
      <c r="A549">
        <f>HYPERLINK("https://www.youtube.com/watch?v=8FOHh9Xm2E8", "Video")</f>
        <v/>
      </c>
      <c r="B549" t="inlineStr">
        <is>
          <t>15:51</t>
        </is>
      </c>
      <c r="C549" t="inlineStr">
        <is>
          <t>can't go shopping with her what about</t>
        </is>
      </c>
      <c r="D549">
        <f>HYPERLINK("https://www.youtube.com/watch?v=8FOHh9Xm2E8&amp;t=951s", "Go to time")</f>
        <v/>
      </c>
    </row>
    <row r="550">
      <c r="A550">
        <f>HYPERLINK("https://www.youtube.com/watch?v=91Hyy7ghh2s", "Video")</f>
        <v/>
      </c>
      <c r="B550" t="inlineStr">
        <is>
          <t>0:28</t>
        </is>
      </c>
      <c r="C550" t="inlineStr">
        <is>
          <t>and totally forgot about the the camera</t>
        </is>
      </c>
      <c r="D550">
        <f>HYPERLINK("https://www.youtube.com/watch?v=91Hyy7ghh2s&amp;t=28s", "Go to time")</f>
        <v/>
      </c>
    </row>
    <row r="551">
      <c r="A551">
        <f>HYPERLINK("https://www.youtube.com/watch?v=ZoCaGy5-zqs", "Video")</f>
        <v/>
      </c>
      <c r="B551" t="inlineStr">
        <is>
          <t>5:52</t>
        </is>
      </c>
      <c r="C551" t="inlineStr">
        <is>
          <t>these people and feel good about myself</t>
        </is>
      </c>
      <c r="D551">
        <f>HYPERLINK("https://www.youtube.com/watch?v=ZoCaGy5-zqs&amp;t=352s", "Go to time")</f>
        <v/>
      </c>
    </row>
    <row r="552">
      <c r="A552">
        <f>HYPERLINK("https://www.youtube.com/watch?v=_V3-w5rAjbQ", "Video")</f>
        <v/>
      </c>
      <c r="B552" t="inlineStr">
        <is>
          <t>7:36</t>
        </is>
      </c>
      <c r="C552" t="inlineStr">
        <is>
          <t>it there's going to be rumors about this</t>
        </is>
      </c>
      <c r="D552">
        <f>HYPERLINK("https://www.youtube.com/watch?v=_V3-w5rAjbQ&amp;t=456s", "Go to time")</f>
        <v/>
      </c>
    </row>
    <row r="553">
      <c r="A553">
        <f>HYPERLINK("https://www.youtube.com/watch?v=_V3-w5rAjbQ", "Video")</f>
        <v/>
      </c>
      <c r="B553" t="inlineStr">
        <is>
          <t>15:05</t>
        </is>
      </c>
      <c r="C553" t="inlineStr">
        <is>
          <t>floor oh God it hurts to even joke about</t>
        </is>
      </c>
      <c r="D553">
        <f>HYPERLINK("https://www.youtube.com/watch?v=_V3-w5rAjbQ&amp;t=905s", "Go to time")</f>
        <v/>
      </c>
    </row>
    <row r="554">
      <c r="A554">
        <f>HYPERLINK("https://www.youtube.com/watch?v=EpV9NGD6ayg", "Video")</f>
        <v/>
      </c>
      <c r="B554" t="inlineStr">
        <is>
          <t>8:46</t>
        </is>
      </c>
      <c r="C554" t="inlineStr">
        <is>
          <t>right I forgot about your ability to</t>
        </is>
      </c>
      <c r="D554">
        <f>HYPERLINK("https://www.youtube.com/watch?v=EpV9NGD6ayg&amp;t=526s", "Go to time")</f>
        <v/>
      </c>
    </row>
    <row r="555">
      <c r="A555">
        <f>HYPERLINK("https://www.youtube.com/watch?v=EpV9NGD6ayg", "Video")</f>
        <v/>
      </c>
      <c r="B555" t="inlineStr">
        <is>
          <t>13:31</t>
        </is>
      </c>
      <c r="C555" t="inlineStr">
        <is>
          <t>Ross's room gosh we talked about that</t>
        </is>
      </c>
      <c r="D555">
        <f>HYPERLINK("https://www.youtube.com/watch?v=EpV9NGD6ayg&amp;t=811s", "Go to time")</f>
        <v/>
      </c>
    </row>
    <row r="556">
      <c r="A556">
        <f>HYPERLINK("https://www.youtube.com/watch?v=EpV9NGD6ayg", "Video")</f>
        <v/>
      </c>
      <c r="B556" t="inlineStr">
        <is>
          <t>25:15</t>
        </is>
      </c>
      <c r="C556" t="inlineStr">
        <is>
          <t>about Rachel this is going to be a</t>
        </is>
      </c>
      <c r="D556">
        <f>HYPERLINK("https://www.youtube.com/watch?v=EpV9NGD6ayg&amp;t=1515s", "Go to time")</f>
        <v/>
      </c>
    </row>
    <row r="557">
      <c r="A557">
        <f>HYPERLINK("https://www.youtube.com/watch?v=nr2PaTJ6F_g", "Video")</f>
        <v/>
      </c>
      <c r="B557" t="inlineStr">
        <is>
          <t>0:34</t>
        </is>
      </c>
      <c r="C557" t="inlineStr">
        <is>
          <t>you talking about you got 3 years</t>
        </is>
      </c>
      <c r="D557">
        <f>HYPERLINK("https://www.youtube.com/watch?v=nr2PaTJ6F_g&amp;t=34s", "Go to time")</f>
        <v/>
      </c>
    </row>
    <row r="558">
      <c r="A558">
        <f>HYPERLINK("https://www.youtube.com/watch?v=VSEb4PDesiY", "Video")</f>
        <v/>
      </c>
      <c r="B558" t="inlineStr">
        <is>
          <t>0:20</t>
        </is>
      </c>
      <c r="C558" t="inlineStr">
        <is>
          <t>it there's going to be rumors about this</t>
        </is>
      </c>
      <c r="D558">
        <f>HYPERLINK("https://www.youtube.com/watch?v=VSEb4PDesiY&amp;t=20s", "Go to time")</f>
        <v/>
      </c>
    </row>
    <row r="559">
      <c r="A559">
        <f>HYPERLINK("https://www.youtube.com/watch?v=g7iAe94z438", "Video")</f>
        <v/>
      </c>
      <c r="B559" t="inlineStr">
        <is>
          <t>16:22</t>
        </is>
      </c>
      <c r="C559" t="inlineStr">
        <is>
          <t>about you go ahead I don't have any</t>
        </is>
      </c>
      <c r="D559">
        <f>HYPERLINK("https://www.youtube.com/watch?v=g7iAe94z438&amp;t=982s", "Go to time")</f>
        <v/>
      </c>
    </row>
    <row r="560">
      <c r="A560">
        <f>HYPERLINK("https://www.youtube.com/watch?v=g7iAe94z438", "Video")</f>
        <v/>
      </c>
      <c r="B560" t="inlineStr">
        <is>
          <t>18:41</t>
        </is>
      </c>
      <c r="C560" t="inlineStr">
        <is>
          <t>talking about you're let's see you got</t>
        </is>
      </c>
      <c r="D560">
        <f>HYPERLINK("https://www.youtube.com/watch?v=g7iAe94z438&amp;t=1121s", "Go to time")</f>
        <v/>
      </c>
    </row>
    <row r="561">
      <c r="A561">
        <f>HYPERLINK("https://www.youtube.com/watch?v=OQVO_0HIZAA", "Video")</f>
        <v/>
      </c>
      <c r="B561" t="inlineStr">
        <is>
          <t>10:10</t>
        </is>
      </c>
      <c r="C561" t="inlineStr">
        <is>
          <t>good I was just about to make something</t>
        </is>
      </c>
      <c r="D561">
        <f>HYPERLINK("https://www.youtube.com/watch?v=OQVO_0HIZAA&amp;t=610s", "Go to time")</f>
        <v/>
      </c>
    </row>
    <row r="562">
      <c r="A562">
        <f>HYPERLINK("https://www.youtube.com/watch?v=zFm8fdJYtfg", "Video")</f>
        <v/>
      </c>
      <c r="B562" t="inlineStr">
        <is>
          <t>15:45</t>
        </is>
      </c>
      <c r="C562" t="inlineStr">
        <is>
          <t>I forgot about your ability to fuse</t>
        </is>
      </c>
      <c r="D562">
        <f>HYPERLINK("https://www.youtube.com/watch?v=zFm8fdJYtfg&amp;t=945s", "Go to time")</f>
        <v/>
      </c>
    </row>
    <row r="563">
      <c r="A563">
        <f>HYPERLINK("https://www.youtube.com/watch?v=A2iD7ZUUHTM", "Video")</f>
        <v/>
      </c>
      <c r="B563" t="inlineStr">
        <is>
          <t>2:11</t>
        </is>
      </c>
      <c r="C563" t="inlineStr">
        <is>
          <t>about her nice smile good dresser big</t>
        </is>
      </c>
      <c r="D563">
        <f>HYPERLINK("https://www.youtube.com/watch?v=A2iD7ZUUHTM&amp;t=131s", "Go to time")</f>
        <v/>
      </c>
    </row>
    <row r="564">
      <c r="A564">
        <f>HYPERLINK("https://www.youtube.com/watch?v=uqsvyj6lnnE", "Video")</f>
        <v/>
      </c>
      <c r="B564" t="inlineStr">
        <is>
          <t>0:15</t>
        </is>
      </c>
      <c r="C564" t="inlineStr">
        <is>
          <t>what are we gonna talk about what you</t>
        </is>
      </c>
      <c r="D564">
        <f>HYPERLINK("https://www.youtube.com/watch?v=uqsvyj6lnnE&amp;t=15s", "Go to time")</f>
        <v/>
      </c>
    </row>
    <row r="565">
      <c r="A565">
        <f>HYPERLINK("https://www.youtube.com/watch?v=JxYn_Chrc3U", "Video")</f>
        <v/>
      </c>
      <c r="B565" t="inlineStr">
        <is>
          <t>3:16</t>
        </is>
      </c>
      <c r="C565" t="inlineStr">
        <is>
          <t>okay see about a month ago I wanted to</t>
        </is>
      </c>
      <c r="D565">
        <f>HYPERLINK("https://www.youtube.com/watch?v=JxYn_Chrc3U&amp;t=196s", "Go to time")</f>
        <v/>
      </c>
    </row>
    <row r="566">
      <c r="A566">
        <f>HYPERLINK("https://www.youtube.com/watch?v=APtxdNF_qao", "Video")</f>
        <v/>
      </c>
      <c r="B566" t="inlineStr">
        <is>
          <t>3:57</t>
        </is>
      </c>
      <c r="C566" t="inlineStr">
        <is>
          <t>it let's go oh yeah yeah about telling</t>
        </is>
      </c>
      <c r="D566">
        <f>HYPERLINK("https://www.youtube.com/watch?v=APtxdNF_qao&amp;t=237s", "Go to time")</f>
        <v/>
      </c>
    </row>
    <row r="567">
      <c r="A567">
        <f>HYPERLINK("https://www.youtube.com/watch?v=APtxdNF_qao", "Video")</f>
        <v/>
      </c>
      <c r="B567" t="inlineStr">
        <is>
          <t>6:20</t>
        </is>
      </c>
      <c r="C567" t="inlineStr">
        <is>
          <t>I'm going to do about the two of</t>
        </is>
      </c>
      <c r="D567">
        <f>HYPERLINK("https://www.youtube.com/watch?v=APtxdNF_qao&amp;t=380s", "Go to time")</f>
        <v/>
      </c>
    </row>
    <row r="568">
      <c r="A568">
        <f>HYPERLINK("https://www.youtube.com/watch?v=APtxdNF_qao", "Video")</f>
        <v/>
      </c>
      <c r="B568" t="inlineStr">
        <is>
          <t>12:56</t>
        </is>
      </c>
      <c r="C568" t="inlineStr">
        <is>
          <t>gosh we talked about that but your</t>
        </is>
      </c>
      <c r="D568">
        <f>HYPERLINK("https://www.youtube.com/watch?v=APtxdNF_qao&amp;t=776s", "Go to time")</f>
        <v/>
      </c>
    </row>
    <row r="569">
      <c r="A569">
        <f>HYPERLINK("https://www.youtube.com/watch?v=S90Jksv9xmg", "Video")</f>
        <v/>
      </c>
      <c r="B569" t="inlineStr">
        <is>
          <t>0:42</t>
        </is>
      </c>
      <c r="C569" t="inlineStr">
        <is>
          <t>hello word we talked about i'm not going</t>
        </is>
      </c>
      <c r="D569">
        <f>HYPERLINK("https://www.youtube.com/watch?v=S90Jksv9xmg&amp;t=42s", "Go to time")</f>
        <v/>
      </c>
    </row>
    <row r="570">
      <c r="A570">
        <f>HYPERLINK("https://www.youtube.com/watch?v=R0ksvPPrQkg", "Video")</f>
        <v/>
      </c>
      <c r="B570" t="inlineStr">
        <is>
          <t>2:01</t>
        </is>
      </c>
      <c r="C570" t="inlineStr">
        <is>
          <t>let's go oh yeah about telling Mom and</t>
        </is>
      </c>
      <c r="D570">
        <f>HYPERLINK("https://www.youtube.com/watch?v=R0ksvPPrQkg&amp;t=121s", "Go to time")</f>
        <v/>
      </c>
    </row>
    <row r="571">
      <c r="A571">
        <f>HYPERLINK("https://www.youtube.com/watch?v=R0ksvPPrQkg", "Video")</f>
        <v/>
      </c>
      <c r="B571" t="inlineStr">
        <is>
          <t>4:24</t>
        </is>
      </c>
      <c r="C571" t="inlineStr">
        <is>
          <t>I'm going to do about the two of</t>
        </is>
      </c>
      <c r="D571">
        <f>HYPERLINK("https://www.youtube.com/watch?v=R0ksvPPrQkg&amp;t=264s", "Go to time")</f>
        <v/>
      </c>
    </row>
    <row r="572">
      <c r="A572">
        <f>HYPERLINK("https://www.youtube.com/watch?v=oPShIwE0VKw", "Video")</f>
        <v/>
      </c>
      <c r="B572" t="inlineStr">
        <is>
          <t>7:27</t>
        </is>
      </c>
      <c r="C572" t="inlineStr">
        <is>
          <t>about okay here we go</t>
        </is>
      </c>
      <c r="D572">
        <f>HYPERLINK("https://www.youtube.com/watch?v=oPShIwE0VKw&amp;t=447s", "Go to time")</f>
        <v/>
      </c>
    </row>
    <row r="573">
      <c r="A573">
        <f>HYPERLINK("https://www.youtube.com/watch?v=GQwJD5NM2GY", "Video")</f>
        <v/>
      </c>
      <c r="B573" t="inlineStr">
        <is>
          <t>19:21</t>
        </is>
      </c>
      <c r="C573" t="inlineStr">
        <is>
          <t>gosh we talked about that but your</t>
        </is>
      </c>
      <c r="D573">
        <f>HYPERLINK("https://www.youtube.com/watch?v=GQwJD5NM2GY&amp;t=1161s", "Go to time")</f>
        <v/>
      </c>
    </row>
    <row r="574">
      <c r="A574">
        <f>HYPERLINK("https://www.youtube.com/watch?v=O4oLzVF83hY", "Video")</f>
        <v/>
      </c>
      <c r="B574" t="inlineStr">
        <is>
          <t>0:37</t>
        </is>
      </c>
      <c r="C574" t="inlineStr">
        <is>
          <t>started about how wrong they got the</t>
        </is>
      </c>
      <c r="D574">
        <f>HYPERLINK("https://www.youtube.com/watch?v=O4oLzVF83hY&amp;t=37s", "Go to time")</f>
        <v/>
      </c>
    </row>
    <row r="575">
      <c r="A575">
        <f>HYPERLINK("https://www.youtube.com/watch?v=lCL5HF0Ewyg", "Video")</f>
        <v/>
      </c>
      <c r="B575" t="inlineStr">
        <is>
          <t>15:40</t>
        </is>
      </c>
      <c r="C575" t="inlineStr">
        <is>
          <t>about a decade later the band got back</t>
        </is>
      </c>
      <c r="D575">
        <f>HYPERLINK("https://www.youtube.com/watch?v=lCL5HF0Ewyg&amp;t=940s", "Go to time")</f>
        <v/>
      </c>
    </row>
    <row r="576">
      <c r="A576">
        <f>HYPERLINK("https://www.youtube.com/watch?v=BP3q4mZwDTE", "Video")</f>
        <v/>
      </c>
      <c r="B576" t="inlineStr">
        <is>
          <t>0:00</t>
        </is>
      </c>
      <c r="C576" t="inlineStr">
        <is>
          <t>about 90 years ago</t>
        </is>
      </c>
      <c r="D576">
        <f>HYPERLINK("https://www.youtube.com/watch?v=BP3q4mZwDTE&amp;t=0s", "Go to time")</f>
        <v/>
      </c>
    </row>
    <row r="577">
      <c r="A577">
        <f>HYPERLINK("https://www.youtube.com/watch?v=xJFoYf5gIRs", "Video")</f>
        <v/>
      </c>
      <c r="B577" t="inlineStr">
        <is>
          <t>1:01</t>
        </is>
      </c>
      <c r="C577" t="inlineStr">
        <is>
          <t>we're going to go about this in a manner</t>
        </is>
      </c>
      <c r="D577">
        <f>HYPERLINK("https://www.youtube.com/watch?v=xJFoYf5gIRs&amp;t=61s", "Go to time")</f>
        <v/>
      </c>
    </row>
    <row r="578">
      <c r="A578">
        <f>HYPERLINK("https://www.youtube.com/watch?v=4-BWFsE_TQE", "Video")</f>
        <v/>
      </c>
      <c r="B578" t="inlineStr">
        <is>
          <t>1:36</t>
        </is>
      </c>
      <c r="C578" t="inlineStr">
        <is>
          <t>too what about me I'm just gonna sit</t>
        </is>
      </c>
      <c r="D578">
        <f>HYPERLINK("https://www.youtube.com/watch?v=4-BWFsE_TQE&amp;t=96s", "Go to time")</f>
        <v/>
      </c>
    </row>
    <row r="579">
      <c r="A579">
        <f>HYPERLINK("https://www.youtube.com/watch?v=kiOLFk87XHM", "Video")</f>
        <v/>
      </c>
      <c r="B579" t="inlineStr">
        <is>
          <t>1:32</t>
        </is>
      </c>
      <c r="C579" t="inlineStr">
        <is>
          <t>you just gotta tell me the truth about</t>
        </is>
      </c>
      <c r="D579">
        <f>HYPERLINK("https://www.youtube.com/watch?v=kiOLFk87XHM&amp;t=92s", "Go to time")</f>
        <v/>
      </c>
    </row>
    <row r="580">
      <c r="A580">
        <f>HYPERLINK("https://www.youtube.com/watch?v=RZt1Iu3gh3I", "Video")</f>
        <v/>
      </c>
      <c r="B580" t="inlineStr">
        <is>
          <t>15:29</t>
        </is>
      </c>
      <c r="C580" t="inlineStr">
        <is>
          <t>all about going back to the beginning</t>
        </is>
      </c>
      <c r="D580">
        <f>HYPERLINK("https://www.youtube.com/watch?v=RZt1Iu3gh3I&amp;t=929s", "Go to time")</f>
        <v/>
      </c>
    </row>
    <row r="581">
      <c r="A581">
        <f>HYPERLINK("https://www.youtube.com/watch?v=RZt1Iu3gh3I", "Video")</f>
        <v/>
      </c>
      <c r="B581" t="inlineStr">
        <is>
          <t>31:36</t>
        </is>
      </c>
      <c r="C581" t="inlineStr">
        <is>
          <t>about it I'm going to turn myself in</t>
        </is>
      </c>
      <c r="D581">
        <f>HYPERLINK("https://www.youtube.com/watch?v=RZt1Iu3gh3I&amp;t=1896s", "Go to time")</f>
        <v/>
      </c>
    </row>
    <row r="582">
      <c r="A582">
        <f>HYPERLINK("https://www.youtube.com/watch?v=k3Cp92Fon3I", "Video")</f>
        <v/>
      </c>
      <c r="B582" t="inlineStr">
        <is>
          <t>23:13</t>
        </is>
      </c>
      <c r="C582" t="inlineStr">
        <is>
          <t>things that Marty is so good about is</t>
        </is>
      </c>
      <c r="D582">
        <f>HYPERLINK("https://www.youtube.com/watch?v=k3Cp92Fon3I&amp;t=1393s", "Go to time")</f>
        <v/>
      </c>
    </row>
    <row r="583">
      <c r="A583">
        <f>HYPERLINK("https://www.youtube.com/watch?v=zR14V6yYyhg", "Video")</f>
        <v/>
      </c>
      <c r="B583" t="inlineStr">
        <is>
          <t>5:15</t>
        </is>
      </c>
      <c r="C583" t="inlineStr">
        <is>
          <t>talked about it it's it's gone up yeah</t>
        </is>
      </c>
      <c r="D583">
        <f>HYPERLINK("https://www.youtube.com/watch?v=zR14V6yYyhg&amp;t=315s", "Go to time")</f>
        <v/>
      </c>
    </row>
    <row r="584">
      <c r="A584">
        <f>HYPERLINK("https://www.youtube.com/watch?v=zR14V6yYyhg", "Video")</f>
        <v/>
      </c>
      <c r="B584" t="inlineStr">
        <is>
          <t>10:27</t>
        </is>
      </c>
      <c r="C584" t="inlineStr">
        <is>
          <t>gonna get into movie talk about the cell</t>
        </is>
      </c>
      <c r="D584">
        <f>HYPERLINK("https://www.youtube.com/watch?v=zR14V6yYyhg&amp;t=627s", "Go to time")</f>
        <v/>
      </c>
    </row>
    <row r="585">
      <c r="A585">
        <f>HYPERLINK("https://www.youtube.com/watch?v=zR14V6yYyhg", "Video")</f>
        <v/>
      </c>
      <c r="B585" t="inlineStr">
        <is>
          <t>50:28</t>
        </is>
      </c>
      <c r="C585" t="inlineStr">
        <is>
          <t>about I don't know if I want to go</t>
        </is>
      </c>
      <c r="D585">
        <f>HYPERLINK("https://www.youtube.com/watch?v=zR14V6yYyhg&amp;t=3028s", "Go to time")</f>
        <v/>
      </c>
    </row>
    <row r="586">
      <c r="A586">
        <f>HYPERLINK("https://www.youtube.com/watch?v=8lKXGFfAnjY", "Video")</f>
        <v/>
      </c>
      <c r="B586" t="inlineStr">
        <is>
          <t>3:02</t>
        </is>
      </c>
      <c r="C586" t="inlineStr">
        <is>
          <t>and I'm going to be thinking about you</t>
        </is>
      </c>
      <c r="D586">
        <f>HYPERLINK("https://www.youtube.com/watch?v=8lKXGFfAnjY&amp;t=182s", "Go to time")</f>
        <v/>
      </c>
    </row>
    <row r="587">
      <c r="A587">
        <f>HYPERLINK("https://www.youtube.com/watch?v=p4stxGV14_E", "Video")</f>
        <v/>
      </c>
      <c r="B587" t="inlineStr">
        <is>
          <t>0:29</t>
        </is>
      </c>
      <c r="C587" t="inlineStr">
        <is>
          <t>you talk about the award stuff going on</t>
        </is>
      </c>
      <c r="D587">
        <f>HYPERLINK("https://www.youtube.com/watch?v=p4stxGV14_E&amp;t=29s", "Go to time")</f>
        <v/>
      </c>
    </row>
    <row r="588">
      <c r="A588">
        <f>HYPERLINK("https://www.youtube.com/watch?v=p4stxGV14_E", "Video")</f>
        <v/>
      </c>
      <c r="B588" t="inlineStr">
        <is>
          <t>8:33</t>
        </is>
      </c>
      <c r="C588" t="inlineStr">
        <is>
          <t>to get to Benghazi stuff's about to go</t>
        </is>
      </c>
      <c r="D588">
        <f>HYPERLINK("https://www.youtube.com/watch?v=p4stxGV14_E&amp;t=513s", "Go to time")</f>
        <v/>
      </c>
    </row>
    <row r="589">
      <c r="A589">
        <f>HYPERLINK("https://www.youtube.com/watch?v=0W081BKGbBA", "Video")</f>
        <v/>
      </c>
      <c r="B589" t="inlineStr">
        <is>
          <t>4:46</t>
        </is>
      </c>
      <c r="C589" t="inlineStr">
        <is>
          <t>gotten about this show since like again</t>
        </is>
      </c>
      <c r="D589">
        <f>HYPERLINK("https://www.youtube.com/watch?v=0W081BKGbBA&amp;t=286s", "Go to time")</f>
        <v/>
      </c>
    </row>
    <row r="590">
      <c r="A590">
        <f>HYPERLINK("https://www.youtube.com/watch?v=0W081BKGbBA", "Video")</f>
        <v/>
      </c>
      <c r="B590" t="inlineStr">
        <is>
          <t>21:38</t>
        </is>
      </c>
      <c r="C590" t="inlineStr">
        <is>
          <t>about it but also I'm not going to</t>
        </is>
      </c>
      <c r="D590">
        <f>HYPERLINK("https://www.youtube.com/watch?v=0W081BKGbBA&amp;t=1298s", "Go to time")</f>
        <v/>
      </c>
    </row>
    <row r="591">
      <c r="A591">
        <f>HYPERLINK("https://www.youtube.com/watch?v=0W081BKGbBA", "Video")</f>
        <v/>
      </c>
      <c r="B591" t="inlineStr">
        <is>
          <t>29:22</t>
        </is>
      </c>
      <c r="C591" t="inlineStr">
        <is>
          <t>for your own good and lie to you about</t>
        </is>
      </c>
      <c r="D591">
        <f>HYPERLINK("https://www.youtube.com/watch?v=0W081BKGbBA&amp;t=1762s", "Go to time")</f>
        <v/>
      </c>
    </row>
    <row r="592">
      <c r="A592">
        <f>HYPERLINK("https://www.youtube.com/watch?v=0W081BKGbBA", "Video")</f>
        <v/>
      </c>
      <c r="B592" t="inlineStr">
        <is>
          <t>30:25</t>
        </is>
      </c>
      <c r="C592" t="inlineStr">
        <is>
          <t>think about it oh gosh that's really</t>
        </is>
      </c>
      <c r="D592">
        <f>HYPERLINK("https://www.youtube.com/watch?v=0W081BKGbBA&amp;t=1825s", "Go to time")</f>
        <v/>
      </c>
    </row>
    <row r="593">
      <c r="A593">
        <f>HYPERLINK("https://www.youtube.com/watch?v=FEbbA1aQ5l4", "Video")</f>
        <v/>
      </c>
      <c r="B593" t="inlineStr">
        <is>
          <t>0:05</t>
        </is>
      </c>
      <c r="C593" t="inlineStr">
        <is>
          <t>they're about to go live with a video</t>
        </is>
      </c>
      <c r="D593">
        <f>HYPERLINK("https://www.youtube.com/watch?v=FEbbA1aQ5l4&amp;t=5s", "Go to time")</f>
        <v/>
      </c>
    </row>
    <row r="594">
      <c r="A594">
        <f>HYPERLINK("https://www.youtube.com/watch?v=Fs-Co294fuw", "Video")</f>
        <v/>
      </c>
      <c r="B594" t="inlineStr">
        <is>
          <t>3:41</t>
        </is>
      </c>
      <c r="C594" t="inlineStr">
        <is>
          <t>yeah we forgot to tell you about the sve</t>
        </is>
      </c>
      <c r="D594">
        <f>HYPERLINK("https://www.youtube.com/watch?v=Fs-Co294fuw&amp;t=221s", "Go to time")</f>
        <v/>
      </c>
    </row>
    <row r="595">
      <c r="A595">
        <f>HYPERLINK("https://www.youtube.com/watch?v=bfzC88vH-gY", "Video")</f>
        <v/>
      </c>
      <c r="B595" t="inlineStr">
        <is>
          <t>0:02</t>
        </is>
      </c>
      <c r="C595" t="inlineStr">
        <is>
          <t>about tonight sweetie i'm gonna be at</t>
        </is>
      </c>
      <c r="D595">
        <f>HYPERLINK("https://www.youtube.com/watch?v=bfzC88vH-gY&amp;t=2s", "Go to time")</f>
        <v/>
      </c>
    </row>
    <row r="596">
      <c r="A596">
        <f>HYPERLINK("https://www.youtube.com/watch?v=5hhPpHMM9W0", "Video")</f>
        <v/>
      </c>
      <c r="B596" t="inlineStr">
        <is>
          <t>0:39</t>
        </is>
      </c>
      <c r="C596" t="inlineStr">
        <is>
          <t>us about an hour ago</t>
        </is>
      </c>
      <c r="D596">
        <f>HYPERLINK("https://www.youtube.com/watch?v=5hhPpHMM9W0&amp;t=39s", "Go to time")</f>
        <v/>
      </c>
    </row>
    <row r="597">
      <c r="A597">
        <f>HYPERLINK("https://www.youtube.com/watch?v=FbeF_7LBcFs", "Video")</f>
        <v/>
      </c>
      <c r="B597" t="inlineStr">
        <is>
          <t>1:24</t>
        </is>
      </c>
      <c r="C597" t="inlineStr">
        <is>
          <t>about matic mountain was going to be a</t>
        </is>
      </c>
      <c r="D597">
        <f>HYPERLINK("https://www.youtube.com/watch?v=FbeF_7LBcFs&amp;t=84s", "Go to time")</f>
        <v/>
      </c>
    </row>
    <row r="598">
      <c r="A598">
        <f>HYPERLINK("https://www.youtube.com/watch?v=bbnkw5RyiCI", "Video")</f>
        <v/>
      </c>
      <c r="B598" t="inlineStr">
        <is>
          <t>2:17</t>
        </is>
      </c>
      <c r="C598" t="inlineStr">
        <is>
          <t>about Sarah's mother goddamn it then</t>
        </is>
      </c>
      <c r="D598">
        <f>HYPERLINK("https://www.youtube.com/watch?v=bbnkw5RyiCI&amp;t=137s", "Go to time")</f>
        <v/>
      </c>
    </row>
    <row r="599">
      <c r="A599">
        <f>HYPERLINK("https://www.youtube.com/watch?v=8TTWKlJdWVE", "Video")</f>
        <v/>
      </c>
      <c r="B599" t="inlineStr">
        <is>
          <t>1:28</t>
        </is>
      </c>
      <c r="C599" t="inlineStr">
        <is>
          <t>to scream about then a go for Chinese</t>
        </is>
      </c>
      <c r="D599">
        <f>HYPERLINK("https://www.youtube.com/watch?v=8TTWKlJdWVE&amp;t=88s", "Go to time")</f>
        <v/>
      </c>
    </row>
    <row r="600">
      <c r="A600">
        <f>HYPERLINK("https://www.youtube.com/watch?v=TIosb1IWnhA", "Video")</f>
        <v/>
      </c>
      <c r="B600" t="inlineStr">
        <is>
          <t>0:57</t>
        </is>
      </c>
      <c r="C600" t="inlineStr">
        <is>
          <t>talking about Owen goes to Europe all</t>
        </is>
      </c>
      <c r="D600">
        <f>HYPERLINK("https://www.youtube.com/watch?v=TIosb1IWnhA&amp;t=57s", "Go to time")</f>
        <v/>
      </c>
    </row>
    <row r="601">
      <c r="A601">
        <f>HYPERLINK("https://www.youtube.com/watch?v=wYPEA5lmnDs", "Video")</f>
        <v/>
      </c>
      <c r="B601" t="inlineStr">
        <is>
          <t>0:25</t>
        </is>
      </c>
      <c r="C601" t="inlineStr">
        <is>
          <t>the wife's got a thing about caves oh</t>
        </is>
      </c>
      <c r="D601">
        <f>HYPERLINK("https://www.youtube.com/watch?v=wYPEA5lmnDs&amp;t=25s", "Go to time")</f>
        <v/>
      </c>
    </row>
    <row r="602">
      <c r="A602">
        <f>HYPERLINK("https://www.youtube.com/watch?v=rLumZuEPgyI", "Video")</f>
        <v/>
      </c>
      <c r="B602" t="inlineStr">
        <is>
          <t>1:53</t>
        </is>
      </c>
      <c r="C602" t="inlineStr">
        <is>
          <t>about the gore about the buzz kill if</t>
        </is>
      </c>
      <c r="D602">
        <f>HYPERLINK("https://www.youtube.com/watch?v=rLumZuEPgyI&amp;t=113s", "Go to time")</f>
        <v/>
      </c>
    </row>
    <row r="603">
      <c r="A603">
        <f>HYPERLINK("https://www.youtube.com/watch?v=rLumZuEPgyI", "Video")</f>
        <v/>
      </c>
      <c r="B603" t="inlineStr">
        <is>
          <t>16:20</t>
        </is>
      </c>
      <c r="C603" t="inlineStr">
        <is>
          <t>take now the character is about to go</t>
        </is>
      </c>
      <c r="D603">
        <f>HYPERLINK("https://www.youtube.com/watch?v=rLumZuEPgyI&amp;t=980s", "Go to time")</f>
        <v/>
      </c>
    </row>
    <row r="604">
      <c r="A604">
        <f>HYPERLINK("https://www.youtube.com/watch?v=5s7MBAjp92M", "Video")</f>
        <v/>
      </c>
      <c r="B604" t="inlineStr">
        <is>
          <t>2:36</t>
        </is>
      </c>
      <c r="C604" t="inlineStr">
        <is>
          <t>and going on and on about the honor</t>
        </is>
      </c>
      <c r="D604">
        <f>HYPERLINK("https://www.youtube.com/watch?v=5s7MBAjp92M&amp;t=156s", "Go to time")</f>
        <v/>
      </c>
    </row>
    <row r="605">
      <c r="A605">
        <f>HYPERLINK("https://www.youtube.com/watch?v=1ogE4Gw9akc", "Video")</f>
        <v/>
      </c>
      <c r="B605" t="inlineStr">
        <is>
          <t>3:12</t>
        </is>
      </c>
      <c r="C605" t="inlineStr">
        <is>
          <t>about which one he was gonna get to rape</t>
        </is>
      </c>
      <c r="D605">
        <f>HYPERLINK("https://www.youtube.com/watch?v=1ogE4Gw9akc&amp;t=192s", "Go to time")</f>
        <v/>
      </c>
    </row>
    <row r="606">
      <c r="A606">
        <f>HYPERLINK("https://www.youtube.com/watch?v=MwlpVojvQms", "Video")</f>
        <v/>
      </c>
      <c r="B606" t="inlineStr">
        <is>
          <t>1:03</t>
        </is>
      </c>
      <c r="C606" t="inlineStr">
        <is>
          <t>served if she just forgot about the</t>
        </is>
      </c>
      <c r="D606">
        <f>HYPERLINK("https://www.youtube.com/watch?v=MwlpVojvQms&amp;t=63s", "Go to time")</f>
        <v/>
      </c>
    </row>
    <row r="607">
      <c r="A607">
        <f>HYPERLINK("https://www.youtube.com/watch?v=BAxfiHsr258", "Video")</f>
        <v/>
      </c>
      <c r="B607" t="inlineStr">
        <is>
          <t>0:27</t>
        </is>
      </c>
      <c r="C607" t="inlineStr">
        <is>
          <t>me we're going to talk about this after</t>
        </is>
      </c>
      <c r="D607">
        <f>HYPERLINK("https://www.youtube.com/watch?v=BAxfiHsr258&amp;t=27s", "Go to time")</f>
        <v/>
      </c>
    </row>
    <row r="608">
      <c r="A608">
        <f>HYPERLINK("https://www.youtube.com/watch?v=eMGCfL0RAv8", "Video")</f>
        <v/>
      </c>
      <c r="B608" t="inlineStr">
        <is>
          <t>2:58</t>
        </is>
      </c>
      <c r="C608" t="inlineStr">
        <is>
          <t>got about a minute and a half 2 minutes</t>
        </is>
      </c>
      <c r="D608">
        <f>HYPERLINK("https://www.youtube.com/watch?v=eMGCfL0RAv8&amp;t=178s", "Go to time")</f>
        <v/>
      </c>
    </row>
    <row r="609">
      <c r="A609">
        <f>HYPERLINK("https://www.youtube.com/watch?v=JuSHNoztyI0", "Video")</f>
        <v/>
      </c>
      <c r="B609" t="inlineStr">
        <is>
          <t>0:20</t>
        </is>
      </c>
      <c r="C609" t="inlineStr">
        <is>
          <t>it kept going on what about</t>
        </is>
      </c>
      <c r="D609">
        <f>HYPERLINK("https://www.youtube.com/watch?v=JuSHNoztyI0&amp;t=20s", "Go to time")</f>
        <v/>
      </c>
    </row>
    <row r="610">
      <c r="A610">
        <f>HYPERLINK("https://www.youtube.com/watch?v=uzMdP5bj2NI", "Video")</f>
        <v/>
      </c>
      <c r="B610" t="inlineStr">
        <is>
          <t>0:10</t>
        </is>
      </c>
      <c r="C610" t="inlineStr">
        <is>
          <t>obviously I've got about a thousand</t>
        </is>
      </c>
      <c r="D610">
        <f>HYPERLINK("https://www.youtube.com/watch?v=uzMdP5bj2NI&amp;t=10s", "Go to time")</f>
        <v/>
      </c>
    </row>
    <row r="611">
      <c r="A611">
        <f>HYPERLINK("https://www.youtube.com/watch?v=jj4ltJ4eyVU", "Video")</f>
        <v/>
      </c>
      <c r="B611" t="inlineStr">
        <is>
          <t>15:04</t>
        </is>
      </c>
      <c r="C611" t="inlineStr">
        <is>
          <t>and you're I literally forgot about it</t>
        </is>
      </c>
      <c r="D611">
        <f>HYPERLINK("https://www.youtube.com/watch?v=jj4ltJ4eyVU&amp;t=904s", "Go to time")</f>
        <v/>
      </c>
    </row>
    <row r="612">
      <c r="A612">
        <f>HYPERLINK("https://www.youtube.com/watch?v=jj4ltJ4eyVU", "Video")</f>
        <v/>
      </c>
      <c r="B612" t="inlineStr">
        <is>
          <t>26:21</t>
        </is>
      </c>
      <c r="C612" t="inlineStr">
        <is>
          <t>going to make you maybe think about the</t>
        </is>
      </c>
      <c r="D612">
        <f>HYPERLINK("https://www.youtube.com/watch?v=jj4ltJ4eyVU&amp;t=1581s", "Go to time")</f>
        <v/>
      </c>
    </row>
    <row r="613">
      <c r="A613">
        <f>HYPERLINK("https://www.youtube.com/watch?v=jj4ltJ4eyVU", "Video")</f>
        <v/>
      </c>
      <c r="B613" t="inlineStr">
        <is>
          <t>44:19</t>
        </is>
      </c>
      <c r="C613" t="inlineStr">
        <is>
          <t>I talk about the pandemic everybody got</t>
        </is>
      </c>
      <c r="D613">
        <f>HYPERLINK("https://www.youtube.com/watch?v=jj4ltJ4eyVU&amp;t=2659s", "Go to time")</f>
        <v/>
      </c>
    </row>
    <row r="614">
      <c r="A614">
        <f>HYPERLINK("https://www.youtube.com/watch?v=pVGxWo0TpDQ", "Video")</f>
        <v/>
      </c>
      <c r="B614" t="inlineStr">
        <is>
          <t>0:01</t>
        </is>
      </c>
      <c r="C614" t="inlineStr">
        <is>
          <t>don't tell anyone it's good about</t>
        </is>
      </c>
      <c r="D614">
        <f>HYPERLINK("https://www.youtube.com/watch?v=pVGxWo0TpDQ&amp;t=1s", "Go to time")</f>
        <v/>
      </c>
    </row>
    <row r="615">
      <c r="A615">
        <f>HYPERLINK("https://www.youtube.com/watch?v=LS3J8e0Ye4k", "Video")</f>
        <v/>
      </c>
      <c r="B615" t="inlineStr">
        <is>
          <t>1:38</t>
        </is>
      </c>
      <c r="C615" t="inlineStr">
        <is>
          <t>about banging on the walls yelling to go</t>
        </is>
      </c>
      <c r="D615">
        <f>HYPERLINK("https://www.youtube.com/watch?v=LS3J8e0Ye4k&amp;t=98s", "Go to time")</f>
        <v/>
      </c>
    </row>
    <row r="616">
      <c r="A616">
        <f>HYPERLINK("https://www.youtube.com/watch?v=LS3J8e0Ye4k", "Video")</f>
        <v/>
      </c>
      <c r="B616" t="inlineStr">
        <is>
          <t>2:23</t>
        </is>
      </c>
      <c r="C616" t="inlineStr">
        <is>
          <t>come on we're about to go from stars to</t>
        </is>
      </c>
      <c r="D616">
        <f>HYPERLINK("https://www.youtube.com/watch?v=LS3J8e0Ye4k&amp;t=143s", "Go to time")</f>
        <v/>
      </c>
    </row>
    <row r="617">
      <c r="A617">
        <f>HYPERLINK("https://www.youtube.com/watch?v=KjeqOm6K1qQ", "Video")</f>
        <v/>
      </c>
      <c r="B617" t="inlineStr">
        <is>
          <t>0:26</t>
        </is>
      </c>
      <c r="C617" t="inlineStr">
        <is>
          <t>we can bring Gotham back what about</t>
        </is>
      </c>
      <c r="D617">
        <f>HYPERLINK("https://www.youtube.com/watch?v=KjeqOm6K1qQ&amp;t=26s", "Go to time")</f>
        <v/>
      </c>
    </row>
    <row r="618">
      <c r="A618">
        <f>HYPERLINK("https://www.youtube.com/watch?v=krFx_bbBgSs", "Video")</f>
        <v/>
      </c>
      <c r="B618" t="inlineStr">
        <is>
          <t>1:59</t>
        </is>
      </c>
      <c r="C618" t="inlineStr">
        <is>
          <t>confused about how you got home so fast</t>
        </is>
      </c>
      <c r="D618">
        <f>HYPERLINK("https://www.youtube.com/watch?v=krFx_bbBgSs&amp;t=119s", "Go to time")</f>
        <v/>
      </c>
    </row>
    <row r="619">
      <c r="A619">
        <f>HYPERLINK("https://www.youtube.com/watch?v=WImbC8hGs6M", "Video")</f>
        <v/>
      </c>
      <c r="B619" t="inlineStr">
        <is>
          <t>2:42</t>
        </is>
      </c>
      <c r="C619" t="inlineStr">
        <is>
          <t>quote over this one oh you forgot about</t>
        </is>
      </c>
      <c r="D619">
        <f>HYPERLINK("https://www.youtube.com/watch?v=WImbC8hGs6M&amp;t=162s", "Go to time")</f>
        <v/>
      </c>
    </row>
    <row r="620">
      <c r="A620">
        <f>HYPERLINK("https://www.youtube.com/watch?v=WImbC8hGs6M", "Video")</f>
        <v/>
      </c>
      <c r="B620" t="inlineStr">
        <is>
          <t>3:40</t>
        </is>
      </c>
      <c r="C620" t="inlineStr">
        <is>
          <t>going to have some time to talk about</t>
        </is>
      </c>
      <c r="D620">
        <f>HYPERLINK("https://www.youtube.com/watch?v=WImbC8hGs6M&amp;t=220s", "Go to time")</f>
        <v/>
      </c>
    </row>
    <row r="621">
      <c r="A621">
        <f>HYPERLINK("https://www.youtube.com/watch?v=WImbC8hGs6M", "Video")</f>
        <v/>
      </c>
      <c r="B621" t="inlineStr">
        <is>
          <t>27:09</t>
        </is>
      </c>
      <c r="C621" t="inlineStr">
        <is>
          <t>bitching about the fact that he's gonna</t>
        </is>
      </c>
      <c r="D621">
        <f>HYPERLINK("https://www.youtube.com/watch?v=WImbC8hGs6M&amp;t=1629s", "Go to time")</f>
        <v/>
      </c>
    </row>
    <row r="622">
      <c r="A622">
        <f>HYPERLINK("https://www.youtube.com/watch?v=WImbC8hGs6M", "Video")</f>
        <v/>
      </c>
      <c r="B622" t="inlineStr">
        <is>
          <t>30:12</t>
        </is>
      </c>
      <c r="C622" t="inlineStr">
        <is>
          <t>gotta say about Brokeback Mountain 2005</t>
        </is>
      </c>
      <c r="D622">
        <f>HYPERLINK("https://www.youtube.com/watch?v=WImbC8hGs6M&amp;t=1812s", "Go to time")</f>
        <v/>
      </c>
    </row>
    <row r="623">
      <c r="A623">
        <f>HYPERLINK("https://www.youtube.com/watch?v=WImbC8hGs6M", "Video")</f>
        <v/>
      </c>
      <c r="B623" t="inlineStr">
        <is>
          <t>33:09</t>
        </is>
      </c>
      <c r="C623" t="inlineStr">
        <is>
          <t>Google hunting you know how to how about</t>
        </is>
      </c>
      <c r="D623">
        <f>HYPERLINK("https://www.youtube.com/watch?v=WImbC8hGs6M&amp;t=1989s", "Go to time")</f>
        <v/>
      </c>
    </row>
    <row r="624">
      <c r="A624">
        <f>HYPERLINK("https://www.youtube.com/watch?v=WImbC8hGs6M", "Video")</f>
        <v/>
      </c>
      <c r="B624" t="inlineStr">
        <is>
          <t>33:24</t>
        </is>
      </c>
      <c r="C624" t="inlineStr">
        <is>
          <t>the end I gotta go see about a girl</t>
        </is>
      </c>
      <c r="D624">
        <f>HYPERLINK("https://www.youtube.com/watch?v=WImbC8hGs6M&amp;t=2004s", "Go to time")</f>
        <v/>
      </c>
    </row>
    <row r="625">
      <c r="A625">
        <f>HYPERLINK("https://www.youtube.com/watch?v=WImbC8hGs6M", "Video")</f>
        <v/>
      </c>
      <c r="B625" t="inlineStr">
        <is>
          <t>34:17</t>
        </is>
      </c>
      <c r="C625" t="inlineStr">
        <is>
          <t>speechless I got a story about the</t>
        </is>
      </c>
      <c r="D625">
        <f>HYPERLINK("https://www.youtube.com/watch?v=WImbC8hGs6M&amp;t=2057s", "Go to time")</f>
        <v/>
      </c>
    </row>
    <row r="626">
      <c r="A626">
        <f>HYPERLINK("https://www.youtube.com/watch?v=0AO9CdmXUhQ", "Video")</f>
        <v/>
      </c>
      <c r="B626" t="inlineStr">
        <is>
          <t>0:40</t>
        </is>
      </c>
      <c r="C626" t="inlineStr">
        <is>
          <t>hurry me what are you going to do about</t>
        </is>
      </c>
      <c r="D626">
        <f>HYPERLINK("https://www.youtube.com/watch?v=0AO9CdmXUhQ&amp;t=40s", "Go to time")</f>
        <v/>
      </c>
    </row>
    <row r="627">
      <c r="A627">
        <f>HYPERLINK("https://www.youtube.com/watch?v=A7Di7Fsx-D8", "Video")</f>
        <v/>
      </c>
      <c r="B627" t="inlineStr">
        <is>
          <t>1:15</t>
        </is>
      </c>
      <c r="C627" t="inlineStr">
        <is>
          <t>hey minion gold Master how about you</t>
        </is>
      </c>
      <c r="D627">
        <f>HYPERLINK("https://www.youtube.com/watch?v=A7Di7Fsx-D8&amp;t=75s", "Go to time")</f>
        <v/>
      </c>
    </row>
    <row r="628">
      <c r="A628">
        <f>HYPERLINK("https://www.youtube.com/watch?v=xpdiwHchwYQ", "Video")</f>
        <v/>
      </c>
      <c r="B628" t="inlineStr">
        <is>
          <t>3:49</t>
        </is>
      </c>
      <c r="C628" t="inlineStr">
        <is>
          <t>about what's going on with him and all</t>
        </is>
      </c>
      <c r="D628">
        <f>HYPERLINK("https://www.youtube.com/watch?v=xpdiwHchwYQ&amp;t=229s", "Go to time")</f>
        <v/>
      </c>
    </row>
    <row r="629">
      <c r="A629">
        <f>HYPERLINK("https://www.youtube.com/watch?v=xpdiwHchwYQ", "Video")</f>
        <v/>
      </c>
      <c r="B629" t="inlineStr">
        <is>
          <t>4:16</t>
        </is>
      </c>
      <c r="C629" t="inlineStr">
        <is>
          <t>movie about go first of all as we say</t>
        </is>
      </c>
      <c r="D629">
        <f>HYPERLINK("https://www.youtube.com/watch?v=xpdiwHchwYQ&amp;t=256s", "Go to time")</f>
        <v/>
      </c>
    </row>
    <row r="630">
      <c r="A630">
        <f>HYPERLINK("https://www.youtube.com/watch?v=xpdiwHchwYQ", "Video")</f>
        <v/>
      </c>
      <c r="B630" t="inlineStr">
        <is>
          <t>14:04</t>
        </is>
      </c>
      <c r="C630" t="inlineStr">
        <is>
          <t>why we're going to talk about it right</t>
        </is>
      </c>
      <c r="D630">
        <f>HYPERLINK("https://www.youtube.com/watch?v=xpdiwHchwYQ&amp;t=844s", "Go to time")</f>
        <v/>
      </c>
    </row>
    <row r="631">
      <c r="A631">
        <f>HYPERLINK("https://www.youtube.com/watch?v=xpdiwHchwYQ", "Video")</f>
        <v/>
      </c>
      <c r="B631" t="inlineStr">
        <is>
          <t>27:19</t>
        </is>
      </c>
      <c r="C631" t="inlineStr">
        <is>
          <t>about everything I'm not gonna name any</t>
        </is>
      </c>
      <c r="D631">
        <f>HYPERLINK("https://www.youtube.com/watch?v=xpdiwHchwYQ&amp;t=1639s", "Go to time")</f>
        <v/>
      </c>
    </row>
    <row r="632">
      <c r="A632">
        <f>HYPERLINK("https://www.youtube.com/watch?v=cCiIu63Sh3k", "Video")</f>
        <v/>
      </c>
      <c r="B632" t="inlineStr">
        <is>
          <t>7:12</t>
        </is>
      </c>
      <c r="C632" t="inlineStr">
        <is>
          <t>Eve Margo let me tell you about Eve I</t>
        </is>
      </c>
      <c r="D632">
        <f>HYPERLINK("https://www.youtube.com/watch?v=cCiIu63Sh3k&amp;t=432s", "Go to time")</f>
        <v/>
      </c>
    </row>
    <row r="633">
      <c r="A633">
        <f>HYPERLINK("https://www.youtube.com/watch?v=cCiIu63Sh3k", "Video")</f>
        <v/>
      </c>
      <c r="B633" t="inlineStr">
        <is>
          <t>10:58</t>
        </is>
      </c>
      <c r="C633" t="inlineStr">
        <is>
          <t>got to learn about some one I didn't</t>
        </is>
      </c>
      <c r="D633">
        <f>HYPERLINK("https://www.youtube.com/watch?v=cCiIu63Sh3k&amp;t=658s", "Go to time")</f>
        <v/>
      </c>
    </row>
    <row r="634">
      <c r="A634">
        <f>HYPERLINK("https://www.youtube.com/watch?v=cCiIu63Sh3k", "Video")</f>
        <v/>
      </c>
      <c r="B634" t="inlineStr">
        <is>
          <t>14:25</t>
        </is>
      </c>
      <c r="C634" t="inlineStr">
        <is>
          <t>or caring about he's great about going</t>
        </is>
      </c>
      <c r="D634">
        <f>HYPERLINK("https://www.youtube.com/watch?v=cCiIu63Sh3k&amp;t=865s", "Go to time")</f>
        <v/>
      </c>
    </row>
    <row r="635">
      <c r="A635">
        <f>HYPERLINK("https://www.youtube.com/watch?v=QDZsrAaq1MM", "Video")</f>
        <v/>
      </c>
      <c r="B635" t="inlineStr">
        <is>
          <t>6:52</t>
        </is>
      </c>
      <c r="C635" t="inlineStr">
        <is>
          <t>about how good it feels to have a good</t>
        </is>
      </c>
      <c r="D635">
        <f>HYPERLINK("https://www.youtube.com/watch?v=QDZsrAaq1MM&amp;t=412s", "Go to time")</f>
        <v/>
      </c>
    </row>
    <row r="636">
      <c r="A636">
        <f>HYPERLINK("https://www.youtube.com/watch?v=QDZsrAaq1MM", "Video")</f>
        <v/>
      </c>
      <c r="B636" t="inlineStr">
        <is>
          <t>14:34</t>
        </is>
      </c>
      <c r="C636" t="inlineStr">
        <is>
          <t>boy we're not going to talk about that</t>
        </is>
      </c>
      <c r="D636">
        <f>HYPERLINK("https://www.youtube.com/watch?v=QDZsrAaq1MM&amp;t=874s", "Go to time")</f>
        <v/>
      </c>
    </row>
    <row r="637">
      <c r="A637">
        <f>HYPERLINK("https://www.youtube.com/watch?v=QDZsrAaq1MM", "Video")</f>
        <v/>
      </c>
      <c r="B637" t="inlineStr">
        <is>
          <t>16:21</t>
        </is>
      </c>
      <c r="C637" t="inlineStr">
        <is>
          <t>forgot about Zack Efron cuz he's such a</t>
        </is>
      </c>
      <c r="D637">
        <f>HYPERLINK("https://www.youtube.com/watch?v=QDZsrAaq1MM&amp;t=981s", "Go to time")</f>
        <v/>
      </c>
    </row>
    <row r="638">
      <c r="A638">
        <f>HYPERLINK("https://www.youtube.com/watch?v=QDZsrAaq1MM", "Video")</f>
        <v/>
      </c>
      <c r="B638" t="inlineStr">
        <is>
          <t>25:19</t>
        </is>
      </c>
      <c r="C638" t="inlineStr">
        <is>
          <t>any of you guys going to talk about what</t>
        </is>
      </c>
      <c r="D638">
        <f>HYPERLINK("https://www.youtube.com/watch?v=QDZsrAaq1MM&amp;t=1519s", "Go to time")</f>
        <v/>
      </c>
    </row>
    <row r="639">
      <c r="A639">
        <f>HYPERLINK("https://www.youtube.com/watch?v=QDZsrAaq1MM", "Video")</f>
        <v/>
      </c>
      <c r="B639" t="inlineStr">
        <is>
          <t>28:50</t>
        </is>
      </c>
      <c r="C639" t="inlineStr">
        <is>
          <t>about it so he said God damn it I'm</t>
        </is>
      </c>
      <c r="D639">
        <f>HYPERLINK("https://www.youtube.com/watch?v=QDZsrAaq1MM&amp;t=1730s", "Go to time")</f>
        <v/>
      </c>
    </row>
    <row r="640">
      <c r="A640">
        <f>HYPERLINK("https://www.youtube.com/watch?v=QDZsrAaq1MM", "Video")</f>
        <v/>
      </c>
      <c r="B640" t="inlineStr">
        <is>
          <t>29:03</t>
        </is>
      </c>
      <c r="C640" t="inlineStr">
        <is>
          <t>forgot about some other people in this</t>
        </is>
      </c>
      <c r="D640">
        <f>HYPERLINK("https://www.youtube.com/watch?v=QDZsrAaq1MM&amp;t=1743s", "Go to time")</f>
        <v/>
      </c>
    </row>
    <row r="641">
      <c r="A641">
        <f>HYPERLINK("https://www.youtube.com/watch?v=QDZsrAaq1MM", "Video")</f>
        <v/>
      </c>
      <c r="B641" t="inlineStr">
        <is>
          <t>39:29</t>
        </is>
      </c>
      <c r="C641" t="inlineStr">
        <is>
          <t>favorite holidays go what is it about</t>
        </is>
      </c>
      <c r="D641">
        <f>HYPERLINK("https://www.youtube.com/watch?v=QDZsrAaq1MM&amp;t=2369s", "Go to time")</f>
        <v/>
      </c>
    </row>
    <row r="642">
      <c r="A642">
        <f>HYPERLINK("https://www.youtube.com/watch?v=QDZsrAaq1MM", "Video")</f>
        <v/>
      </c>
      <c r="B642" t="inlineStr">
        <is>
          <t>51:22</t>
        </is>
      </c>
      <c r="C642" t="inlineStr">
        <is>
          <t>good you follow them and you care about</t>
        </is>
      </c>
      <c r="D642">
        <f>HYPERLINK("https://www.youtube.com/watch?v=QDZsrAaq1MM&amp;t=3082s", "Go to time")</f>
        <v/>
      </c>
    </row>
    <row r="643">
      <c r="A643">
        <f>HYPERLINK("https://www.youtube.com/watch?v=8t2aD5BCr3s", "Video")</f>
        <v/>
      </c>
      <c r="B643" t="inlineStr">
        <is>
          <t>4:23</t>
        </is>
      </c>
      <c r="C643" t="inlineStr">
        <is>
          <t>think probably when I think about good</t>
        </is>
      </c>
      <c r="D643">
        <f>HYPERLINK("https://www.youtube.com/watch?v=8t2aD5BCr3s&amp;t=263s", "Go to time")</f>
        <v/>
      </c>
    </row>
    <row r="644">
      <c r="A644">
        <f>HYPERLINK("https://www.youtube.com/watch?v=8t2aD5BCr3s", "Video")</f>
        <v/>
      </c>
      <c r="B644" t="inlineStr">
        <is>
          <t>8:17</t>
        </is>
      </c>
      <c r="C644" t="inlineStr">
        <is>
          <t>God you got to tell him about your</t>
        </is>
      </c>
      <c r="D644">
        <f>HYPERLINK("https://www.youtube.com/watch?v=8t2aD5BCr3s&amp;t=497s", "Go to time")</f>
        <v/>
      </c>
    </row>
    <row r="645">
      <c r="A645">
        <f>HYPERLINK("https://www.youtube.com/watch?v=SI_ISOgBoDs", "Video")</f>
        <v/>
      </c>
      <c r="B645" t="inlineStr">
        <is>
          <t>0:05</t>
        </is>
      </c>
      <c r="C645" t="inlineStr">
        <is>
          <t>go to prison only if you blab about it</t>
        </is>
      </c>
      <c r="D645">
        <f>HYPERLINK("https://www.youtube.com/watch?v=SI_ISOgBoDs&amp;t=5s", "Go to time")</f>
        <v/>
      </c>
    </row>
    <row r="646">
      <c r="A646">
        <f>HYPERLINK("https://www.youtube.com/watch?v=ljAdSzBv0ug", "Video")</f>
        <v/>
      </c>
      <c r="B646" t="inlineStr">
        <is>
          <t>0:50</t>
        </is>
      </c>
      <c r="C646" t="inlineStr">
        <is>
          <t>like me I got some good news about the</t>
        </is>
      </c>
      <c r="D646">
        <f>HYPERLINK("https://www.youtube.com/watch?v=ljAdSzBv0ug&amp;t=50s", "Go to time")</f>
        <v/>
      </c>
    </row>
    <row r="647">
      <c r="A647">
        <f>HYPERLINK("https://www.youtube.com/watch?v=wyAIFnKqjjM", "Video")</f>
        <v/>
      </c>
      <c r="B647" t="inlineStr">
        <is>
          <t>1:58</t>
        </is>
      </c>
      <c r="C647" t="inlineStr">
        <is>
          <t>bar D B let's go what what about it's</t>
        </is>
      </c>
      <c r="D647">
        <f>HYPERLINK("https://www.youtube.com/watch?v=wyAIFnKqjjM&amp;t=118s", "Go to time")</f>
        <v/>
      </c>
    </row>
    <row r="648">
      <c r="A648">
        <f>HYPERLINK("https://www.youtube.com/watch?v=nV5YaDYlA7k", "Video")</f>
        <v/>
      </c>
      <c r="B648" t="inlineStr">
        <is>
          <t>0:19</t>
        </is>
      </c>
      <c r="C648" t="inlineStr">
        <is>
          <t>my god is he talking about you no</t>
        </is>
      </c>
      <c r="D648">
        <f>HYPERLINK("https://www.youtube.com/watch?v=nV5YaDYlA7k&amp;t=19s", "Go to time")</f>
        <v/>
      </c>
    </row>
    <row r="649">
      <c r="A649">
        <f>HYPERLINK("https://www.youtube.com/watch?v=gknfkz5a-YQ", "Video")</f>
        <v/>
      </c>
      <c r="B649" t="inlineStr">
        <is>
          <t>3:00</t>
        </is>
      </c>
      <c r="C649" t="inlineStr">
        <is>
          <t>goddamn day and she didn't do about</t>
        </is>
      </c>
      <c r="D649">
        <f>HYPERLINK("https://www.youtube.com/watch?v=gknfkz5a-YQ&amp;t=180s", "Go to time")</f>
        <v/>
      </c>
    </row>
    <row r="650">
      <c r="A650">
        <f>HYPERLINK("https://www.youtube.com/watch?v=s0dMr6pRKTQ", "Video")</f>
        <v/>
      </c>
      <c r="B650" t="inlineStr">
        <is>
          <t>1:49</t>
        </is>
      </c>
      <c r="C650" t="inlineStr">
        <is>
          <t>so what about my family i got a wife and</t>
        </is>
      </c>
      <c r="D650">
        <f>HYPERLINK("https://www.youtube.com/watch?v=s0dMr6pRKTQ&amp;t=109s", "Go to time")</f>
        <v/>
      </c>
    </row>
    <row r="651">
      <c r="A651">
        <f>HYPERLINK("https://www.youtube.com/watch?v=r4loO7ty53Q", "Video")</f>
        <v/>
      </c>
      <c r="B651" t="inlineStr">
        <is>
          <t>0:45</t>
        </is>
      </c>
      <c r="C651" t="inlineStr">
        <is>
          <t>you've got is this bod and that's about</t>
        </is>
      </c>
      <c r="D651">
        <f>HYPERLINK("https://www.youtube.com/watch?v=r4loO7ty53Q&amp;t=45s", "Go to time")</f>
        <v/>
      </c>
    </row>
    <row r="652">
      <c r="A652">
        <f>HYPERLINK("https://www.youtube.com/watch?v=PEzNimdqsi8", "Video")</f>
        <v/>
      </c>
      <c r="B652" t="inlineStr">
        <is>
          <t>14:24</t>
        </is>
      </c>
      <c r="C652" t="inlineStr">
        <is>
          <t>that we feel good about what we're doing</t>
        </is>
      </c>
      <c r="D652">
        <f>HYPERLINK("https://www.youtube.com/watch?v=PEzNimdqsi8&amp;t=864s", "Go to time")</f>
        <v/>
      </c>
    </row>
    <row r="653">
      <c r="A653">
        <f>HYPERLINK("https://www.youtube.com/watch?v=PEzNimdqsi8", "Video")</f>
        <v/>
      </c>
      <c r="B653" t="inlineStr">
        <is>
          <t>16:55</t>
        </is>
      </c>
      <c r="C653" t="inlineStr">
        <is>
          <t>until uh about a couple years ago I'm</t>
        </is>
      </c>
      <c r="D653">
        <f>HYPERLINK("https://www.youtube.com/watch?v=PEzNimdqsi8&amp;t=1015s", "Go to time")</f>
        <v/>
      </c>
    </row>
    <row r="654">
      <c r="A654">
        <f>HYPERLINK("https://www.youtube.com/watch?v=-ZRcWbNf6wg", "Video")</f>
        <v/>
      </c>
      <c r="B654" t="inlineStr">
        <is>
          <t>5:14</t>
        </is>
      </c>
      <c r="C654" t="inlineStr">
        <is>
          <t>dragon first heard about the last dragon</t>
        </is>
      </c>
      <c r="D654">
        <f>HYPERLINK("https://www.youtube.com/watch?v=-ZRcWbNf6wg&amp;t=314s", "Go to time")</f>
        <v/>
      </c>
    </row>
    <row r="655">
      <c r="A655">
        <f>HYPERLINK("https://www.youtube.com/watch?v=-ZRcWbNf6wg", "Video")</f>
        <v/>
      </c>
      <c r="B655" t="inlineStr">
        <is>
          <t>32:06</t>
        </is>
      </c>
      <c r="C655" t="inlineStr">
        <is>
          <t>about this at n before he got very lucky</t>
        </is>
      </c>
      <c r="D655">
        <f>HYPERLINK("https://www.youtube.com/watch?v=-ZRcWbNf6wg&amp;t=1926s", "Go to time")</f>
        <v/>
      </c>
    </row>
    <row r="656">
      <c r="A656">
        <f>HYPERLINK("https://www.youtube.com/watch?v=VTAUTX3vxL8", "Video")</f>
        <v/>
      </c>
      <c r="B656" t="inlineStr">
        <is>
          <t>5:55</t>
        </is>
      </c>
      <c r="C656" t="inlineStr">
        <is>
          <t>oh what are we going to tell me about</t>
        </is>
      </c>
      <c r="D656">
        <f>HYPERLINK("https://www.youtube.com/watch?v=VTAUTX3vxL8&amp;t=355s", "Go to time")</f>
        <v/>
      </c>
    </row>
    <row r="657">
      <c r="A657">
        <f>HYPERLINK("https://www.youtube.com/watch?v=WOnHL_mSXRY", "Video")</f>
        <v/>
      </c>
      <c r="B657" t="inlineStr">
        <is>
          <t>1:24</t>
        </is>
      </c>
      <c r="C657" t="inlineStr">
        <is>
          <t>that knows nothing about money she got</t>
        </is>
      </c>
      <c r="D657">
        <f>HYPERLINK("https://www.youtube.com/watch?v=WOnHL_mSXRY&amp;t=84s", "Go to time")</f>
        <v/>
      </c>
    </row>
    <row r="658">
      <c r="A658">
        <f>HYPERLINK("https://www.youtube.com/watch?v=wtWscGb5L04", "Video")</f>
        <v/>
      </c>
      <c r="B658" t="inlineStr">
        <is>
          <t>1:42</t>
        </is>
      </c>
      <c r="C658" t="inlineStr">
        <is>
          <t>know I was going to surprise you about</t>
        </is>
      </c>
      <c r="D658">
        <f>HYPERLINK("https://www.youtube.com/watch?v=wtWscGb5L04&amp;t=102s", "Go to time")</f>
        <v/>
      </c>
    </row>
    <row r="659">
      <c r="A659">
        <f>HYPERLINK("https://www.youtube.com/watch?v=lKbgh5IeLjI", "Video")</f>
        <v/>
      </c>
      <c r="B659" t="inlineStr">
        <is>
          <t>0:21</t>
        </is>
      </c>
      <c r="C659" t="inlineStr">
        <is>
          <t>because you're gonna go deaf in about 10</t>
        </is>
      </c>
      <c r="D659">
        <f>HYPERLINK("https://www.youtube.com/watch?v=lKbgh5IeLjI&amp;t=21s", "Go to time")</f>
        <v/>
      </c>
    </row>
    <row r="660">
      <c r="A660">
        <f>HYPERLINK("https://www.youtube.com/watch?v=7HR3LBkNmfw", "Video")</f>
        <v/>
      </c>
      <c r="B660" t="inlineStr">
        <is>
          <t>2:17</t>
        </is>
      </c>
      <c r="C660" t="inlineStr">
        <is>
          <t>nothing to worry about I just want to go</t>
        </is>
      </c>
      <c r="D660">
        <f>HYPERLINK("https://www.youtube.com/watch?v=7HR3LBkNmfw&amp;t=137s", "Go to time")</f>
        <v/>
      </c>
    </row>
    <row r="661">
      <c r="A661">
        <f>HYPERLINK("https://www.youtube.com/watch?v=YH2_GOuPGlk", "Video")</f>
        <v/>
      </c>
      <c r="B661" t="inlineStr">
        <is>
          <t>0:09</t>
        </is>
      </c>
      <c r="C661" t="inlineStr">
        <is>
          <t>got to think about it they gotta talk to</t>
        </is>
      </c>
      <c r="D661">
        <f>HYPERLINK("https://www.youtube.com/watch?v=YH2_GOuPGlk&amp;t=9s", "Go to time")</f>
        <v/>
      </c>
    </row>
    <row r="662">
      <c r="A662">
        <f>HYPERLINK("https://www.youtube.com/watch?v=1qjRRTjLU4U", "Video")</f>
        <v/>
      </c>
      <c r="B662" t="inlineStr">
        <is>
          <t>0:44</t>
        </is>
      </c>
      <c r="C662" t="inlineStr">
        <is>
          <t>training you I'm gonna make sure about</t>
        </is>
      </c>
      <c r="D662">
        <f>HYPERLINK("https://www.youtube.com/watch?v=1qjRRTjLU4U&amp;t=44s", "Go to time")</f>
        <v/>
      </c>
    </row>
    <row r="663">
      <c r="A663">
        <f>HYPERLINK("https://www.youtube.com/watch?v=xliLM3eaOa0", "Video")</f>
        <v/>
      </c>
      <c r="B663" t="inlineStr">
        <is>
          <t>1:52</t>
        </is>
      </c>
      <c r="C663" t="inlineStr">
        <is>
          <t>mr fisher is not gonna be pleased about</t>
        </is>
      </c>
      <c r="D663">
        <f>HYPERLINK("https://www.youtube.com/watch?v=xliLM3eaOa0&amp;t=112s", "Go to time")</f>
        <v/>
      </c>
    </row>
    <row r="664">
      <c r="A664">
        <f>HYPERLINK("https://www.youtube.com/watch?v=aFqffhlQkJ8", "Video")</f>
        <v/>
      </c>
      <c r="B664" t="inlineStr">
        <is>
          <t>0:11</t>
        </is>
      </c>
      <c r="C664" t="inlineStr">
        <is>
          <t>thinking about going into phone sex inc</t>
        </is>
      </c>
      <c r="D664">
        <f>HYPERLINK("https://www.youtube.com/watch?v=aFqffhlQkJ8&amp;t=11s", "Go to time")</f>
        <v/>
      </c>
    </row>
    <row r="665">
      <c r="A665">
        <f>HYPERLINK("https://www.youtube.com/watch?v=6yG3CXN_IQA", "Video")</f>
        <v/>
      </c>
      <c r="B665" t="inlineStr">
        <is>
          <t>0:14</t>
        </is>
      </c>
      <c r="C665" t="inlineStr">
        <is>
          <t>India the production company got about</t>
        </is>
      </c>
      <c r="D665">
        <f>HYPERLINK("https://www.youtube.com/watch?v=6yG3CXN_IQA&amp;t=14s", "Go to time")</f>
        <v/>
      </c>
    </row>
    <row r="666">
      <c r="A666">
        <f>HYPERLINK("https://www.youtube.com/watch?v=wep2o3R23j0", "Video")</f>
        <v/>
      </c>
      <c r="B666" t="inlineStr">
        <is>
          <t>0:19</t>
        </is>
      </c>
      <c r="C666" t="inlineStr">
        <is>
          <t>said do something about it cuz he got</t>
        </is>
      </c>
      <c r="D666">
        <f>HYPERLINK("https://www.youtube.com/watch?v=wep2o3R23j0&amp;t=19s", "Go to time")</f>
        <v/>
      </c>
    </row>
    <row r="667">
      <c r="A667">
        <f>HYPERLINK("https://www.youtube.com/watch?v=QtVEk0oKtkM", "Video")</f>
        <v/>
      </c>
      <c r="B667" t="inlineStr">
        <is>
          <t>0:33</t>
        </is>
      </c>
      <c r="C667" t="inlineStr">
        <is>
          <t>about God isn't he at fault he said all</t>
        </is>
      </c>
      <c r="D667">
        <f>HYPERLINK("https://www.youtube.com/watch?v=QtVEk0oKtkM&amp;t=33s", "Go to time")</f>
        <v/>
      </c>
    </row>
    <row r="668">
      <c r="A668">
        <f>HYPERLINK("https://www.youtube.com/watch?v=QGEGOvVb8yc", "Video")</f>
        <v/>
      </c>
      <c r="B668" t="inlineStr">
        <is>
          <t>2:47</t>
        </is>
      </c>
      <c r="C668" t="inlineStr">
        <is>
          <t>and calm what about an we're going to</t>
        </is>
      </c>
      <c r="D668">
        <f>HYPERLINK("https://www.youtube.com/watch?v=QGEGOvVb8yc&amp;t=167s", "Go to time")</f>
        <v/>
      </c>
    </row>
    <row r="669">
      <c r="A669">
        <f>HYPERLINK("https://www.youtube.com/watch?v=0FVuRP-y9wU", "Video")</f>
        <v/>
      </c>
      <c r="B669" t="inlineStr">
        <is>
          <t>11:21</t>
        </is>
      </c>
      <c r="C669" t="inlineStr">
        <is>
          <t>going to talk about the project, but I</t>
        </is>
      </c>
      <c r="D669">
        <f>HYPERLINK("https://www.youtube.com/watch?v=0FVuRP-y9wU&amp;t=681s", "Go to time")</f>
        <v/>
      </c>
    </row>
    <row r="670">
      <c r="A670">
        <f>HYPERLINK("https://www.youtube.com/watch?v=0FVuRP-y9wU", "Video")</f>
        <v/>
      </c>
      <c r="B670" t="inlineStr">
        <is>
          <t>15:13</t>
        </is>
      </c>
      <c r="C670" t="inlineStr">
        <is>
          <t>like I got to talk about something so</t>
        </is>
      </c>
      <c r="D670">
        <f>HYPERLINK("https://www.youtube.com/watch?v=0FVuRP-y9wU&amp;t=913s", "Go to time")</f>
        <v/>
      </c>
    </row>
    <row r="671">
      <c r="A671">
        <f>HYPERLINK("https://www.youtube.com/watch?v=M2z1Pjml1xk", "Video")</f>
        <v/>
      </c>
      <c r="B671" t="inlineStr">
        <is>
          <t>0:57</t>
        </is>
      </c>
      <c r="C671" t="inlineStr">
        <is>
          <t>i got a bad feeling about this game now</t>
        </is>
      </c>
      <c r="D671">
        <f>HYPERLINK("https://www.youtube.com/watch?v=M2z1Pjml1xk&amp;t=57s", "Go to time")</f>
        <v/>
      </c>
    </row>
    <row r="672">
      <c r="A672">
        <f>HYPERLINK("https://www.youtube.com/watch?v=y2C7VNd8xn8", "Video")</f>
        <v/>
      </c>
      <c r="B672" t="inlineStr">
        <is>
          <t>0:31</t>
        </is>
      </c>
      <c r="C672" t="inlineStr">
        <is>
          <t>like when you got the call about this</t>
        </is>
      </c>
      <c r="D672">
        <f>HYPERLINK("https://www.youtube.com/watch?v=y2C7VNd8xn8&amp;t=31s", "Go to time")</f>
        <v/>
      </c>
    </row>
    <row r="673">
      <c r="A673">
        <f>HYPERLINK("https://www.youtube.com/watch?v=y2C7VNd8xn8", "Video")</f>
        <v/>
      </c>
      <c r="B673" t="inlineStr">
        <is>
          <t>12:51</t>
        </is>
      </c>
      <c r="C673" t="inlineStr">
        <is>
          <t>was going to ask you about that I find</t>
        </is>
      </c>
      <c r="D673">
        <f>HYPERLINK("https://www.youtube.com/watch?v=y2C7VNd8xn8&amp;t=771s", "Go to time")</f>
        <v/>
      </c>
    </row>
    <row r="674">
      <c r="A674">
        <f>HYPERLINK("https://www.youtube.com/watch?v=Tk3o1K0t5IA", "Video")</f>
        <v/>
      </c>
      <c r="B674" t="inlineStr">
        <is>
          <t>1:58</t>
        </is>
      </c>
      <c r="C674" t="inlineStr">
        <is>
          <t>scoop about you know Godzilla minus 2 I</t>
        </is>
      </c>
      <c r="D674">
        <f>HYPERLINK("https://www.youtube.com/watch?v=Tk3o1K0t5IA&amp;t=118s", "Go to time")</f>
        <v/>
      </c>
    </row>
    <row r="675">
      <c r="A675">
        <f>HYPERLINK("https://www.youtube.com/watch?v=_BplXVlK1pw", "Video")</f>
        <v/>
      </c>
      <c r="B675" t="inlineStr">
        <is>
          <t>1:15</t>
        </is>
      </c>
      <c r="C675" t="inlineStr">
        <is>
          <t>what about you we're gonna let me near</t>
        </is>
      </c>
      <c r="D675">
        <f>HYPERLINK("https://www.youtube.com/watch?v=_BplXVlK1pw&amp;t=75s", "Go to time")</f>
        <v/>
      </c>
    </row>
    <row r="676">
      <c r="A676">
        <f>HYPERLINK("https://www.youtube.com/watch?v=9JkoWs_LIcY", "Video")</f>
        <v/>
      </c>
      <c r="B676" t="inlineStr">
        <is>
          <t>0:08</t>
        </is>
      </c>
      <c r="C676" t="inlineStr">
        <is>
          <t>nick i was just about to go out what's</t>
        </is>
      </c>
      <c r="D676">
        <f>HYPERLINK("https://www.youtube.com/watch?v=9JkoWs_LIcY&amp;t=8s", "Go to time")</f>
        <v/>
      </c>
    </row>
    <row r="677">
      <c r="A677">
        <f>HYPERLINK("https://www.youtube.com/watch?v=Zp38qups8bI", "Video")</f>
        <v/>
      </c>
      <c r="B677" t="inlineStr">
        <is>
          <t>3:05</t>
        </is>
      </c>
      <c r="C677" t="inlineStr">
        <is>
          <t>let go No the goats about the sacrifice</t>
        </is>
      </c>
      <c r="D677">
        <f>HYPERLINK("https://www.youtube.com/watch?v=Zp38qups8bI&amp;t=185s", "Go to time")</f>
        <v/>
      </c>
    </row>
    <row r="678">
      <c r="A678">
        <f>HYPERLINK("https://www.youtube.com/watch?v=QkJMyi4WCLg", "Video")</f>
        <v/>
      </c>
      <c r="B678" t="inlineStr">
        <is>
          <t>2:16</t>
        </is>
      </c>
      <c r="C678" t="inlineStr">
        <is>
          <t>don't worry about that i got my whole</t>
        </is>
      </c>
      <c r="D678">
        <f>HYPERLINK("https://www.youtube.com/watch?v=QkJMyi4WCLg&amp;t=136s", "Go to time")</f>
        <v/>
      </c>
    </row>
    <row r="679">
      <c r="A679">
        <f>HYPERLINK("https://www.youtube.com/watch?v=lCXQM9yLGcM", "Video")</f>
        <v/>
      </c>
      <c r="B679" t="inlineStr">
        <is>
          <t>2:22</t>
        </is>
      </c>
      <c r="C679" t="inlineStr">
        <is>
          <t>go I'm sorry I didn't tell you about the</t>
        </is>
      </c>
      <c r="D679">
        <f>HYPERLINK("https://www.youtube.com/watch?v=lCXQM9yLGcM&amp;t=142s", "Go to time")</f>
        <v/>
      </c>
    </row>
    <row r="680">
      <c r="A680">
        <f>HYPERLINK("https://www.youtube.com/watch?v=Xozv95QM-Wg", "Video")</f>
        <v/>
      </c>
      <c r="B680" t="inlineStr">
        <is>
          <t>24:39</t>
        </is>
      </c>
      <c r="C680" t="inlineStr">
        <is>
          <t>about but before we say good night uh I</t>
        </is>
      </c>
      <c r="D680">
        <f>HYPERLINK("https://www.youtube.com/watch?v=Xozv95QM-Wg&amp;t=1479s", "Go to time")</f>
        <v/>
      </c>
    </row>
    <row r="681">
      <c r="A681">
        <f>HYPERLINK("https://www.youtube.com/watch?v=6DcTy9pZX6E", "Video")</f>
        <v/>
      </c>
      <c r="B681" t="inlineStr">
        <is>
          <t>1:04</t>
        </is>
      </c>
      <c r="C681" t="inlineStr">
        <is>
          <t>about that right now yeah we've got a</t>
        </is>
      </c>
      <c r="D681">
        <f>HYPERLINK("https://www.youtube.com/watch?v=6DcTy9pZX6E&amp;t=64s", "Go to time")</f>
        <v/>
      </c>
    </row>
    <row r="682">
      <c r="A682">
        <f>HYPERLINK("https://www.youtube.com/watch?v=QdorfKTD_SQ", "Video")</f>
        <v/>
      </c>
      <c r="B682" t="inlineStr">
        <is>
          <t>5:34</t>
        </is>
      </c>
      <c r="C682" t="inlineStr">
        <is>
          <t>gong Men Palace and likes to speak about</t>
        </is>
      </c>
      <c r="D682">
        <f>HYPERLINK("https://www.youtube.com/watch?v=QdorfKTD_SQ&amp;t=334s", "Go to time")</f>
        <v/>
      </c>
    </row>
    <row r="683">
      <c r="A683">
        <f>HYPERLINK("https://www.youtube.com/watch?v=rPWbRdk4nlY", "Video")</f>
        <v/>
      </c>
      <c r="B683" t="inlineStr">
        <is>
          <t>1:30</t>
        </is>
      </c>
      <c r="C683" t="inlineStr">
        <is>
          <t>know we're about to go on this tangent</t>
        </is>
      </c>
      <c r="D683">
        <f>HYPERLINK("https://www.youtube.com/watch?v=rPWbRdk4nlY&amp;t=90s", "Go to time")</f>
        <v/>
      </c>
    </row>
    <row r="684">
      <c r="A684">
        <f>HYPERLINK("https://www.youtube.com/watch?v=rPWbRdk4nlY", "Video")</f>
        <v/>
      </c>
      <c r="B684" t="inlineStr">
        <is>
          <t>3:03</t>
        </is>
      </c>
      <c r="C684" t="inlineStr">
        <is>
          <t>much to go about that Mark Sir um I'm</t>
        </is>
      </c>
      <c r="D684">
        <f>HYPERLINK("https://www.youtube.com/watch?v=rPWbRdk4nlY&amp;t=183s", "Go to time")</f>
        <v/>
      </c>
    </row>
    <row r="685">
      <c r="A685">
        <f>HYPERLINK("https://www.youtube.com/watch?v=rPWbRdk4nlY", "Video")</f>
        <v/>
      </c>
      <c r="B685" t="inlineStr">
        <is>
          <t>11:02</t>
        </is>
      </c>
      <c r="C685" t="inlineStr">
        <is>
          <t>about this Fable of good versus evil and</t>
        </is>
      </c>
      <c r="D685">
        <f>HYPERLINK("https://www.youtube.com/watch?v=rPWbRdk4nlY&amp;t=662s", "Go to time")</f>
        <v/>
      </c>
    </row>
    <row r="686">
      <c r="A686">
        <f>HYPERLINK("https://www.youtube.com/watch?v=rPWbRdk4nlY", "Video")</f>
        <v/>
      </c>
      <c r="B686" t="inlineStr">
        <is>
          <t>12:54</t>
        </is>
      </c>
      <c r="C686" t="inlineStr">
        <is>
          <t>faulted but it's hack story about good</t>
        </is>
      </c>
      <c r="D686">
        <f>HYPERLINK("https://www.youtube.com/watch?v=rPWbRdk4nlY&amp;t=774s", "Go to time")</f>
        <v/>
      </c>
    </row>
    <row r="687">
      <c r="A687">
        <f>HYPERLINK("https://www.youtube.com/watch?v=rPWbRdk4nlY", "Video")</f>
        <v/>
      </c>
      <c r="B687" t="inlineStr">
        <is>
          <t>23:06</t>
        </is>
      </c>
      <c r="C687" t="inlineStr">
        <is>
          <t>Goblins we'll have to talk about them in</t>
        </is>
      </c>
      <c r="D687">
        <f>HYPERLINK("https://www.youtube.com/watch?v=rPWbRdk4nlY&amp;t=1386s", "Go to time")</f>
        <v/>
      </c>
    </row>
    <row r="688">
      <c r="A688">
        <f>HYPERLINK("https://www.youtube.com/watch?v=rPWbRdk4nlY", "Video")</f>
        <v/>
      </c>
      <c r="B688" t="inlineStr">
        <is>
          <t>26:17</t>
        </is>
      </c>
      <c r="C688" t="inlineStr">
        <is>
          <t>good Goblin what about the cool place</t>
        </is>
      </c>
      <c r="D688">
        <f>HYPERLINK("https://www.youtube.com/watch?v=rPWbRdk4nlY&amp;t=1577s", "Go to time")</f>
        <v/>
      </c>
    </row>
    <row r="689">
      <c r="A689">
        <f>HYPERLINK("https://www.youtube.com/watch?v=rPWbRdk4nlY", "Video")</f>
        <v/>
      </c>
      <c r="B689" t="inlineStr">
        <is>
          <t>33:36</t>
        </is>
      </c>
      <c r="C689" t="inlineStr">
        <is>
          <t>talk about why this movie got the</t>
        </is>
      </c>
      <c r="D689">
        <f>HYPERLINK("https://www.youtube.com/watch?v=rPWbRdk4nlY&amp;t=2016s", "Go to time")</f>
        <v/>
      </c>
    </row>
    <row r="690">
      <c r="A690">
        <f>HYPERLINK("https://www.youtube.com/watch?v=rPWbRdk4nlY", "Video")</f>
        <v/>
      </c>
      <c r="B690" t="inlineStr">
        <is>
          <t>34:17</t>
        </is>
      </c>
      <c r="C690" t="inlineStr">
        <is>
          <t>about what the director's cut was going</t>
        </is>
      </c>
      <c r="D690">
        <f>HYPERLINK("https://www.youtube.com/watch?v=rPWbRdk4nlY&amp;t=2057s", "Go to time")</f>
        <v/>
      </c>
    </row>
    <row r="691">
      <c r="A691">
        <f>HYPERLINK("https://www.youtube.com/watch?v=rPWbRdk4nlY", "Video")</f>
        <v/>
      </c>
      <c r="B691" t="inlineStr">
        <is>
          <t>41:28</t>
        </is>
      </c>
      <c r="C691" t="inlineStr">
        <is>
          <t>to talk about Legend and how good it is</t>
        </is>
      </c>
      <c r="D691">
        <f>HYPERLINK("https://www.youtube.com/watch?v=rPWbRdk4nlY&amp;t=2488s", "Go to time")</f>
        <v/>
      </c>
    </row>
    <row r="692">
      <c r="A692">
        <f>HYPERLINK("https://www.youtube.com/watch?v=6V3vY7TW4S8", "Video")</f>
        <v/>
      </c>
      <c r="B692" t="inlineStr">
        <is>
          <t>16:22</t>
        </is>
      </c>
      <c r="C692" t="inlineStr">
        <is>
          <t>was a boy let's go ahead and talk about</t>
        </is>
      </c>
      <c r="D692">
        <f>HYPERLINK("https://www.youtube.com/watch?v=6V3vY7TW4S8&amp;t=982s", "Go to time")</f>
        <v/>
      </c>
    </row>
    <row r="693">
      <c r="A693">
        <f>HYPERLINK("https://www.youtube.com/watch?v=6V3vY7TW4S8", "Video")</f>
        <v/>
      </c>
      <c r="B693" t="inlineStr">
        <is>
          <t>44:15</t>
        </is>
      </c>
      <c r="C693" t="inlineStr">
        <is>
          <t>upset about it until the day I goty but</t>
        </is>
      </c>
      <c r="D693">
        <f>HYPERLINK("https://www.youtube.com/watch?v=6V3vY7TW4S8&amp;t=2655s", "Go to time")</f>
        <v/>
      </c>
    </row>
    <row r="694">
      <c r="A694">
        <f>HYPERLINK("https://www.youtube.com/watch?v=twTSwJb20hc", "Video")</f>
        <v/>
      </c>
      <c r="B694" t="inlineStr">
        <is>
          <t>0:14</t>
        </is>
      </c>
      <c r="C694" t="inlineStr">
        <is>
          <t>everything about him about you I'm going</t>
        </is>
      </c>
      <c r="D694">
        <f>HYPERLINK("https://www.youtube.com/watch?v=twTSwJb20hc&amp;t=14s", "Go to time")</f>
        <v/>
      </c>
    </row>
    <row r="695">
      <c r="A695">
        <f>HYPERLINK("https://www.youtube.com/watch?v=sFo-ejt26JU", "Video")</f>
        <v/>
      </c>
      <c r="B695" t="inlineStr">
        <is>
          <t>0:30</t>
        </is>
      </c>
      <c r="C695" t="inlineStr">
        <is>
          <t>they're great man do you feel good about</t>
        </is>
      </c>
      <c r="D695">
        <f>HYPERLINK("https://www.youtube.com/watch?v=sFo-ejt26JU&amp;t=30s", "Go to time")</f>
        <v/>
      </c>
    </row>
    <row r="696">
      <c r="A696">
        <f>HYPERLINK("https://www.youtube.com/watch?v=W_oY9Di8sG0", "Video")</f>
        <v/>
      </c>
      <c r="B696" t="inlineStr">
        <is>
          <t>0:28</t>
        </is>
      </c>
      <c r="C696" t="inlineStr">
        <is>
          <t>they were going on and on and on about</t>
        </is>
      </c>
      <c r="D696">
        <f>HYPERLINK("https://www.youtube.com/watch?v=W_oY9Di8sG0&amp;t=28s", "Go to time")</f>
        <v/>
      </c>
    </row>
    <row r="697">
      <c r="A697">
        <f>HYPERLINK("https://www.youtube.com/watch?v=a3Ea-gci8u8", "Video")</f>
        <v/>
      </c>
      <c r="B697" t="inlineStr">
        <is>
          <t>23:51</t>
        </is>
      </c>
      <c r="C697" t="inlineStr">
        <is>
          <t>we're not going to talk about here but</t>
        </is>
      </c>
      <c r="D697">
        <f>HYPERLINK("https://www.youtube.com/watch?v=a3Ea-gci8u8&amp;t=1431s", "Go to time")</f>
        <v/>
      </c>
    </row>
    <row r="698">
      <c r="A698">
        <f>HYPERLINK("https://www.youtube.com/watch?v=HdJ8ei7IeWA", "Video")</f>
        <v/>
      </c>
      <c r="B698" t="inlineStr">
        <is>
          <t>15:46</t>
        </is>
      </c>
      <c r="C698" t="inlineStr">
        <is>
          <t>going to be about what's going to happen</t>
        </is>
      </c>
      <c r="D698">
        <f>HYPERLINK("https://www.youtube.com/watch?v=HdJ8ei7IeWA&amp;t=946s", "Go to time")</f>
        <v/>
      </c>
    </row>
    <row r="699">
      <c r="A699">
        <f>HYPERLINK("https://www.youtube.com/watch?v=HdJ8ei7IeWA", "Video")</f>
        <v/>
      </c>
      <c r="B699" t="inlineStr">
        <is>
          <t>17:53</t>
        </is>
      </c>
      <c r="C699" t="inlineStr">
        <is>
          <t>only thing I was going to say about</t>
        </is>
      </c>
      <c r="D699">
        <f>HYPERLINK("https://www.youtube.com/watch?v=HdJ8ei7IeWA&amp;t=1073s", "Go to time")</f>
        <v/>
      </c>
    </row>
    <row r="700">
      <c r="A700">
        <f>HYPERLINK("https://www.youtube.com/watch?v=HdJ8ei7IeWA", "Video")</f>
        <v/>
      </c>
      <c r="B700" t="inlineStr">
        <is>
          <t>27:25</t>
        </is>
      </c>
      <c r="C700" t="inlineStr">
        <is>
          <t>about people are really going to</t>
        </is>
      </c>
      <c r="D700">
        <f>HYPERLINK("https://www.youtube.com/watch?v=HdJ8ei7IeWA&amp;t=1645s", "Go to time")</f>
        <v/>
      </c>
    </row>
    <row r="701">
      <c r="A701">
        <f>HYPERLINK("https://www.youtube.com/watch?v=HdJ8ei7IeWA", "Video")</f>
        <v/>
      </c>
      <c r="B701" t="inlineStr">
        <is>
          <t>43:08</t>
        </is>
      </c>
      <c r="C701" t="inlineStr">
        <is>
          <t>with that one we could go on about this</t>
        </is>
      </c>
      <c r="D701">
        <f>HYPERLINK("https://www.youtube.com/watch?v=HdJ8ei7IeWA&amp;t=2588s", "Go to time")</f>
        <v/>
      </c>
    </row>
    <row r="702">
      <c r="A702">
        <f>HYPERLINK("https://www.youtube.com/watch?v=Ol2atEnPdzk", "Video")</f>
        <v/>
      </c>
      <c r="B702" t="inlineStr">
        <is>
          <t>0:54</t>
        </is>
      </c>
      <c r="C702" t="inlineStr">
        <is>
          <t>girl are we gonna do anything about it</t>
        </is>
      </c>
      <c r="D702">
        <f>HYPERLINK("https://www.youtube.com/watch?v=Ol2atEnPdzk&amp;t=54s", "Go to time")</f>
        <v/>
      </c>
    </row>
    <row r="703">
      <c r="A703">
        <f>HYPERLINK("https://www.youtube.com/watch?v=rJgEmPNovNE", "Video")</f>
        <v/>
      </c>
      <c r="B703" t="inlineStr">
        <is>
          <t>3:12</t>
        </is>
      </c>
      <c r="C703" t="inlineStr">
        <is>
          <t>about oh oh that's good Branch there</t>
        </is>
      </c>
      <c r="D703">
        <f>HYPERLINK("https://www.youtube.com/watch?v=rJgEmPNovNE&amp;t=192s", "Go to time")</f>
        <v/>
      </c>
    </row>
    <row r="704">
      <c r="A704">
        <f>HYPERLINK("https://www.youtube.com/watch?v=hNQESlMTGv4", "Video")</f>
        <v/>
      </c>
      <c r="B704" t="inlineStr">
        <is>
          <t>0:03</t>
        </is>
      </c>
      <c r="C704" t="inlineStr">
        <is>
          <t>you not you about to go wh where</t>
        </is>
      </c>
      <c r="D704">
        <f>HYPERLINK("https://www.youtube.com/watch?v=hNQESlMTGv4&amp;t=3s", "Go to time")</f>
        <v/>
      </c>
    </row>
    <row r="705">
      <c r="A705">
        <f>HYPERLINK("https://www.youtube.com/watch?v=hNQESlMTGv4", "Video")</f>
        <v/>
      </c>
      <c r="B705" t="inlineStr">
        <is>
          <t>0:51</t>
        </is>
      </c>
      <c r="C705" t="inlineStr">
        <is>
          <t>forgot about that ho you</t>
        </is>
      </c>
      <c r="D705">
        <f>HYPERLINK("https://www.youtube.com/watch?v=hNQESlMTGv4&amp;t=51s", "Go to time")</f>
        <v/>
      </c>
    </row>
    <row r="706">
      <c r="A706">
        <f>HYPERLINK("https://www.youtube.com/watch?v=Mtbk7q9NckA", "Video")</f>
        <v/>
      </c>
      <c r="B706" t="inlineStr">
        <is>
          <t>0:09</t>
        </is>
      </c>
      <c r="C706" t="inlineStr">
        <is>
          <t>know oh God your scent what about my</t>
        </is>
      </c>
      <c r="D706">
        <f>HYPERLINK("https://www.youtube.com/watch?v=Mtbk7q9NckA&amp;t=9s", "Go to time")</f>
        <v/>
      </c>
    </row>
    <row r="707">
      <c r="A707">
        <f>HYPERLINK("https://www.youtube.com/watch?v=RDXq7WlORuA", "Video")</f>
        <v/>
      </c>
      <c r="B707" t="inlineStr">
        <is>
          <t>0:35</t>
        </is>
      </c>
      <c r="C707" t="inlineStr">
        <is>
          <t>i forgot because it's not about your</t>
        </is>
      </c>
      <c r="D707">
        <f>HYPERLINK("https://www.youtube.com/watch?v=RDXq7WlORuA&amp;t=35s", "Go to time")</f>
        <v/>
      </c>
    </row>
    <row r="708">
      <c r="A708">
        <f>HYPERLINK("https://www.youtube.com/watch?v=3dr3SxExXqo", "Video")</f>
        <v/>
      </c>
      <c r="B708" t="inlineStr">
        <is>
          <t>2:02</t>
        </is>
      </c>
      <c r="C708" t="inlineStr">
        <is>
          <t>oh good hands babe they care about its</t>
        </is>
      </c>
      <c r="D708">
        <f>HYPERLINK("https://www.youtube.com/watch?v=3dr3SxExXqo&amp;t=122s", "Go to time")</f>
        <v/>
      </c>
    </row>
    <row r="709">
      <c r="A709">
        <f>HYPERLINK("https://www.youtube.com/watch?v=CoXniP8kldY", "Video")</f>
        <v/>
      </c>
      <c r="B709" t="inlineStr">
        <is>
          <t>1:53</t>
        </is>
      </c>
      <c r="C709" t="inlineStr">
        <is>
          <t>steel and I'm gonna about Rahim</t>
        </is>
      </c>
      <c r="D709">
        <f>HYPERLINK("https://www.youtube.com/watch?v=CoXniP8kldY&amp;t=113s", "Go to time")</f>
        <v/>
      </c>
    </row>
    <row r="710">
      <c r="A710">
        <f>HYPERLINK("https://www.youtube.com/watch?v=CoXniP8kldY", "Video")</f>
        <v/>
      </c>
      <c r="B710" t="inlineStr">
        <is>
          <t>1:56</t>
        </is>
      </c>
      <c r="C710" t="inlineStr">
        <is>
          <t>either I'm gonna about myself like</t>
        </is>
      </c>
      <c r="D710">
        <f>HYPERLINK("https://www.youtube.com/watch?v=CoXniP8kldY&amp;t=116s", "Go to time")</f>
        <v/>
      </c>
    </row>
    <row r="711">
      <c r="A711">
        <f>HYPERLINK("https://www.youtube.com/watch?v=edQy5jBxhV8", "Video")</f>
        <v/>
      </c>
      <c r="B711" t="inlineStr">
        <is>
          <t>0:07</t>
        </is>
      </c>
      <c r="C711" t="inlineStr">
        <is>
          <t>strawberries well about an hour ago I</t>
        </is>
      </c>
      <c r="D711">
        <f>HYPERLINK("https://www.youtube.com/watch?v=edQy5jBxhV8&amp;t=7s", "Go to time")</f>
        <v/>
      </c>
    </row>
    <row r="712">
      <c r="A712">
        <f>HYPERLINK("https://www.youtube.com/watch?v=p72jakpQxjw", "Video")</f>
        <v/>
      </c>
      <c r="B712" t="inlineStr">
        <is>
          <t>1:44</t>
        </is>
      </c>
      <c r="C712" t="inlineStr">
        <is>
          <t>yes sir what you've got about five</t>
        </is>
      </c>
      <c r="D712">
        <f>HYPERLINK("https://www.youtube.com/watch?v=p72jakpQxjw&amp;t=104s", "Go to time")</f>
        <v/>
      </c>
    </row>
    <row r="713">
      <c r="A713">
        <f>HYPERLINK("https://www.youtube.com/watch?v=JzvhxtnC3W4", "Video")</f>
        <v/>
      </c>
      <c r="B713" t="inlineStr">
        <is>
          <t>9:12</t>
        </is>
      </c>
      <c r="C713" t="inlineStr">
        <is>
          <t>about to get so good like your whole</t>
        </is>
      </c>
      <c r="D713">
        <f>HYPERLINK("https://www.youtube.com/watch?v=JzvhxtnC3W4&amp;t=552s", "Go to time")</f>
        <v/>
      </c>
    </row>
    <row r="714">
      <c r="A714">
        <f>HYPERLINK("https://www.youtube.com/watch?v=JzvhxtnC3W4", "Video")</f>
        <v/>
      </c>
      <c r="B714" t="inlineStr">
        <is>
          <t>12:57</t>
        </is>
      </c>
      <c r="C714" t="inlineStr">
        <is>
          <t>about to all go off to school and</t>
        </is>
      </c>
      <c r="D714">
        <f>HYPERLINK("https://www.youtube.com/watch?v=JzvhxtnC3W4&amp;t=777s", "Go to time")</f>
        <v/>
      </c>
    </row>
    <row r="715">
      <c r="A715">
        <f>HYPERLINK("https://www.youtube.com/watch?v=JzvhxtnC3W4", "Video")</f>
        <v/>
      </c>
      <c r="B715" t="inlineStr">
        <is>
          <t>32:50</t>
        </is>
      </c>
      <c r="C715" t="inlineStr">
        <is>
          <t>he's not trying to go about like just</t>
        </is>
      </c>
      <c r="D715">
        <f>HYPERLINK("https://www.youtube.com/watch?v=JzvhxtnC3W4&amp;t=1970s", "Go to time")</f>
        <v/>
      </c>
    </row>
    <row r="716">
      <c r="A716">
        <f>HYPERLINK("https://www.youtube.com/watch?v=JzvhxtnC3W4", "Video")</f>
        <v/>
      </c>
      <c r="B716" t="inlineStr">
        <is>
          <t>33:49</t>
        </is>
      </c>
      <c r="C716" t="inlineStr">
        <is>
          <t>got he's got some playfulness about him</t>
        </is>
      </c>
      <c r="D716">
        <f>HYPERLINK("https://www.youtube.com/watch?v=JzvhxtnC3W4&amp;t=2029s", "Go to time")</f>
        <v/>
      </c>
    </row>
    <row r="717">
      <c r="A717">
        <f>HYPERLINK("https://www.youtube.com/watch?v=JzvhxtnC3W4", "Video")</f>
        <v/>
      </c>
      <c r="B717" t="inlineStr">
        <is>
          <t>35:16</t>
        </is>
      </c>
      <c r="C717" t="inlineStr">
        <is>
          <t>about that brother that got away with</t>
        </is>
      </c>
      <c r="D717">
        <f>HYPERLINK("https://www.youtube.com/watch?v=JzvhxtnC3W4&amp;t=2116s", "Go to time")</f>
        <v/>
      </c>
    </row>
    <row r="718">
      <c r="A718">
        <f>HYPERLINK("https://www.youtube.com/watch?v=JzvhxtnC3W4", "Video")</f>
        <v/>
      </c>
      <c r="B718" t="inlineStr">
        <is>
          <t>36:17</t>
        </is>
      </c>
      <c r="C718" t="inlineStr">
        <is>
          <t>goat man family yeah okay about this oh</t>
        </is>
      </c>
      <c r="D718">
        <f>HYPERLINK("https://www.youtube.com/watch?v=JzvhxtnC3W4&amp;t=2177s", "Go to time")</f>
        <v/>
      </c>
    </row>
    <row r="719">
      <c r="A719">
        <f>HYPERLINK("https://www.youtube.com/watch?v=bCYs8v0Xji4", "Video")</f>
        <v/>
      </c>
      <c r="B719" t="inlineStr">
        <is>
          <t>0:10</t>
        </is>
      </c>
      <c r="C719" t="inlineStr">
        <is>
          <t>he's about 455 yards away he's gonna hit</t>
        </is>
      </c>
      <c r="D719">
        <f>HYPERLINK("https://www.youtube.com/watch?v=bCYs8v0Xji4&amp;t=10s", "Go to time")</f>
        <v/>
      </c>
    </row>
    <row r="720">
      <c r="A720">
        <f>HYPERLINK("https://www.youtube.com/watch?v=bCYs8v0Xji4", "Video")</f>
        <v/>
      </c>
      <c r="B720" t="inlineStr">
        <is>
          <t>0:13</t>
        </is>
      </c>
      <c r="C720" t="inlineStr">
        <is>
          <t>about a chewer and I say well you got</t>
        </is>
      </c>
      <c r="D720">
        <f>HYPERLINK("https://www.youtube.com/watch?v=bCYs8v0Xji4&amp;t=13s", "Go to time")</f>
        <v/>
      </c>
    </row>
    <row r="721">
      <c r="A721">
        <f>HYPERLINK("https://www.youtube.com/watch?v=bCYs8v0Xji4", "Video")</f>
        <v/>
      </c>
      <c r="B721" t="inlineStr">
        <is>
          <t>0:34</t>
        </is>
      </c>
      <c r="C721" t="inlineStr">
        <is>
          <t>nowhere he's got about 350 yards left</t>
        </is>
      </c>
      <c r="D721">
        <f>HYPERLINK("https://www.youtube.com/watch?v=bCYs8v0Xji4&amp;t=34s", "Go to time")</f>
        <v/>
      </c>
    </row>
    <row r="722">
      <c r="A722">
        <f>HYPERLINK("https://www.youtube.com/watch?v=bCYs8v0Xji4", "Video")</f>
        <v/>
      </c>
      <c r="B722" t="inlineStr">
        <is>
          <t>0:37</t>
        </is>
      </c>
      <c r="C722" t="inlineStr">
        <is>
          <t>he's gonna hit about a 5-iron expect</t>
        </is>
      </c>
      <c r="D722">
        <f>HYPERLINK("https://www.youtube.com/watch?v=bCYs8v0Xji4&amp;t=37s", "Go to time")</f>
        <v/>
      </c>
    </row>
    <row r="723">
      <c r="A723">
        <f>HYPERLINK("https://www.youtube.com/watch?v=bCYs8v0Xji4", "Video")</f>
        <v/>
      </c>
      <c r="B723" t="inlineStr">
        <is>
          <t>0:54</t>
        </is>
      </c>
      <c r="C723" t="inlineStr">
        <is>
          <t>this last shot he's got about 195 yards</t>
        </is>
      </c>
      <c r="D723">
        <f>HYPERLINK("https://www.youtube.com/watch?v=bCYs8v0Xji4&amp;t=54s", "Go to time")</f>
        <v/>
      </c>
    </row>
    <row r="724">
      <c r="A724">
        <f>HYPERLINK("https://www.youtube.com/watch?v=bCYs8v0Xji4", "Video")</f>
        <v/>
      </c>
      <c r="B724" t="inlineStr">
        <is>
          <t>0:59</t>
        </is>
      </c>
      <c r="C724" t="inlineStr">
        <is>
          <t>about an eighth this crowd is gonna</t>
        </is>
      </c>
      <c r="D724">
        <f>HYPERLINK("https://www.youtube.com/watch?v=bCYs8v0Xji4&amp;t=59s", "Go to time")</f>
        <v/>
      </c>
    </row>
    <row r="725">
      <c r="A725">
        <f>HYPERLINK("https://www.youtube.com/watch?v=vAM46oaq4jI", "Video")</f>
        <v/>
      </c>
      <c r="B725" t="inlineStr">
        <is>
          <t>0:50</t>
        </is>
      </c>
      <c r="C725" t="inlineStr">
        <is>
          <t>about to get electrocuted it's going to</t>
        </is>
      </c>
      <c r="D725">
        <f>HYPERLINK("https://www.youtube.com/watch?v=vAM46oaq4jI&amp;t=50s", "Go to time")</f>
        <v/>
      </c>
    </row>
    <row r="726">
      <c r="A726">
        <f>HYPERLINK("https://www.youtube.com/watch?v=4oQxDkDkSoM", "Video")</f>
        <v/>
      </c>
      <c r="B726" t="inlineStr">
        <is>
          <t>1:24</t>
        </is>
      </c>
      <c r="C726" t="inlineStr">
        <is>
          <t>about i've got information man new</t>
        </is>
      </c>
      <c r="D726">
        <f>HYPERLINK("https://www.youtube.com/watch?v=4oQxDkDkSoM&amp;t=84s", "Go to time")</f>
        <v/>
      </c>
    </row>
    <row r="727">
      <c r="A727">
        <f>HYPERLINK("https://www.youtube.com/watch?v=k5T5HXhufPo", "Video")</f>
        <v/>
      </c>
      <c r="B727" t="inlineStr">
        <is>
          <t>1:03</t>
        </is>
      </c>
      <c r="C727" t="inlineStr">
        <is>
          <t>you can think about I'm gonna show you</t>
        </is>
      </c>
      <c r="D727">
        <f>HYPERLINK("https://www.youtube.com/watch?v=k5T5HXhufPo&amp;t=63s", "Go to time")</f>
        <v/>
      </c>
    </row>
    <row r="728">
      <c r="A728">
        <f>HYPERLINK("https://www.youtube.com/watch?v=CfxOMPCZjqw", "Video")</f>
        <v/>
      </c>
      <c r="B728" t="inlineStr">
        <is>
          <t>10:55</t>
        </is>
      </c>
      <c r="C728" t="inlineStr">
        <is>
          <t>I was going to ask you about him because</t>
        </is>
      </c>
      <c r="D728">
        <f>HYPERLINK("https://www.youtube.com/watch?v=CfxOMPCZjqw&amp;t=655s", "Go to time")</f>
        <v/>
      </c>
    </row>
    <row r="729">
      <c r="A729">
        <f>HYPERLINK("https://www.youtube.com/watch?v=3EM3UPUlTJc", "Video")</f>
        <v/>
      </c>
      <c r="B729" t="inlineStr">
        <is>
          <t>1:42</t>
        </is>
      </c>
      <c r="C729" t="inlineStr">
        <is>
          <t>go rockar young Ro about to spit it like</t>
        </is>
      </c>
      <c r="D729">
        <f>HYPERLINK("https://www.youtube.com/watch?v=3EM3UPUlTJc&amp;t=102s", "Go to time")</f>
        <v/>
      </c>
    </row>
    <row r="730">
      <c r="A730">
        <f>HYPERLINK("https://www.youtube.com/watch?v=VtTNioNQxvk", "Video")</f>
        <v/>
      </c>
      <c r="B730" t="inlineStr">
        <is>
          <t>6:17</t>
        </is>
      </c>
      <c r="C730" t="inlineStr">
        <is>
          <t>gonna have a conversation about your</t>
        </is>
      </c>
      <c r="D730">
        <f>HYPERLINK("https://www.youtube.com/watch?v=VtTNioNQxvk&amp;t=377s", "Go to time")</f>
        <v/>
      </c>
    </row>
    <row r="731">
      <c r="A731">
        <f>HYPERLINK("https://www.youtube.com/watch?v=27Q2XEORI18", "Video")</f>
        <v/>
      </c>
      <c r="B731" t="inlineStr">
        <is>
          <t>2:35</t>
        </is>
      </c>
      <c r="C731" t="inlineStr">
        <is>
          <t>very good about it so i'll email you</t>
        </is>
      </c>
      <c r="D731">
        <f>HYPERLINK("https://www.youtube.com/watch?v=27Q2XEORI18&amp;t=155s", "Go to time")</f>
        <v/>
      </c>
    </row>
    <row r="732">
      <c r="A732">
        <f>HYPERLINK("https://www.youtube.com/watch?v=fzYjbLgX4N4", "Video")</f>
        <v/>
      </c>
      <c r="B732" t="inlineStr">
        <is>
          <t>0:14</t>
        </is>
      </c>
      <c r="C732" t="inlineStr">
        <is>
          <t>about me be exactly that I should go</t>
        </is>
      </c>
      <c r="D732">
        <f>HYPERLINK("https://www.youtube.com/watch?v=fzYjbLgX4N4&amp;t=14s", "Go to time")</f>
        <v/>
      </c>
    </row>
    <row r="733">
      <c r="A733">
        <f>HYPERLINK("https://www.youtube.com/watch?v=wT_EEkV2HUE", "Video")</f>
        <v/>
      </c>
      <c r="B733" t="inlineStr">
        <is>
          <t>0:40</t>
        </is>
      </c>
      <c r="C733" t="inlineStr">
        <is>
          <t>about to press this Ridge line I got</t>
        </is>
      </c>
      <c r="D733">
        <f>HYPERLINK("https://www.youtube.com/watch?v=wT_EEkV2HUE&amp;t=40s", "Go to time")</f>
        <v/>
      </c>
    </row>
    <row r="734">
      <c r="A734">
        <f>HYPERLINK("https://www.youtube.com/watch?v=pDn8ZpQWvjU", "Video")</f>
        <v/>
      </c>
      <c r="B734" t="inlineStr">
        <is>
          <t>0:36</t>
        </is>
      </c>
      <c r="C734" t="inlineStr">
        <is>
          <t>okay he just kept going on and on about</t>
        </is>
      </c>
      <c r="D734">
        <f>HYPERLINK("https://www.youtube.com/watch?v=pDn8ZpQWvjU&amp;t=36s", "Go to time")</f>
        <v/>
      </c>
    </row>
    <row r="735">
      <c r="A735">
        <f>HYPERLINK("https://www.youtube.com/watch?v=DqgImCHYrVM", "Video")</f>
        <v/>
      </c>
      <c r="B735" t="inlineStr">
        <is>
          <t>12:59</t>
        </is>
      </c>
      <c r="C735" t="inlineStr">
        <is>
          <t>going to find out what we do about this</t>
        </is>
      </c>
      <c r="D735">
        <f>HYPERLINK("https://www.youtube.com/watch?v=DqgImCHYrVM&amp;t=779s", "Go to time")</f>
        <v/>
      </c>
    </row>
    <row r="736">
      <c r="A736">
        <f>HYPERLINK("https://www.youtube.com/watch?v=hURjqJjiluw", "Video")</f>
        <v/>
      </c>
      <c r="B736" t="inlineStr">
        <is>
          <t>1:32</t>
        </is>
      </c>
      <c r="C736" t="inlineStr">
        <is>
          <t>heard about man got to kiss the cheek of</t>
        </is>
      </c>
      <c r="D736">
        <f>HYPERLINK("https://www.youtube.com/watch?v=hURjqJjiluw&amp;t=92s", "Go to time")</f>
        <v/>
      </c>
    </row>
    <row r="737">
      <c r="A737">
        <f>HYPERLINK("https://www.youtube.com/watch?v=lJ7jW9KERNY", "Video")</f>
        <v/>
      </c>
      <c r="B737" t="inlineStr">
        <is>
          <t>1:33</t>
        </is>
      </c>
      <c r="C737" t="inlineStr">
        <is>
          <t>what we're about to do is gonna be kind</t>
        </is>
      </c>
      <c r="D737">
        <f>HYPERLINK("https://www.youtube.com/watch?v=lJ7jW9KERNY&amp;t=93s", "Go to time")</f>
        <v/>
      </c>
    </row>
    <row r="738">
      <c r="A738">
        <f>HYPERLINK("https://www.youtube.com/watch?v=vf7uzz_JrkI", "Video")</f>
        <v/>
      </c>
      <c r="B738" t="inlineStr">
        <is>
          <t>1:48</t>
        </is>
      </c>
      <c r="C738" t="inlineStr">
        <is>
          <t>i gotta talk to you about something</t>
        </is>
      </c>
      <c r="D738">
        <f>HYPERLINK("https://www.youtube.com/watch?v=vf7uzz_JrkI&amp;t=108s", "Go to time")</f>
        <v/>
      </c>
    </row>
    <row r="739">
      <c r="A739">
        <f>HYPERLINK("https://www.youtube.com/watch?v=jPhPTYHQNs8", "Video")</f>
        <v/>
      </c>
      <c r="B739" t="inlineStr">
        <is>
          <t>1:38</t>
        </is>
      </c>
      <c r="C739" t="inlineStr">
        <is>
          <t>are you gonna do about it you know and</t>
        </is>
      </c>
      <c r="D739">
        <f>HYPERLINK("https://www.youtube.com/watch?v=jPhPTYHQNs8&amp;t=98s", "Go to time")</f>
        <v/>
      </c>
    </row>
    <row r="740">
      <c r="A740">
        <f>HYPERLINK("https://www.youtube.com/watch?v=FK3YJazRcCo", "Video")</f>
        <v/>
      </c>
      <c r="B740" t="inlineStr">
        <is>
          <t>1:56</t>
        </is>
      </c>
      <c r="C740" t="inlineStr">
        <is>
          <t>I'm about to strike you out player I got</t>
        </is>
      </c>
      <c r="D740">
        <f>HYPERLINK("https://www.youtube.com/watch?v=FK3YJazRcCo&amp;t=116s", "Go to time")</f>
        <v/>
      </c>
    </row>
    <row r="741">
      <c r="A741">
        <f>HYPERLINK("https://www.youtube.com/watch?v=h6XlRn8-CsY", "Video")</f>
        <v/>
      </c>
      <c r="B741" t="inlineStr">
        <is>
          <t>1:34</t>
        </is>
      </c>
      <c r="C741" t="inlineStr">
        <is>
          <t>said sorry guys I gotta see about a girl</t>
        </is>
      </c>
      <c r="D741">
        <f>HYPERLINK("https://www.youtube.com/watch?v=h6XlRn8-CsY&amp;t=94s", "Go to time")</f>
        <v/>
      </c>
    </row>
    <row r="742">
      <c r="A742">
        <f>HYPERLINK("https://www.youtube.com/watch?v=h6XlRn8-CsY", "Video")</f>
        <v/>
      </c>
      <c r="B742" t="inlineStr">
        <is>
          <t>1:37</t>
        </is>
      </c>
      <c r="C742" t="inlineStr">
        <is>
          <t>I gotta go see about it girl yeah that's</t>
        </is>
      </c>
      <c r="D742">
        <f>HYPERLINK("https://www.youtube.com/watch?v=h6XlRn8-CsY&amp;t=97s", "Go to time")</f>
        <v/>
      </c>
    </row>
    <row r="743">
      <c r="A743">
        <f>HYPERLINK("https://www.youtube.com/watch?v=qmjeUnkUwnw", "Video")</f>
        <v/>
      </c>
      <c r="B743" t="inlineStr">
        <is>
          <t>1:27</t>
        </is>
      </c>
      <c r="C743" t="inlineStr">
        <is>
          <t>about it i'm going to get you out in a</t>
        </is>
      </c>
      <c r="D743">
        <f>HYPERLINK("https://www.youtube.com/watch?v=qmjeUnkUwnw&amp;t=87s", "Go to time")</f>
        <v/>
      </c>
    </row>
    <row r="744">
      <c r="A744">
        <f>HYPERLINK("https://www.youtube.com/watch?v=tbCo3Nw_3jY", "Video")</f>
        <v/>
      </c>
      <c r="B744" t="inlineStr">
        <is>
          <t>0:42</t>
        </is>
      </c>
      <c r="C744" t="inlineStr">
        <is>
          <t>that's smart speaking about flirting go</t>
        </is>
      </c>
      <c r="D744">
        <f>HYPERLINK("https://www.youtube.com/watch?v=tbCo3Nw_3jY&amp;t=42s", "Go to time")</f>
        <v/>
      </c>
    </row>
    <row r="745">
      <c r="A745">
        <f>HYPERLINK("https://www.youtube.com/watch?v=c6yPcauOjMQ", "Video")</f>
        <v/>
      </c>
      <c r="B745" t="inlineStr">
        <is>
          <t>2:05</t>
        </is>
      </c>
      <c r="C745" t="inlineStr">
        <is>
          <t>now you got about a half a minute tell</t>
        </is>
      </c>
      <c r="D745">
        <f>HYPERLINK("https://www.youtube.com/watch?v=c6yPcauOjMQ&amp;t=125s", "Go to time")</f>
        <v/>
      </c>
    </row>
    <row r="746">
      <c r="A746">
        <f>HYPERLINK("https://www.youtube.com/watch?v=ooS5gVdYgRQ", "Video")</f>
        <v/>
      </c>
      <c r="B746" t="inlineStr">
        <is>
          <t>1:26</t>
        </is>
      </c>
      <c r="C746" t="inlineStr">
        <is>
          <t>about to tell me what blue is the dragon</t>
        </is>
      </c>
      <c r="D746">
        <f>HYPERLINK("https://www.youtube.com/watch?v=ooS5gVdYgRQ&amp;t=86s", "Go to time")</f>
        <v/>
      </c>
    </row>
    <row r="747">
      <c r="A747">
        <f>HYPERLINK("https://www.youtube.com/watch?v=JrzU3gYfoEQ", "Video")</f>
        <v/>
      </c>
      <c r="B747" t="inlineStr">
        <is>
          <t>0:00</t>
        </is>
      </c>
      <c r="C747" t="inlineStr">
        <is>
          <t>you know maybe we've been going about</t>
        </is>
      </c>
      <c r="D747">
        <f>HYPERLINK("https://www.youtube.com/watch?v=JrzU3gYfoEQ&amp;t=0s", "Go to time")</f>
        <v/>
      </c>
    </row>
    <row r="748">
      <c r="A748">
        <f>HYPERLINK("https://www.youtube.com/watch?v=E8HBKLmWGKc", "Video")</f>
        <v/>
      </c>
      <c r="B748" t="inlineStr">
        <is>
          <t>1:59</t>
        </is>
      </c>
      <c r="C748" t="inlineStr">
        <is>
          <t>on how about that I'll go check on her</t>
        </is>
      </c>
      <c r="D748">
        <f>HYPERLINK("https://www.youtube.com/watch?v=E8HBKLmWGKc&amp;t=119s", "Go to time")</f>
        <v/>
      </c>
    </row>
    <row r="749">
      <c r="A749">
        <f>HYPERLINK("https://www.youtube.com/watch?v=E8HBKLmWGKc", "Video")</f>
        <v/>
      </c>
      <c r="B749" t="inlineStr">
        <is>
          <t>2:54</t>
        </is>
      </c>
      <c r="C749" t="inlineStr">
        <is>
          <t>going what about what about my</t>
        </is>
      </c>
      <c r="D749">
        <f>HYPERLINK("https://www.youtube.com/watch?v=E8HBKLmWGKc&amp;t=174s", "Go to time")</f>
        <v/>
      </c>
    </row>
    <row r="750">
      <c r="A750">
        <f>HYPERLINK("https://www.youtube.com/watch?v=r1rT20VGQ5o", "Video")</f>
        <v/>
      </c>
      <c r="B750" t="inlineStr">
        <is>
          <t>0:28</t>
        </is>
      </c>
      <c r="C750" t="inlineStr">
        <is>
          <t>going to talk about a movie which we</t>
        </is>
      </c>
      <c r="D750">
        <f>HYPERLINK("https://www.youtube.com/watch?v=r1rT20VGQ5o&amp;t=28s", "Go to time")</f>
        <v/>
      </c>
    </row>
    <row r="751">
      <c r="A751">
        <f>HYPERLINK("https://www.youtube.com/watch?v=kwQWQMZlG18", "Video")</f>
        <v/>
      </c>
      <c r="B751" t="inlineStr">
        <is>
          <t>1:57</t>
        </is>
      </c>
      <c r="C751" t="inlineStr">
        <is>
          <t>yeah about five years ago thank you</t>
        </is>
      </c>
      <c r="D751">
        <f>HYPERLINK("https://www.youtube.com/watch?v=kwQWQMZlG18&amp;t=117s", "Go to time")</f>
        <v/>
      </c>
    </row>
    <row r="752">
      <c r="A752">
        <f>HYPERLINK("https://www.youtube.com/watch?v=pegpswIDO04", "Video")</f>
        <v/>
      </c>
      <c r="B752" t="inlineStr">
        <is>
          <t>6:59</t>
        </is>
      </c>
      <c r="C752" t="inlineStr">
        <is>
          <t>okay I'm gonna be so weird about this</t>
        </is>
      </c>
      <c r="D752">
        <f>HYPERLINK("https://www.youtube.com/watch?v=pegpswIDO04&amp;t=419s", "Go to time")</f>
        <v/>
      </c>
    </row>
    <row r="753">
      <c r="A753">
        <f>HYPERLINK("https://www.youtube.com/watch?v=pegpswIDO04", "Video")</f>
        <v/>
      </c>
      <c r="B753" t="inlineStr">
        <is>
          <t>26:57</t>
        </is>
      </c>
      <c r="C753" t="inlineStr">
        <is>
          <t>forgot about that and that is maybe what</t>
        </is>
      </c>
      <c r="D753">
        <f>HYPERLINK("https://www.youtube.com/watch?v=pegpswIDO04&amp;t=1617s", "Go to time")</f>
        <v/>
      </c>
    </row>
    <row r="754">
      <c r="A754">
        <f>HYPERLINK("https://www.youtube.com/watch?v=pegpswIDO04", "Video")</f>
        <v/>
      </c>
      <c r="B754" t="inlineStr">
        <is>
          <t>28:03</t>
        </is>
      </c>
      <c r="C754" t="inlineStr">
        <is>
          <t>Jacqueline knows this about me when I go</t>
        </is>
      </c>
      <c r="D754">
        <f>HYPERLINK("https://www.youtube.com/watch?v=pegpswIDO04&amp;t=1683s", "Go to time")</f>
        <v/>
      </c>
    </row>
    <row r="755">
      <c r="A755">
        <f>HYPERLINK("https://www.youtube.com/watch?v=wlsLJik8inQ", "Video")</f>
        <v/>
      </c>
      <c r="B755" t="inlineStr">
        <is>
          <t>9:18</t>
        </is>
      </c>
      <c r="C755" t="inlineStr">
        <is>
          <t>um we talked about this we're going to</t>
        </is>
      </c>
      <c r="D755">
        <f>HYPERLINK("https://www.youtube.com/watch?v=wlsLJik8inQ&amp;t=558s", "Go to time")</f>
        <v/>
      </c>
    </row>
    <row r="756">
      <c r="A756">
        <f>HYPERLINK("https://www.youtube.com/watch?v=wlsLJik8inQ", "Video")</f>
        <v/>
      </c>
      <c r="B756" t="inlineStr">
        <is>
          <t>17:26</t>
        </is>
      </c>
      <c r="C756" t="inlineStr">
        <is>
          <t>forgotten about that how to train your</t>
        </is>
      </c>
      <c r="D756">
        <f>HYPERLINK("https://www.youtube.com/watch?v=wlsLJik8inQ&amp;t=1046s", "Go to time")</f>
        <v/>
      </c>
    </row>
    <row r="757">
      <c r="A757">
        <f>HYPERLINK("https://www.youtube.com/watch?v=wlsLJik8inQ", "Video")</f>
        <v/>
      </c>
      <c r="B757" t="inlineStr">
        <is>
          <t>17:27</t>
        </is>
      </c>
      <c r="C757" t="inlineStr">
        <is>
          <t>dragon forgot about it those movies when</t>
        </is>
      </c>
      <c r="D757">
        <f>HYPERLINK("https://www.youtube.com/watch?v=wlsLJik8inQ&amp;t=1047s", "Go to time")</f>
        <v/>
      </c>
    </row>
    <row r="758">
      <c r="A758">
        <f>HYPERLINK("https://www.youtube.com/watch?v=wlsLJik8inQ", "Video")</f>
        <v/>
      </c>
      <c r="B758" t="inlineStr">
        <is>
          <t>26:57</t>
        </is>
      </c>
      <c r="C758" t="inlineStr">
        <is>
          <t>about needed to go deeper it was like</t>
        </is>
      </c>
      <c r="D758">
        <f>HYPERLINK("https://www.youtube.com/watch?v=wlsLJik8inQ&amp;t=1617s", "Go to time")</f>
        <v/>
      </c>
    </row>
    <row r="759">
      <c r="A759">
        <f>HYPERLINK("https://www.youtube.com/watch?v=wlsLJik8inQ", "Video")</f>
        <v/>
      </c>
      <c r="B759" t="inlineStr">
        <is>
          <t>37:17</t>
        </is>
      </c>
      <c r="C759" t="inlineStr">
        <is>
          <t>that thing that's good I forgot about</t>
        </is>
      </c>
      <c r="D759">
        <f>HYPERLINK("https://www.youtube.com/watch?v=wlsLJik8inQ&amp;t=2237s", "Go to time")</f>
        <v/>
      </c>
    </row>
    <row r="760">
      <c r="A760">
        <f>HYPERLINK("https://www.youtube.com/watch?v=gjuizikJ2bk", "Video")</f>
        <v/>
      </c>
      <c r="B760" t="inlineStr">
        <is>
          <t>1:10</t>
        </is>
      </c>
      <c r="C760" t="inlineStr">
        <is>
          <t>relationship it's just about letting go</t>
        </is>
      </c>
      <c r="D760">
        <f>HYPERLINK("https://www.youtube.com/watch?v=gjuizikJ2bk&amp;t=70s", "Go to time")</f>
        <v/>
      </c>
    </row>
    <row r="761">
      <c r="A761">
        <f>HYPERLINK("https://www.youtube.com/watch?v=Il5WMLS-GWI", "Video")</f>
        <v/>
      </c>
      <c r="B761" t="inlineStr">
        <is>
          <t>1:08</t>
        </is>
      </c>
      <c r="C761" t="inlineStr">
        <is>
          <t>don't touch that dial we're about to go</t>
        </is>
      </c>
      <c r="D761">
        <f>HYPERLINK("https://www.youtube.com/watch?v=Il5WMLS-GWI&amp;t=68s", "Go to time")</f>
        <v/>
      </c>
    </row>
    <row r="762">
      <c r="A762">
        <f>HYPERLINK("https://www.youtube.com/watch?v=s5wMbQwCldI", "Video")</f>
        <v/>
      </c>
      <c r="B762" t="inlineStr">
        <is>
          <t>16:00</t>
        </is>
      </c>
      <c r="C762" t="inlineStr">
        <is>
          <t>of talk about the gargo who are the</t>
        </is>
      </c>
      <c r="D762">
        <f>HYPERLINK("https://www.youtube.com/watch?v=s5wMbQwCldI&amp;t=960s", "Go to time")</f>
        <v/>
      </c>
    </row>
    <row r="763">
      <c r="A763">
        <f>HYPERLINK("https://www.youtube.com/watch?v=AEZ4D5UrJeE", "Video")</f>
        <v/>
      </c>
      <c r="B763" t="inlineStr">
        <is>
          <t>1:27</t>
        </is>
      </c>
      <c r="C763" t="inlineStr">
        <is>
          <t>yours I thought you forgot about me</t>
        </is>
      </c>
      <c r="D763">
        <f>HYPERLINK("https://www.youtube.com/watch?v=AEZ4D5UrJeE&amp;t=87s", "Go to time")</f>
        <v/>
      </c>
    </row>
    <row r="764">
      <c r="A764">
        <f>HYPERLINK("https://www.youtube.com/watch?v=9Lwepn1v3Xo", "Video")</f>
        <v/>
      </c>
      <c r="B764" t="inlineStr">
        <is>
          <t>1:48</t>
        </is>
      </c>
      <c r="C764" t="inlineStr">
        <is>
          <t>spectacular goals we're talking about</t>
        </is>
      </c>
      <c r="D764">
        <f>HYPERLINK("https://www.youtube.com/watch?v=9Lwepn1v3Xo&amp;t=108s", "Go to time")</f>
        <v/>
      </c>
    </row>
    <row r="765">
      <c r="A765">
        <f>HYPERLINK("https://www.youtube.com/watch?v=0c4VTJxjAX4", "Video")</f>
        <v/>
      </c>
      <c r="B765" t="inlineStr">
        <is>
          <t>1:48</t>
        </is>
      </c>
      <c r="C765" t="inlineStr">
        <is>
          <t>God Jesus I think I think about it</t>
        </is>
      </c>
      <c r="D765">
        <f>HYPERLINK("https://www.youtube.com/watch?v=0c4VTJxjAX4&amp;t=108s", "Go to time")</f>
        <v/>
      </c>
    </row>
    <row r="766">
      <c r="A766">
        <f>HYPERLINK("https://www.youtube.com/watch?v=0SaGouSCvO0", "Video")</f>
        <v/>
      </c>
      <c r="B766" t="inlineStr">
        <is>
          <t>1:20</t>
        </is>
      </c>
      <c r="C766" t="inlineStr">
        <is>
          <t>saved our company which was about to go</t>
        </is>
      </c>
      <c r="D766">
        <f>HYPERLINK("https://www.youtube.com/watch?v=0SaGouSCvO0&amp;t=80s", "Go to time")</f>
        <v/>
      </c>
    </row>
    <row r="767">
      <c r="A767">
        <f>HYPERLINK("https://www.youtube.com/watch?v=lrfap7QiC5I", "Video")</f>
        <v/>
      </c>
      <c r="B767" t="inlineStr">
        <is>
          <t>1:24</t>
        </is>
      </c>
      <c r="C767" t="inlineStr">
        <is>
          <t>okay we're gonna talk about this but</t>
        </is>
      </c>
      <c r="D767">
        <f>HYPERLINK("https://www.youtube.com/watch?v=lrfap7QiC5I&amp;t=84s", "Go to time")</f>
        <v/>
      </c>
    </row>
    <row r="768">
      <c r="A768">
        <f>HYPERLINK("https://www.youtube.com/watch?v=eWhKWcnwSSU", "Video")</f>
        <v/>
      </c>
      <c r="B768" t="inlineStr">
        <is>
          <t>0:49</t>
        </is>
      </c>
      <c r="C768" t="inlineStr">
        <is>
          <t>carries on talking about algorithms I'm</t>
        </is>
      </c>
      <c r="D768">
        <f>HYPERLINK("https://www.youtube.com/watch?v=eWhKWcnwSSU&amp;t=49s", "Go to time")</f>
        <v/>
      </c>
    </row>
    <row r="769">
      <c r="A769">
        <f>HYPERLINK("https://www.youtube.com/watch?v=eWhKWcnwSSU", "Video")</f>
        <v/>
      </c>
      <c r="B769" t="inlineStr">
        <is>
          <t>2:48</t>
        </is>
      </c>
      <c r="C769" t="inlineStr">
        <is>
          <t>asking something about algorithms this</t>
        </is>
      </c>
      <c r="D769">
        <f>HYPERLINK("https://www.youtube.com/watch?v=eWhKWcnwSSU&amp;t=168s", "Go to time")</f>
        <v/>
      </c>
    </row>
    <row r="770">
      <c r="A770">
        <f>HYPERLINK("https://www.youtube.com/watch?v=UlTAPDBxLoY", "Video")</f>
        <v/>
      </c>
      <c r="B770" t="inlineStr">
        <is>
          <t>15:08</t>
        </is>
      </c>
      <c r="C770" t="inlineStr">
        <is>
          <t>what are you gonna do about it</t>
        </is>
      </c>
      <c r="D770">
        <f>HYPERLINK("https://www.youtube.com/watch?v=UlTAPDBxLoY&amp;t=908s", "Go to time")</f>
        <v/>
      </c>
    </row>
    <row r="771">
      <c r="A771">
        <f>HYPERLINK("https://www.youtube.com/watch?v=UlTAPDBxLoY", "Video")</f>
        <v/>
      </c>
      <c r="B771" t="inlineStr">
        <is>
          <t>15:15</t>
        </is>
      </c>
      <c r="C771" t="inlineStr">
        <is>
          <t>going to do about it the limited series</t>
        </is>
      </c>
      <c r="D771">
        <f>HYPERLINK("https://www.youtube.com/watch?v=UlTAPDBxLoY&amp;t=915s", "Go to time")</f>
        <v/>
      </c>
    </row>
    <row r="772">
      <c r="A772">
        <f>HYPERLINK("https://www.youtube.com/watch?v=mgcyzbgIs9s", "Video")</f>
        <v/>
      </c>
      <c r="B772" t="inlineStr">
        <is>
          <t>10:53</t>
        </is>
      </c>
      <c r="C772" t="inlineStr">
        <is>
          <t>got a very clear understanding about</t>
        </is>
      </c>
      <c r="D772">
        <f>HYPERLINK("https://www.youtube.com/watch?v=mgcyzbgIs9s&amp;t=653s", "Go to time")</f>
        <v/>
      </c>
    </row>
    <row r="773">
      <c r="A773">
        <f>HYPERLINK("https://www.youtube.com/watch?v=XUB1vExF61o", "Video")</f>
        <v/>
      </c>
      <c r="B773" t="inlineStr">
        <is>
          <t>5:09</t>
        </is>
      </c>
      <c r="C773" t="inlineStr">
        <is>
          <t>it's not going to be about uh I don't</t>
        </is>
      </c>
      <c r="D773">
        <f>HYPERLINK("https://www.youtube.com/watch?v=XUB1vExF61o&amp;t=309s", "Go to time")</f>
        <v/>
      </c>
    </row>
    <row r="774">
      <c r="A774">
        <f>HYPERLINK("https://www.youtube.com/watch?v=XUB1vExF61o", "Video")</f>
        <v/>
      </c>
      <c r="B774" t="inlineStr">
        <is>
          <t>24:47</t>
        </is>
      </c>
      <c r="C774" t="inlineStr">
        <is>
          <t>when I got the call about it the the way</t>
        </is>
      </c>
      <c r="D774">
        <f>HYPERLINK("https://www.youtube.com/watch?v=XUB1vExF61o&amp;t=1487s", "Go to time")</f>
        <v/>
      </c>
    </row>
    <row r="775">
      <c r="A775">
        <f>HYPERLINK("https://www.youtube.com/watch?v=XUB1vExF61o", "Video")</f>
        <v/>
      </c>
      <c r="B775" t="inlineStr">
        <is>
          <t>26:30</t>
        </is>
      </c>
      <c r="C775" t="inlineStr">
        <is>
          <t>more impressive about it cuz they got to</t>
        </is>
      </c>
      <c r="D775">
        <f>HYPERLINK("https://www.youtube.com/watch?v=XUB1vExF61o&amp;t=1590s", "Go to time")</f>
        <v/>
      </c>
    </row>
    <row r="776">
      <c r="A776">
        <f>HYPERLINK("https://www.youtube.com/watch?v=Z2vUpClLTfc", "Video")</f>
        <v/>
      </c>
      <c r="B776" t="inlineStr">
        <is>
          <t>0:27</t>
        </is>
      </c>
      <c r="C776" t="inlineStr">
        <is>
          <t>cool what about going to the</t>
        </is>
      </c>
      <c r="D776">
        <f>HYPERLINK("https://www.youtube.com/watch?v=Z2vUpClLTfc&amp;t=27s", "Go to time")</f>
        <v/>
      </c>
    </row>
    <row r="777">
      <c r="A777">
        <f>HYPERLINK("https://www.youtube.com/watch?v=RWlOL7KM_qA", "Video")</f>
        <v/>
      </c>
      <c r="B777" t="inlineStr">
        <is>
          <t>3:20</t>
        </is>
      </c>
      <c r="C777" t="inlineStr">
        <is>
          <t>and so we're gonna talk about this movie</t>
        </is>
      </c>
      <c r="D777">
        <f>HYPERLINK("https://www.youtube.com/watch?v=RWlOL7KM_qA&amp;t=200s", "Go to time")</f>
        <v/>
      </c>
    </row>
    <row r="778">
      <c r="A778">
        <f>HYPERLINK("https://www.youtube.com/watch?v=RWlOL7KM_qA", "Video")</f>
        <v/>
      </c>
      <c r="B778" t="inlineStr">
        <is>
          <t>20:07</t>
        </is>
      </c>
      <c r="C778" t="inlineStr">
        <is>
          <t>make a good observation about most of</t>
        </is>
      </c>
      <c r="D778">
        <f>HYPERLINK("https://www.youtube.com/watch?v=RWlOL7KM_qA&amp;t=1207s", "Go to time")</f>
        <v/>
      </c>
    </row>
    <row r="779">
      <c r="A779">
        <f>HYPERLINK("https://www.youtube.com/watch?v=RWlOL7KM_qA", "Video")</f>
        <v/>
      </c>
      <c r="B779" t="inlineStr">
        <is>
          <t>24:26</t>
        </is>
      </c>
      <c r="C779" t="inlineStr">
        <is>
          <t>way he goes about his business is so</t>
        </is>
      </c>
      <c r="D779">
        <f>HYPERLINK("https://www.youtube.com/watch?v=RWlOL7KM_qA&amp;t=1466s", "Go to time")</f>
        <v/>
      </c>
    </row>
    <row r="780">
      <c r="A780">
        <f>HYPERLINK("https://www.youtube.com/watch?v=RWlOL7KM_qA", "Video")</f>
        <v/>
      </c>
      <c r="B780" t="inlineStr">
        <is>
          <t>28:10</t>
        </is>
      </c>
      <c r="C780" t="inlineStr">
        <is>
          <t>thinking about it so good so if we're</t>
        </is>
      </c>
      <c r="D780">
        <f>HYPERLINK("https://www.youtube.com/watch?v=RWlOL7KM_qA&amp;t=1690s", "Go to time")</f>
        <v/>
      </c>
    </row>
    <row r="781">
      <c r="A781">
        <f>HYPERLINK("https://www.youtube.com/watch?v=RWlOL7KM_qA", "Video")</f>
        <v/>
      </c>
      <c r="B781" t="inlineStr">
        <is>
          <t>29:57</t>
        </is>
      </c>
      <c r="C781" t="inlineStr">
        <is>
          <t>been going back and forth about how how</t>
        </is>
      </c>
      <c r="D781">
        <f>HYPERLINK("https://www.youtube.com/watch?v=RWlOL7KM_qA&amp;t=1797s", "Go to time")</f>
        <v/>
      </c>
    </row>
    <row r="782">
      <c r="A782">
        <f>HYPERLINK("https://www.youtube.com/watch?v=RWlOL7KM_qA", "Video")</f>
        <v/>
      </c>
      <c r="B782" t="inlineStr">
        <is>
          <t>30:45</t>
        </is>
      </c>
      <c r="C782" t="inlineStr">
        <is>
          <t>forgot about the taser yeah</t>
        </is>
      </c>
      <c r="D782">
        <f>HYPERLINK("https://www.youtube.com/watch?v=RWlOL7KM_qA&amp;t=1845s", "Go to time")</f>
        <v/>
      </c>
    </row>
    <row r="783">
      <c r="A783">
        <f>HYPERLINK("https://www.youtube.com/watch?v=RWlOL7KM_qA", "Video")</f>
        <v/>
      </c>
      <c r="B783" t="inlineStr">
        <is>
          <t>37:34</t>
        </is>
      </c>
      <c r="C783" t="inlineStr">
        <is>
          <t>it's a good point you bring about Gamora</t>
        </is>
      </c>
      <c r="D783">
        <f>HYPERLINK("https://www.youtube.com/watch?v=RWlOL7KM_qA&amp;t=2254s", "Go to time")</f>
        <v/>
      </c>
    </row>
    <row r="784">
      <c r="A784">
        <f>HYPERLINK("https://www.youtube.com/watch?v=RWlOL7KM_qA", "Video")</f>
        <v/>
      </c>
      <c r="B784" t="inlineStr">
        <is>
          <t>45:09</t>
        </is>
      </c>
      <c r="C784" t="inlineStr">
        <is>
          <t>about to go see the movie like this</t>
        </is>
      </c>
      <c r="D784">
        <f>HYPERLINK("https://www.youtube.com/watch?v=RWlOL7KM_qA&amp;t=2709s", "Go to time")</f>
        <v/>
      </c>
    </row>
    <row r="785">
      <c r="A785">
        <f>HYPERLINK("https://www.youtube.com/watch?v=RWlOL7KM_qA", "Video")</f>
        <v/>
      </c>
      <c r="B785" t="inlineStr">
        <is>
          <t>47:12</t>
        </is>
      </c>
      <c r="C785" t="inlineStr">
        <is>
          <t>fun wedding we got to talk about that is</t>
        </is>
      </c>
      <c r="D785">
        <f>HYPERLINK("https://www.youtube.com/watch?v=RWlOL7KM_qA&amp;t=2832s", "Go to time")</f>
        <v/>
      </c>
    </row>
    <row r="786">
      <c r="A786">
        <f>HYPERLINK("https://www.youtube.com/watch?v=td1I2QMBRXE", "Video")</f>
        <v/>
      </c>
      <c r="B786" t="inlineStr">
        <is>
          <t>15:04</t>
        </is>
      </c>
      <c r="C786" t="inlineStr">
        <is>
          <t>gotta talk about the guy with the</t>
        </is>
      </c>
      <c r="D786">
        <f>HYPERLINK("https://www.youtube.com/watch?v=td1I2QMBRXE&amp;t=904s", "Go to time")</f>
        <v/>
      </c>
    </row>
    <row r="787">
      <c r="A787">
        <f>HYPERLINK("https://www.youtube.com/watch?v=jIzQOTVCMyk", "Video")</f>
        <v/>
      </c>
      <c r="B787" t="inlineStr">
        <is>
          <t>4:31</t>
        </is>
      </c>
      <c r="C787" t="inlineStr">
        <is>
          <t>movie about them that's some good</t>
        </is>
      </c>
      <c r="D787">
        <f>HYPERLINK("https://www.youtube.com/watch?v=jIzQOTVCMyk&amp;t=271s", "Go to time")</f>
        <v/>
      </c>
    </row>
    <row r="788">
      <c r="A788">
        <f>HYPERLINK("https://www.youtube.com/watch?v=jIzQOTVCMyk", "Video")</f>
        <v/>
      </c>
      <c r="B788" t="inlineStr">
        <is>
          <t>23:50</t>
        </is>
      </c>
      <c r="C788" t="inlineStr">
        <is>
          <t>remember the good thing about a great</t>
        </is>
      </c>
      <c r="D788">
        <f>HYPERLINK("https://www.youtube.com/watch?v=jIzQOTVCMyk&amp;t=1430s", "Go to time")</f>
        <v/>
      </c>
    </row>
    <row r="789">
      <c r="A789">
        <f>HYPERLINK("https://www.youtube.com/watch?v=vqL4jsPohkU", "Video")</f>
        <v/>
      </c>
      <c r="B789" t="inlineStr">
        <is>
          <t>5:43</t>
        </is>
      </c>
      <c r="C789" t="inlineStr">
        <is>
          <t>this ain't about me if I got a good idea</t>
        </is>
      </c>
      <c r="D789">
        <f>HYPERLINK("https://www.youtube.com/watch?v=vqL4jsPohkU&amp;t=343s", "Go to time")</f>
        <v/>
      </c>
    </row>
    <row r="790">
      <c r="A790">
        <f>HYPERLINK("https://www.youtube.com/watch?v=vqL4jsPohkU", "Video")</f>
        <v/>
      </c>
      <c r="B790" t="inlineStr">
        <is>
          <t>9:05</t>
        </is>
      </c>
      <c r="C790" t="inlineStr">
        <is>
          <t>ain't got to worry about no</t>
        </is>
      </c>
      <c r="D790">
        <f>HYPERLINK("https://www.youtube.com/watch?v=vqL4jsPohkU&amp;t=545s", "Go to time")</f>
        <v/>
      </c>
    </row>
    <row r="791">
      <c r="A791">
        <f>HYPERLINK("https://www.youtube.com/watch?v=5VR6t7No0WQ", "Video")</f>
        <v/>
      </c>
      <c r="B791" t="inlineStr">
        <is>
          <t>6:23</t>
        </is>
      </c>
      <c r="C791" t="inlineStr">
        <is>
          <t>shoes what are we going to tell me about</t>
        </is>
      </c>
      <c r="D791">
        <f>HYPERLINK("https://www.youtube.com/watch?v=5VR6t7No0WQ&amp;t=383s", "Go to time")</f>
        <v/>
      </c>
    </row>
    <row r="792">
      <c r="A792">
        <f>HYPERLINK("https://www.youtube.com/watch?v=qDacizvfKFU", "Video")</f>
        <v/>
      </c>
      <c r="B792" t="inlineStr">
        <is>
          <t>2:16</t>
        </is>
      </c>
      <c r="C792" t="inlineStr">
        <is>
          <t>i don't know about you but i'm gonna</t>
        </is>
      </c>
      <c r="D792">
        <f>HYPERLINK("https://www.youtube.com/watch?v=qDacizvfKFU&amp;t=136s", "Go to time")</f>
        <v/>
      </c>
    </row>
    <row r="793">
      <c r="A793">
        <f>HYPERLINK("https://www.youtube.com/watch?v=gQuY1ab-40s", "Video")</f>
        <v/>
      </c>
      <c r="B793" t="inlineStr">
        <is>
          <t>19:09</t>
        </is>
      </c>
      <c r="C793" t="inlineStr">
        <is>
          <t>no no you should feel pretty good about</t>
        </is>
      </c>
      <c r="D793">
        <f>HYPERLINK("https://www.youtube.com/watch?v=gQuY1ab-40s&amp;t=1149s", "Go to time")</f>
        <v/>
      </c>
    </row>
    <row r="794">
      <c r="A794">
        <f>HYPERLINK("https://www.youtube.com/watch?v=u-AjsmBMVMk", "Video")</f>
        <v/>
      </c>
      <c r="B794" t="inlineStr">
        <is>
          <t>0:37</t>
        </is>
      </c>
      <c r="C794" t="inlineStr">
        <is>
          <t>Eddie worry about your sexy you got to</t>
        </is>
      </c>
      <c r="D794">
        <f>HYPERLINK("https://www.youtube.com/watch?v=u-AjsmBMVMk&amp;t=37s", "Go to time")</f>
        <v/>
      </c>
    </row>
    <row r="795">
      <c r="A795">
        <f>HYPERLINK("https://www.youtube.com/watch?v=u-AjsmBMVMk", "Video")</f>
        <v/>
      </c>
      <c r="B795" t="inlineStr">
        <is>
          <t>1:23</t>
        </is>
      </c>
      <c r="C795" t="inlineStr">
        <is>
          <t>about a puppy gonna lick on somebody's</t>
        </is>
      </c>
      <c r="D795">
        <f>HYPERLINK("https://www.youtube.com/watch?v=u-AjsmBMVMk&amp;t=83s", "Go to time")</f>
        <v/>
      </c>
    </row>
    <row r="796">
      <c r="A796">
        <f>HYPERLINK("https://www.youtube.com/watch?v=KKweZGgG4Xg", "Video")</f>
        <v/>
      </c>
      <c r="B796" t="inlineStr">
        <is>
          <t>0:12</t>
        </is>
      </c>
      <c r="C796" t="inlineStr">
        <is>
          <t>about that alright that's gonna make you</t>
        </is>
      </c>
      <c r="D796">
        <f>HYPERLINK("https://www.youtube.com/watch?v=KKweZGgG4Xg&amp;t=12s", "Go to time")</f>
        <v/>
      </c>
    </row>
    <row r="797">
      <c r="A797">
        <f>HYPERLINK("https://www.youtube.com/watch?v=Df3ZJ45xQS0", "Video")</f>
        <v/>
      </c>
      <c r="B797" t="inlineStr">
        <is>
          <t>2:30</t>
        </is>
      </c>
      <c r="C797" t="inlineStr">
        <is>
          <t>about the gold rush in</t>
        </is>
      </c>
      <c r="D797">
        <f>HYPERLINK("https://www.youtube.com/watch?v=Df3ZJ45xQS0&amp;t=150s", "Go to time")</f>
        <v/>
      </c>
    </row>
    <row r="798">
      <c r="A798">
        <f>HYPERLINK("https://www.youtube.com/watch?v=woWcuxpDIis", "Video")</f>
        <v/>
      </c>
      <c r="B798" t="inlineStr">
        <is>
          <t>0:25</t>
        </is>
      </c>
      <c r="C798" t="inlineStr">
        <is>
          <t>bucks how about 50 you're on let's go</t>
        </is>
      </c>
      <c r="D798">
        <f>HYPERLINK("https://www.youtube.com/watch?v=woWcuxpDIis&amp;t=25s", "Go to time")</f>
        <v/>
      </c>
    </row>
    <row r="799">
      <c r="A799">
        <f>HYPERLINK("https://www.youtube.com/watch?v=MJco9LtT9Vw", "Video")</f>
        <v/>
      </c>
      <c r="B799" t="inlineStr">
        <is>
          <t>3:33</t>
        </is>
      </c>
      <c r="C799" t="inlineStr">
        <is>
          <t>worried about that life goes on man I</t>
        </is>
      </c>
      <c r="D799">
        <f>HYPERLINK("https://www.youtube.com/watch?v=MJco9LtT9Vw&amp;t=213s", "Go to time")</f>
        <v/>
      </c>
    </row>
    <row r="800">
      <c r="A800">
        <f>HYPERLINK("https://www.youtube.com/watch?v=SVmVc9UnQ2s", "Video")</f>
        <v/>
      </c>
      <c r="B800" t="inlineStr">
        <is>
          <t>0:19</t>
        </is>
      </c>
      <c r="C800" t="inlineStr">
        <is>
          <t>thinking about where i was going</t>
        </is>
      </c>
      <c r="D800">
        <f>HYPERLINK("https://www.youtube.com/watch?v=SVmVc9UnQ2s&amp;t=19s", "Go to time")</f>
        <v/>
      </c>
    </row>
    <row r="801">
      <c r="A801">
        <f>HYPERLINK("https://www.youtube.com/watch?v=NWyKw0acpR0", "Video")</f>
        <v/>
      </c>
      <c r="B801" t="inlineStr">
        <is>
          <t>38:16</t>
        </is>
      </c>
      <c r="C801" t="inlineStr">
        <is>
          <t>about the final battle we didn't we got</t>
        </is>
      </c>
      <c r="D801">
        <f>HYPERLINK("https://www.youtube.com/watch?v=NWyKw0acpR0&amp;t=2296s", "Go to time")</f>
        <v/>
      </c>
    </row>
    <row r="802">
      <c r="A802">
        <f>HYPERLINK("https://www.youtube.com/watch?v=NWyKw0acpR0", "Video")</f>
        <v/>
      </c>
      <c r="B802" t="inlineStr">
        <is>
          <t>46:57</t>
        </is>
      </c>
      <c r="C802" t="inlineStr">
        <is>
          <t>think about the show because we're going</t>
        </is>
      </c>
      <c r="D802">
        <f>HYPERLINK("https://www.youtube.com/watch?v=NWyKw0acpR0&amp;t=2817s", "Go to time")</f>
        <v/>
      </c>
    </row>
    <row r="803">
      <c r="A803">
        <f>HYPERLINK("https://www.youtube.com/watch?v=lIS_zox9g-o", "Video")</f>
        <v/>
      </c>
      <c r="B803" t="inlineStr">
        <is>
          <t>0:26</t>
        </is>
      </c>
      <c r="C803" t="inlineStr">
        <is>
          <t>and gossip about everything with each</t>
        </is>
      </c>
      <c r="D803">
        <f>HYPERLINK("https://www.youtube.com/watch?v=lIS_zox9g-o&amp;t=26s", "Go to time")</f>
        <v/>
      </c>
    </row>
    <row r="804">
      <c r="A804">
        <f>HYPERLINK("https://www.youtube.com/watch?v=eyRabroeb6I", "Video")</f>
        <v/>
      </c>
      <c r="B804" t="inlineStr">
        <is>
          <t>0:07</t>
        </is>
      </c>
      <c r="C804" t="inlineStr">
        <is>
          <t>drink we're about to go live we're about</t>
        </is>
      </c>
      <c r="D804">
        <f>HYPERLINK("https://www.youtube.com/watch?v=eyRabroeb6I&amp;t=7s", "Go to time")</f>
        <v/>
      </c>
    </row>
    <row r="805">
      <c r="A805">
        <f>HYPERLINK("https://www.youtube.com/watch?v=FOBNVcvN92U", "Video")</f>
        <v/>
      </c>
      <c r="B805" t="inlineStr">
        <is>
          <t>0:05</t>
        </is>
      </c>
      <c r="C805" t="inlineStr">
        <is>
          <t>boys not too good Luck's about to change</t>
        </is>
      </c>
      <c r="D805">
        <f>HYPERLINK("https://www.youtube.com/watch?v=FOBNVcvN92U&amp;t=5s", "Go to time")</f>
        <v/>
      </c>
    </row>
    <row r="806">
      <c r="A806">
        <f>HYPERLINK("https://www.youtube.com/watch?v=d4uSUI7jS2k", "Video")</f>
        <v/>
      </c>
      <c r="B806" t="inlineStr">
        <is>
          <t>0:13</t>
        </is>
      </c>
      <c r="C806" t="inlineStr">
        <is>
          <t>yes I'm gonna shoot him he took about</t>
        </is>
      </c>
      <c r="D806">
        <f>HYPERLINK("https://www.youtube.com/watch?v=d4uSUI7jS2k&amp;t=13s", "Go to time")</f>
        <v/>
      </c>
    </row>
    <row r="807">
      <c r="A807">
        <f>HYPERLINK("https://www.youtube.com/watch?v=pWrnxh1tdp8", "Video")</f>
        <v/>
      </c>
      <c r="B807" t="inlineStr">
        <is>
          <t>0:23</t>
        </is>
      </c>
      <c r="C807" t="inlineStr">
        <is>
          <t>we're going to talk about a little</t>
        </is>
      </c>
      <c r="D807">
        <f>HYPERLINK("https://www.youtube.com/watch?v=pWrnxh1tdp8&amp;t=23s", "Go to time")</f>
        <v/>
      </c>
    </row>
    <row r="808">
      <c r="A808">
        <f>HYPERLINK("https://www.youtube.com/watch?v=whTSpUWS-CY", "Video")</f>
        <v/>
      </c>
      <c r="B808" t="inlineStr">
        <is>
          <t>1:31</t>
        </is>
      </c>
      <c r="C808" t="inlineStr">
        <is>
          <t>story about that Super Bowl we got to</t>
        </is>
      </c>
      <c r="D808">
        <f>HYPERLINK("https://www.youtube.com/watch?v=whTSpUWS-CY&amp;t=91s", "Go to time")</f>
        <v/>
      </c>
    </row>
    <row r="809">
      <c r="A809">
        <f>HYPERLINK("https://www.youtube.com/watch?v=j1SpCauJr2A", "Video")</f>
        <v/>
      </c>
      <c r="B809" t="inlineStr">
        <is>
          <t>0:43</t>
        </is>
      </c>
      <c r="C809" t="inlineStr">
        <is>
          <t>about us they all go through something</t>
        </is>
      </c>
      <c r="D809">
        <f>HYPERLINK("https://www.youtube.com/watch?v=j1SpCauJr2A&amp;t=43s", "Go to time")</f>
        <v/>
      </c>
    </row>
    <row r="810">
      <c r="A810">
        <f>HYPERLINK("https://www.youtube.com/watch?v=loiGNXFL390", "Video")</f>
        <v/>
      </c>
      <c r="B810" t="inlineStr">
        <is>
          <t>2:30</t>
        </is>
      </c>
      <c r="C810" t="inlineStr">
        <is>
          <t>what you say great I feel good about</t>
        </is>
      </c>
      <c r="D810">
        <f>HYPERLINK("https://www.youtube.com/watch?v=loiGNXFL390&amp;t=150s", "Go to time")</f>
        <v/>
      </c>
    </row>
    <row r="811">
      <c r="A811">
        <f>HYPERLINK("https://www.youtube.com/watch?v=YHQjbCstZME", "Video")</f>
        <v/>
      </c>
      <c r="B811" t="inlineStr">
        <is>
          <t>9:31</t>
        </is>
      </c>
      <c r="C811" t="inlineStr">
        <is>
          <t>i'm gonna talk to you about whether or</t>
        </is>
      </c>
      <c r="D811">
        <f>HYPERLINK("https://www.youtube.com/watch?v=YHQjbCstZME&amp;t=571s", "Go to time")</f>
        <v/>
      </c>
    </row>
    <row r="812">
      <c r="A812">
        <f>HYPERLINK("https://www.youtube.com/watch?v=YChaB6tYyog", "Video")</f>
        <v/>
      </c>
      <c r="B812" t="inlineStr">
        <is>
          <t>1:20</t>
        </is>
      </c>
      <c r="C812" t="inlineStr">
        <is>
          <t>witness gods kept deadly quiet about it</t>
        </is>
      </c>
      <c r="D812">
        <f>HYPERLINK("https://www.youtube.com/watch?v=YChaB6tYyog&amp;t=80s", "Go to time")</f>
        <v/>
      </c>
    </row>
    <row r="813">
      <c r="A813">
        <f>HYPERLINK("https://www.youtube.com/watch?v=FC9AZFwoLVg", "Video")</f>
        <v/>
      </c>
      <c r="B813" t="inlineStr">
        <is>
          <t>1:33</t>
        </is>
      </c>
      <c r="C813" t="inlineStr">
        <is>
          <t>court is all about time hang and I got</t>
        </is>
      </c>
      <c r="D813">
        <f>HYPERLINK("https://www.youtube.com/watch?v=FC9AZFwoLVg&amp;t=93s", "Go to time")</f>
        <v/>
      </c>
    </row>
    <row r="814">
      <c r="A814">
        <f>HYPERLINK("https://www.youtube.com/watch?v=Ax-nM3rA08Q", "Video")</f>
        <v/>
      </c>
      <c r="B814" t="inlineStr">
        <is>
          <t>2:13</t>
        </is>
      </c>
      <c r="C814" t="inlineStr">
        <is>
          <t>still got us about a good a chance as</t>
        </is>
      </c>
      <c r="D814">
        <f>HYPERLINK("https://www.youtube.com/watch?v=Ax-nM3rA08Q&amp;t=133s", "Go to time")</f>
        <v/>
      </c>
    </row>
    <row r="815">
      <c r="A815">
        <f>HYPERLINK("https://www.youtube.com/watch?v=cmi_cGmILo0", "Video")</f>
        <v/>
      </c>
      <c r="B815" t="inlineStr">
        <is>
          <t>0:41</t>
        </is>
      </c>
      <c r="C815" t="inlineStr">
        <is>
          <t>about to go bobbing for apples you know</t>
        </is>
      </c>
      <c r="D815">
        <f>HYPERLINK("https://www.youtube.com/watch?v=cmi_cGmILo0&amp;t=41s", "Go to time")</f>
        <v/>
      </c>
    </row>
    <row r="816">
      <c r="A816">
        <f>HYPERLINK("https://www.youtube.com/watch?v=cmi_cGmILo0", "Video")</f>
        <v/>
      </c>
      <c r="B816" t="inlineStr">
        <is>
          <t>13:03</t>
        </is>
      </c>
      <c r="C816" t="inlineStr">
        <is>
          <t>6 is about goty there is well because</t>
        </is>
      </c>
      <c r="D816">
        <f>HYPERLINK("https://www.youtube.com/watch?v=cmi_cGmILo0&amp;t=783s", "Go to time")</f>
        <v/>
      </c>
    </row>
    <row r="817">
      <c r="A817">
        <f>HYPERLINK("https://www.youtube.com/watch?v=cmi_cGmILo0", "Video")</f>
        <v/>
      </c>
      <c r="B817" t="inlineStr">
        <is>
          <t>19:47</t>
        </is>
      </c>
      <c r="C817" t="inlineStr">
        <is>
          <t>about you ACD saying not going to say</t>
        </is>
      </c>
      <c r="D817">
        <f>HYPERLINK("https://www.youtube.com/watch?v=cmi_cGmILo0&amp;t=1187s", "Go to time")</f>
        <v/>
      </c>
    </row>
    <row r="818">
      <c r="A818">
        <f>HYPERLINK("https://www.youtube.com/watch?v=cmi_cGmILo0", "Video")</f>
        <v/>
      </c>
      <c r="B818" t="inlineStr">
        <is>
          <t>21:15</t>
        </is>
      </c>
      <c r="C818" t="inlineStr">
        <is>
          <t>about a torturous device these things go</t>
        </is>
      </c>
      <c r="D818">
        <f>HYPERLINK("https://www.youtube.com/watch?v=cmi_cGmILo0&amp;t=1275s", "Go to time")</f>
        <v/>
      </c>
    </row>
    <row r="819">
      <c r="A819">
        <f>HYPERLINK("https://www.youtube.com/watch?v=cmi_cGmILo0", "Video")</f>
        <v/>
      </c>
      <c r="B819" t="inlineStr">
        <is>
          <t>22:49</t>
        </is>
      </c>
      <c r="C819" t="inlineStr">
        <is>
          <t>he got better I'm thinking about this</t>
        </is>
      </c>
      <c r="D819">
        <f>HYPERLINK("https://www.youtube.com/watch?v=cmi_cGmILo0&amp;t=1369s", "Go to time")</f>
        <v/>
      </c>
    </row>
    <row r="820">
      <c r="A820">
        <f>HYPERLINK("https://www.youtube.com/watch?v=cmi_cGmILo0", "Video")</f>
        <v/>
      </c>
      <c r="B820" t="inlineStr">
        <is>
          <t>47:38</t>
        </is>
      </c>
      <c r="C820" t="inlineStr">
        <is>
          <t>have no problem about him going but I'm</t>
        </is>
      </c>
      <c r="D820">
        <f>HYPERLINK("https://www.youtube.com/watch?v=cmi_cGmILo0&amp;t=2858s", "Go to time")</f>
        <v/>
      </c>
    </row>
    <row r="821">
      <c r="A821">
        <f>HYPERLINK("https://www.youtube.com/watch?v=7iFyK5k_UWY", "Video")</f>
        <v/>
      </c>
      <c r="B821" t="inlineStr">
        <is>
          <t>1:57</t>
        </is>
      </c>
      <c r="C821" t="inlineStr">
        <is>
          <t>God's name are you talking about</t>
        </is>
      </c>
      <c r="D821">
        <f>HYPERLINK("https://www.youtube.com/watch?v=7iFyK5k_UWY&amp;t=117s", "Go to time")</f>
        <v/>
      </c>
    </row>
    <row r="822">
      <c r="A822">
        <f>HYPERLINK("https://www.youtube.com/watch?v=5gKkKEQPnO4", "Video")</f>
        <v/>
      </c>
      <c r="B822" t="inlineStr">
        <is>
          <t>0:20</t>
        </is>
      </c>
      <c r="C822" t="inlineStr">
        <is>
          <t>we all go to Dark Places I thought about</t>
        </is>
      </c>
      <c r="D822">
        <f>HYPERLINK("https://www.youtube.com/watch?v=5gKkKEQPnO4&amp;t=20s", "Go to time")</f>
        <v/>
      </c>
    </row>
    <row r="823">
      <c r="A823">
        <f>HYPERLINK("https://www.youtube.com/watch?v=bkP-Dwsmc9A", "Video")</f>
        <v/>
      </c>
      <c r="B823" t="inlineStr">
        <is>
          <t>2:22</t>
        </is>
      </c>
      <c r="C823" t="inlineStr">
        <is>
          <t>with some story about how you're going</t>
        </is>
      </c>
      <c r="D823">
        <f>HYPERLINK("https://www.youtube.com/watch?v=bkP-Dwsmc9A&amp;t=142s", "Go to time")</f>
        <v/>
      </c>
    </row>
    <row r="824">
      <c r="A824">
        <f>HYPERLINK("https://www.youtube.com/watch?v=hlvfJWN7qKI", "Video")</f>
        <v/>
      </c>
      <c r="B824" t="inlineStr">
        <is>
          <t>1:39</t>
        </is>
      </c>
      <c r="C824" t="inlineStr">
        <is>
          <t>what about Susan Susan's gone Gracie's</t>
        </is>
      </c>
      <c r="D824">
        <f>HYPERLINK("https://www.youtube.com/watch?v=hlvfJWN7qKI&amp;t=99s", "Go to time")</f>
        <v/>
      </c>
    </row>
    <row r="825">
      <c r="A825">
        <f>HYPERLINK("https://www.youtube.com/watch?v=hlvfJWN7qKI", "Video")</f>
        <v/>
      </c>
      <c r="B825" t="inlineStr">
        <is>
          <t>2:32</t>
        </is>
      </c>
      <c r="C825" t="inlineStr">
        <is>
          <t>to go under I don't care about pillows</t>
        </is>
      </c>
      <c r="D825">
        <f>HYPERLINK("https://www.youtube.com/watch?v=hlvfJWN7qKI&amp;t=152s", "Go to time")</f>
        <v/>
      </c>
    </row>
    <row r="826">
      <c r="A826">
        <f>HYPERLINK("https://www.youtube.com/watch?v=-x7fSzOilBk", "Video")</f>
        <v/>
      </c>
      <c r="B826" t="inlineStr">
        <is>
          <t>1:00</t>
        </is>
      </c>
      <c r="C826" t="inlineStr">
        <is>
          <t>about you it's a good day</t>
        </is>
      </c>
      <c r="D826">
        <f>HYPERLINK("https://www.youtube.com/watch?v=-x7fSzOilBk&amp;t=60s", "Go to time")</f>
        <v/>
      </c>
    </row>
    <row r="827">
      <c r="A827">
        <f>HYPERLINK("https://www.youtube.com/watch?v=u59MVYJkUBg", "Video")</f>
        <v/>
      </c>
      <c r="B827" t="inlineStr">
        <is>
          <t>0:54</t>
        </is>
      </c>
      <c r="C827" t="inlineStr">
        <is>
          <t>and he got crazy about betty</t>
        </is>
      </c>
      <c r="D827">
        <f>HYPERLINK("https://www.youtube.com/watch?v=u59MVYJkUBg&amp;t=54s", "Go to time")</f>
        <v/>
      </c>
    </row>
    <row r="828">
      <c r="A828">
        <f>HYPERLINK("https://www.youtube.com/watch?v=IWuIntFf4uk", "Video")</f>
        <v/>
      </c>
      <c r="B828" t="inlineStr">
        <is>
          <t>1:46</t>
        </is>
      </c>
      <c r="C828" t="inlineStr">
        <is>
          <t>talk about a movie that let me just go</t>
        </is>
      </c>
      <c r="D828">
        <f>HYPERLINK("https://www.youtube.com/watch?v=IWuIntFf4uk&amp;t=106s", "Go to time")</f>
        <v/>
      </c>
    </row>
    <row r="829">
      <c r="A829">
        <f>HYPERLINK("https://www.youtube.com/watch?v=IWuIntFf4uk", "Video")</f>
        <v/>
      </c>
      <c r="B829" t="inlineStr">
        <is>
          <t>18:47</t>
        </is>
      </c>
      <c r="C829" t="inlineStr">
        <is>
          <t>about any Studio that's going to put a</t>
        </is>
      </c>
      <c r="D829">
        <f>HYPERLINK("https://www.youtube.com/watch?v=IWuIntFf4uk&amp;t=1127s", "Go to time")</f>
        <v/>
      </c>
    </row>
    <row r="830">
      <c r="A830">
        <f>HYPERLINK("https://www.youtube.com/watch?v=IWuIntFf4uk", "Video")</f>
        <v/>
      </c>
      <c r="B830" t="inlineStr">
        <is>
          <t>26:25</t>
        </is>
      </c>
      <c r="C830" t="inlineStr">
        <is>
          <t>as the female and just go about it which</t>
        </is>
      </c>
      <c r="D830">
        <f>HYPERLINK("https://www.youtube.com/watch?v=IWuIntFf4uk&amp;t=1585s", "Go to time")</f>
        <v/>
      </c>
    </row>
    <row r="831">
      <c r="A831">
        <f>HYPERLINK("https://www.youtube.com/watch?v=IWuIntFf4uk", "Video")</f>
        <v/>
      </c>
      <c r="B831" t="inlineStr">
        <is>
          <t>33:26</t>
        </is>
      </c>
      <c r="C831" t="inlineStr">
        <is>
          <t>going to ask you two about the more</t>
        </is>
      </c>
      <c r="D831">
        <f>HYPERLINK("https://www.youtube.com/watch?v=IWuIntFf4uk&amp;t=2006s", "Go to time")</f>
        <v/>
      </c>
    </row>
    <row r="832">
      <c r="A832">
        <f>HYPERLINK("https://www.youtube.com/watch?v=1Erq4ySCssc", "Video")</f>
        <v/>
      </c>
      <c r="B832" t="inlineStr">
        <is>
          <t>1:43</t>
        </is>
      </c>
      <c r="C832" t="inlineStr">
        <is>
          <t>does Mom know about him no oh my God hey</t>
        </is>
      </c>
      <c r="D832">
        <f>HYPERLINK("https://www.youtube.com/watch?v=1Erq4ySCssc&amp;t=103s", "Go to time")</f>
        <v/>
      </c>
    </row>
    <row r="833">
      <c r="A833">
        <f>HYPERLINK("https://www.youtube.com/watch?v=xBI5Rk9qYjU", "Video")</f>
        <v/>
      </c>
      <c r="B833" t="inlineStr">
        <is>
          <t>2:14</t>
        </is>
      </c>
      <c r="C833" t="inlineStr">
        <is>
          <t>man's I got a call about the mortgage we</t>
        </is>
      </c>
      <c r="D833">
        <f>HYPERLINK("https://www.youtube.com/watch?v=xBI5Rk9qYjU&amp;t=134s", "Go to time")</f>
        <v/>
      </c>
    </row>
    <row r="834">
      <c r="A834">
        <f>HYPERLINK("https://www.youtube.com/watch?v=Xe_gEe7tBeM", "Video")</f>
        <v/>
      </c>
      <c r="B834" t="inlineStr">
        <is>
          <t>2:01</t>
        </is>
      </c>
      <c r="C834" t="inlineStr">
        <is>
          <t>go that's what we're talking about let's</t>
        </is>
      </c>
      <c r="D834">
        <f>HYPERLINK("https://www.youtube.com/watch?v=Xe_gEe7tBeM&amp;t=121s", "Go to time")</f>
        <v/>
      </c>
    </row>
    <row r="835">
      <c r="A835">
        <f>HYPERLINK("https://www.youtube.com/watch?v=1-pMclN0WOw", "Video")</f>
        <v/>
      </c>
      <c r="B835" t="inlineStr">
        <is>
          <t>4:11</t>
        </is>
      </c>
      <c r="C835" t="inlineStr">
        <is>
          <t>about wanting to go to Vietnam and going</t>
        </is>
      </c>
      <c r="D835">
        <f>HYPERLINK("https://www.youtube.com/watch?v=1-pMclN0WOw&amp;t=251s", "Go to time")</f>
        <v/>
      </c>
    </row>
    <row r="836">
      <c r="A836">
        <f>HYPERLINK("https://www.youtube.com/watch?v=1-pMclN0WOw", "Video")</f>
        <v/>
      </c>
      <c r="B836" t="inlineStr">
        <is>
          <t>21:35</t>
        </is>
      </c>
      <c r="C836" t="inlineStr">
        <is>
          <t>what I was going to ask you about with</t>
        </is>
      </c>
      <c r="D836">
        <f>HYPERLINK("https://www.youtube.com/watch?v=1-pMclN0WOw&amp;t=1295s", "Go to time")</f>
        <v/>
      </c>
    </row>
    <row r="837">
      <c r="A837">
        <f>HYPERLINK("https://www.youtube.com/watch?v=Qnrin1oXb9s", "Video")</f>
        <v/>
      </c>
      <c r="B837" t="inlineStr">
        <is>
          <t>0:36</t>
        </is>
      </c>
      <c r="C837" t="inlineStr">
        <is>
          <t>good cop yes he was about nine months</t>
        </is>
      </c>
      <c r="D837">
        <f>HYPERLINK("https://www.youtube.com/watch?v=Qnrin1oXb9s&amp;t=36s", "Go to time")</f>
        <v/>
      </c>
    </row>
    <row r="838">
      <c r="A838">
        <f>HYPERLINK("https://www.youtube.com/watch?v=xOYGlA8lmOQ", "Video")</f>
        <v/>
      </c>
      <c r="B838" t="inlineStr">
        <is>
          <t>1:32</t>
        </is>
      </c>
      <c r="C838" t="inlineStr">
        <is>
          <t>got interested unless it did about a</t>
        </is>
      </c>
      <c r="D838">
        <f>HYPERLINK("https://www.youtube.com/watch?v=xOYGlA8lmOQ&amp;t=92s", "Go to time")</f>
        <v/>
      </c>
    </row>
    <row r="839">
      <c r="A839">
        <f>HYPERLINK("https://www.youtube.com/watch?v=eYazheKyo_s", "Video")</f>
        <v/>
      </c>
      <c r="B839" t="inlineStr">
        <is>
          <t>0:09</t>
        </is>
      </c>
      <c r="C839" t="inlineStr">
        <is>
          <t>creping H talking about oh can't go off</t>
        </is>
      </c>
      <c r="D839">
        <f>HYPERLINK("https://www.youtube.com/watch?v=eYazheKyo_s&amp;t=9s", "Go to time")</f>
        <v/>
      </c>
    </row>
    <row r="840">
      <c r="A840">
        <f>HYPERLINK("https://www.youtube.com/watch?v=eYazheKyo_s", "Video")</f>
        <v/>
      </c>
      <c r="B840" t="inlineStr">
        <is>
          <t>2:02</t>
        </is>
      </c>
      <c r="C840" t="inlineStr">
        <is>
          <t>go how about maybe turquoise Wings</t>
        </is>
      </c>
      <c r="D840">
        <f>HYPERLINK("https://www.youtube.com/watch?v=eYazheKyo_s&amp;t=122s", "Go to time")</f>
        <v/>
      </c>
    </row>
    <row r="841">
      <c r="A841">
        <f>HYPERLINK("https://www.youtube.com/watch?v=2UdW17knMfw", "Video")</f>
        <v/>
      </c>
      <c r="B841" t="inlineStr">
        <is>
          <t>1:32</t>
        </is>
      </c>
      <c r="C841" t="inlineStr">
        <is>
          <t>working which we're going to talk about</t>
        </is>
      </c>
      <c r="D841">
        <f>HYPERLINK("https://www.youtube.com/watch?v=2UdW17knMfw&amp;t=92s", "Go to time")</f>
        <v/>
      </c>
    </row>
    <row r="842">
      <c r="A842">
        <f>HYPERLINK("https://www.youtube.com/watch?v=2UdW17knMfw", "Video")</f>
        <v/>
      </c>
      <c r="B842" t="inlineStr">
        <is>
          <t>31:08</t>
        </is>
      </c>
      <c r="C842" t="inlineStr">
        <is>
          <t>good mate like I've never worried about</t>
        </is>
      </c>
      <c r="D842">
        <f>HYPERLINK("https://www.youtube.com/watch?v=2UdW17knMfw&amp;t=1868s", "Go to time")</f>
        <v/>
      </c>
    </row>
    <row r="843">
      <c r="A843">
        <f>HYPERLINK("https://www.youtube.com/watch?v=HdCNU26sUaw", "Video")</f>
        <v/>
      </c>
      <c r="B843" t="inlineStr">
        <is>
          <t>0:27</t>
        </is>
      </c>
      <c r="C843" t="inlineStr">
        <is>
          <t>thinking about going all natural</t>
        </is>
      </c>
      <c r="D843">
        <f>HYPERLINK("https://www.youtube.com/watch?v=HdCNU26sUaw&amp;t=27s", "Go to time")</f>
        <v/>
      </c>
    </row>
    <row r="844">
      <c r="A844">
        <f>HYPERLINK("https://www.youtube.com/watch?v=ELbCWQcPhfs", "Video")</f>
        <v/>
      </c>
      <c r="B844" t="inlineStr">
        <is>
          <t>0:12</t>
        </is>
      </c>
      <c r="C844" t="inlineStr">
        <is>
          <t>means we're gonna talk about movies</t>
        </is>
      </c>
      <c r="D844">
        <f>HYPERLINK("https://www.youtube.com/watch?v=ELbCWQcPhfs&amp;t=12s", "Go to time")</f>
        <v/>
      </c>
    </row>
    <row r="845">
      <c r="A845">
        <f>HYPERLINK("https://www.youtube.com/watch?v=ELbCWQcPhfs", "Video")</f>
        <v/>
      </c>
      <c r="B845" t="inlineStr">
        <is>
          <t>15:57</t>
        </is>
      </c>
      <c r="C845" t="inlineStr">
        <is>
          <t>questions about the 1998 Godzilla does</t>
        </is>
      </c>
      <c r="D845">
        <f>HYPERLINK("https://www.youtube.com/watch?v=ELbCWQcPhfs&amp;t=957s", "Go to time")</f>
        <v/>
      </c>
    </row>
    <row r="846">
      <c r="A846">
        <f>HYPERLINK("https://www.youtube.com/watch?v=ELbCWQcPhfs", "Video")</f>
        <v/>
      </c>
      <c r="B846" t="inlineStr">
        <is>
          <t>40:44</t>
        </is>
      </c>
      <c r="C846" t="inlineStr">
        <is>
          <t>um but I gotta talk about one of the</t>
        </is>
      </c>
      <c r="D846">
        <f>HYPERLINK("https://www.youtube.com/watch?v=ELbCWQcPhfs&amp;t=2444s", "Go to time")</f>
        <v/>
      </c>
    </row>
    <row r="847">
      <c r="A847">
        <f>HYPERLINK("https://www.youtube.com/watch?v=yJZiMBF-IU4", "Video")</f>
        <v/>
      </c>
      <c r="B847" t="inlineStr">
        <is>
          <t>1:33</t>
        </is>
      </c>
      <c r="C847" t="inlineStr">
        <is>
          <t>do is think about disappointing God this</t>
        </is>
      </c>
      <c r="D847">
        <f>HYPERLINK("https://www.youtube.com/watch?v=yJZiMBF-IU4&amp;t=93s", "Go to time")</f>
        <v/>
      </c>
    </row>
    <row r="848">
      <c r="A848">
        <f>HYPERLINK("https://www.youtube.com/watch?v=MDUG85dZFdI", "Video")</f>
        <v/>
      </c>
      <c r="B848" t="inlineStr">
        <is>
          <t>2:27</t>
        </is>
      </c>
      <c r="C848" t="inlineStr">
        <is>
          <t>God what was that all about</t>
        </is>
      </c>
      <c r="D848">
        <f>HYPERLINK("https://www.youtube.com/watch?v=MDUG85dZFdI&amp;t=147s", "Go to time")</f>
        <v/>
      </c>
    </row>
    <row r="849">
      <c r="A849">
        <f>HYPERLINK("https://www.youtube.com/watch?v=qnvFsViH7ss", "Video")</f>
        <v/>
      </c>
      <c r="B849" t="inlineStr">
        <is>
          <t>2:16</t>
        </is>
      </c>
      <c r="C849" t="inlineStr">
        <is>
          <t>about a year ago at a small time dealing</t>
        </is>
      </c>
      <c r="D849">
        <f>HYPERLINK("https://www.youtube.com/watch?v=qnvFsViH7ss&amp;t=136s", "Go to time")</f>
        <v/>
      </c>
    </row>
    <row r="850">
      <c r="A850">
        <f>HYPERLINK("https://www.youtube.com/watch?v=kim-p8Eaetw", "Video")</f>
        <v/>
      </c>
      <c r="B850" t="inlineStr">
        <is>
          <t>30:35</t>
        </is>
      </c>
      <c r="C850" t="inlineStr">
        <is>
          <t>got about two minutes to be like and</t>
        </is>
      </c>
      <c r="D850">
        <f>HYPERLINK("https://www.youtube.com/watch?v=kim-p8Eaetw&amp;t=1835s", "Go to time")</f>
        <v/>
      </c>
    </row>
    <row r="851">
      <c r="A851">
        <f>HYPERLINK("https://www.youtube.com/watch?v=kim-p8Eaetw", "Video")</f>
        <v/>
      </c>
      <c r="B851" t="inlineStr">
        <is>
          <t>51:25</t>
        </is>
      </c>
      <c r="C851" t="inlineStr">
        <is>
          <t>into my point about uh where we go from</t>
        </is>
      </c>
      <c r="D851">
        <f>HYPERLINK("https://www.youtube.com/watch?v=kim-p8Eaetw&amp;t=3085s", "Go to time")</f>
        <v/>
      </c>
    </row>
    <row r="852">
      <c r="A852">
        <f>HYPERLINK("https://www.youtube.com/watch?v=R6a1s5HQlwQ", "Video")</f>
        <v/>
      </c>
      <c r="B852" t="inlineStr">
        <is>
          <t>2:21</t>
        </is>
      </c>
      <c r="C852" t="inlineStr">
        <is>
          <t>about oh that's a good</t>
        </is>
      </c>
      <c r="D852">
        <f>HYPERLINK("https://www.youtube.com/watch?v=R6a1s5HQlwQ&amp;t=141s", "Go to time")</f>
        <v/>
      </c>
    </row>
    <row r="853">
      <c r="A853">
        <f>HYPERLINK("https://www.youtube.com/watch?v=R6a1s5HQlwQ", "Video")</f>
        <v/>
      </c>
      <c r="B853" t="inlineStr">
        <is>
          <t>3:54</t>
        </is>
      </c>
      <c r="C853" t="inlineStr">
        <is>
          <t>about where the Sun never goes</t>
        </is>
      </c>
      <c r="D853">
        <f>HYPERLINK("https://www.youtube.com/watch?v=R6a1s5HQlwQ&amp;t=234s", "Go to time")</f>
        <v/>
      </c>
    </row>
    <row r="854">
      <c r="A854">
        <f>HYPERLINK("https://www.youtube.com/watch?v=Fck4ehWVH-I", "Video")</f>
        <v/>
      </c>
      <c r="B854" t="inlineStr">
        <is>
          <t>0:05</t>
        </is>
      </c>
      <c r="C854" t="inlineStr">
        <is>
          <t>story about the love and the good</t>
        </is>
      </c>
      <c r="D854">
        <f>HYPERLINK("https://www.youtube.com/watch?v=Fck4ehWVH-I&amp;t=5s", "Go to time")</f>
        <v/>
      </c>
    </row>
    <row r="855">
      <c r="A855">
        <f>HYPERLINK("https://www.youtube.com/watch?v=AJf4E0NTMi8", "Video")</f>
        <v/>
      </c>
      <c r="B855" t="inlineStr">
        <is>
          <t>0:14</t>
        </is>
      </c>
      <c r="C855" t="inlineStr">
        <is>
          <t>forgot all about my family didn't you</t>
        </is>
      </c>
      <c r="D855">
        <f>HYPERLINK("https://www.youtube.com/watch?v=AJf4E0NTMi8&amp;t=14s", "Go to time")</f>
        <v/>
      </c>
    </row>
    <row r="856">
      <c r="A856">
        <f>HYPERLINK("https://www.youtube.com/watch?v=AJf4E0NTMi8", "Video")</f>
        <v/>
      </c>
      <c r="B856" t="inlineStr">
        <is>
          <t>0:17</t>
        </is>
      </c>
      <c r="C856" t="inlineStr">
        <is>
          <t>no human you forgot about mine</t>
        </is>
      </c>
      <c r="D856">
        <f>HYPERLINK("https://www.youtube.com/watch?v=AJf4E0NTMi8&amp;t=17s", "Go to time")</f>
        <v/>
      </c>
    </row>
    <row r="857">
      <c r="A857">
        <f>HYPERLINK("https://www.youtube.com/watch?v=wc0uDYlRyu4", "Video")</f>
        <v/>
      </c>
      <c r="B857" t="inlineStr">
        <is>
          <t>0:04</t>
        </is>
      </c>
      <c r="C857" t="inlineStr">
        <is>
          <t>about my age and he's got all this well</t>
        </is>
      </c>
      <c r="D857">
        <f>HYPERLINK("https://www.youtube.com/watch?v=wc0uDYlRyu4&amp;t=4s", "Go to time")</f>
        <v/>
      </c>
    </row>
    <row r="858">
      <c r="A858">
        <f>HYPERLINK("https://www.youtube.com/watch?v=mlc2UyZdalQ", "Video")</f>
        <v/>
      </c>
      <c r="B858" t="inlineStr">
        <is>
          <t>1:42</t>
        </is>
      </c>
      <c r="C858" t="inlineStr">
        <is>
          <t>about me well sweet smell good smart too</t>
        </is>
      </c>
      <c r="D858">
        <f>HYPERLINK("https://www.youtube.com/watch?v=mlc2UyZdalQ&amp;t=102s", "Go to time")</f>
        <v/>
      </c>
    </row>
    <row r="859">
      <c r="A859">
        <f>HYPERLINK("https://www.youtube.com/watch?v=-nqpvSjmvKI", "Video")</f>
        <v/>
      </c>
      <c r="B859" t="inlineStr">
        <is>
          <t>5:46</t>
        </is>
      </c>
      <c r="C859" t="inlineStr">
        <is>
          <t>story but what does goyer know about</t>
        </is>
      </c>
      <c r="D859">
        <f>HYPERLINK("https://www.youtube.com/watch?v=-nqpvSjmvKI&amp;t=346s", "Go to time")</f>
        <v/>
      </c>
    </row>
    <row r="860">
      <c r="A860">
        <f>HYPERLINK("https://www.youtube.com/watch?v=-pYA8Nu2dDM", "Video")</f>
        <v/>
      </c>
      <c r="B860" t="inlineStr">
        <is>
          <t>1:33</t>
        </is>
      </c>
      <c r="C860" t="inlineStr">
        <is>
          <t>Stars mom is going to worry about me</t>
        </is>
      </c>
      <c r="D860">
        <f>HYPERLINK("https://www.youtube.com/watch?v=-pYA8Nu2dDM&amp;t=93s", "Go to time")</f>
        <v/>
      </c>
    </row>
    <row r="861">
      <c r="A861">
        <f>HYPERLINK("https://www.youtube.com/watch?v=JuuT1jQvSVY", "Video")</f>
        <v/>
      </c>
      <c r="B861" t="inlineStr">
        <is>
          <t>1:54</t>
        </is>
      </c>
      <c r="C861" t="inlineStr">
        <is>
          <t>back with the kids about an hour ago</t>
        </is>
      </c>
      <c r="D861">
        <f>HYPERLINK("https://www.youtube.com/watch?v=JuuT1jQvSVY&amp;t=114s", "Go to time")</f>
        <v/>
      </c>
    </row>
    <row r="862">
      <c r="A862">
        <f>HYPERLINK("https://www.youtube.com/watch?v=zQO3q1lSZ4k", "Video")</f>
        <v/>
      </c>
      <c r="B862" t="inlineStr">
        <is>
          <t>1:49</t>
        </is>
      </c>
      <c r="C862" t="inlineStr">
        <is>
          <t>no I swear to God I was about this year</t>
        </is>
      </c>
      <c r="D862">
        <f>HYPERLINK("https://www.youtube.com/watch?v=zQO3q1lSZ4k&amp;t=109s", "Go to time")</f>
        <v/>
      </c>
    </row>
    <row r="863">
      <c r="A863">
        <f>HYPERLINK("https://www.youtube.com/watch?v=zQO3q1lSZ4k", "Video")</f>
        <v/>
      </c>
      <c r="B863" t="inlineStr">
        <is>
          <t>45:05</t>
        </is>
      </c>
      <c r="C863" t="inlineStr">
        <is>
          <t>about them arguing who was gonna rob the</t>
        </is>
      </c>
      <c r="D863">
        <f>HYPERLINK("https://www.youtube.com/watch?v=zQO3q1lSZ4k&amp;t=2705s", "Go to time")</f>
        <v/>
      </c>
    </row>
    <row r="864">
      <c r="A864">
        <f>HYPERLINK("https://www.youtube.com/watch?v=8vIcT7VLx0U", "Video")</f>
        <v/>
      </c>
      <c r="B864" t="inlineStr">
        <is>
          <t>1:48</t>
        </is>
      </c>
      <c r="C864" t="inlineStr">
        <is>
          <t>we're going to be talking about Ad</t>
        </is>
      </c>
      <c r="D864">
        <f>HYPERLINK("https://www.youtube.com/watch?v=8vIcT7VLx0U&amp;t=108s", "Go to time")</f>
        <v/>
      </c>
    </row>
    <row r="865">
      <c r="A865">
        <f>HYPERLINK("https://www.youtube.com/watch?v=8vIcT7VLx0U", "Video")</f>
        <v/>
      </c>
      <c r="B865" t="inlineStr">
        <is>
          <t>35:38</t>
        </is>
      </c>
      <c r="C865" t="inlineStr">
        <is>
          <t>go everything about Creed 2 made Rocky</t>
        </is>
      </c>
      <c r="D865">
        <f>HYPERLINK("https://www.youtube.com/watch?v=8vIcT7VLx0U&amp;t=2138s", "Go to time")</f>
        <v/>
      </c>
    </row>
    <row r="866">
      <c r="A866">
        <f>HYPERLINK("https://www.youtube.com/watch?v=8vIcT7VLx0U", "Video")</f>
        <v/>
      </c>
      <c r="B866" t="inlineStr">
        <is>
          <t>45:54</t>
        </is>
      </c>
      <c r="C866" t="inlineStr">
        <is>
          <t>goes to you about Rocky IV all right you</t>
        </is>
      </c>
      <c r="D866">
        <f>HYPERLINK("https://www.youtube.com/watch?v=8vIcT7VLx0U&amp;t=2754s", "Go to time")</f>
        <v/>
      </c>
    </row>
    <row r="867">
      <c r="A867">
        <f>HYPERLINK("https://www.youtube.com/watch?v=Z-fkur0F2j4", "Video")</f>
        <v/>
      </c>
      <c r="B867" t="inlineStr">
        <is>
          <t>1:06</t>
        </is>
      </c>
      <c r="C867" t="inlineStr">
        <is>
          <t>God nothing to be nervous about you're</t>
        </is>
      </c>
      <c r="D867">
        <f>HYPERLINK("https://www.youtube.com/watch?v=Z-fkur0F2j4&amp;t=66s", "Go to time")</f>
        <v/>
      </c>
    </row>
    <row r="868">
      <c r="A868">
        <f>HYPERLINK("https://www.youtube.com/watch?v=sWe3nsqSJXs", "Video")</f>
        <v/>
      </c>
      <c r="B868" t="inlineStr">
        <is>
          <t>1:24</t>
        </is>
      </c>
      <c r="C868" t="inlineStr">
        <is>
          <t>about what the hell is going on I heard</t>
        </is>
      </c>
      <c r="D868">
        <f>HYPERLINK("https://www.youtube.com/watch?v=sWe3nsqSJXs&amp;t=84s", "Go to time")</f>
        <v/>
      </c>
    </row>
    <row r="869">
      <c r="A869">
        <f>HYPERLINK("https://www.youtube.com/watch?v=4YStwghVg0g", "Video")</f>
        <v/>
      </c>
      <c r="B869" t="inlineStr">
        <is>
          <t>0:31</t>
        </is>
      </c>
      <c r="C869" t="inlineStr">
        <is>
          <t>what are you gonna do about it</t>
        </is>
      </c>
      <c r="D869">
        <f>HYPERLINK("https://www.youtube.com/watch?v=4YStwghVg0g&amp;t=31s", "Go to time")</f>
        <v/>
      </c>
    </row>
    <row r="870">
      <c r="A870">
        <f>HYPERLINK("https://www.youtube.com/watch?v=N9rlqZEThgk", "Video")</f>
        <v/>
      </c>
      <c r="B870" t="inlineStr">
        <is>
          <t>0:47</t>
        </is>
      </c>
      <c r="C870" t="inlineStr">
        <is>
          <t>about it yeah I'm gonna say this again</t>
        </is>
      </c>
      <c r="D870">
        <f>HYPERLINK("https://www.youtube.com/watch?v=N9rlqZEThgk&amp;t=47s", "Go to time")</f>
        <v/>
      </c>
    </row>
    <row r="871">
      <c r="A871">
        <f>HYPERLINK("https://www.youtube.com/watch?v=N9rlqZEThgk", "Video")</f>
        <v/>
      </c>
      <c r="B871" t="inlineStr">
        <is>
          <t>10:17</t>
        </is>
      </c>
      <c r="C871" t="inlineStr">
        <is>
          <t>I had about a lot of medication got a</t>
        </is>
      </c>
      <c r="D871">
        <f>HYPERLINK("https://www.youtube.com/watch?v=N9rlqZEThgk&amp;t=617s", "Go to time")</f>
        <v/>
      </c>
    </row>
    <row r="872">
      <c r="A872">
        <f>HYPERLINK("https://www.youtube.com/watch?v=sQtUnHa4wDs", "Video")</f>
        <v/>
      </c>
      <c r="B872" t="inlineStr">
        <is>
          <t>30:28</t>
        </is>
      </c>
      <c r="C872" t="inlineStr">
        <is>
          <t>going to be what do you think about your</t>
        </is>
      </c>
      <c r="D872">
        <f>HYPERLINK("https://www.youtube.com/watch?v=sQtUnHa4wDs&amp;t=1828s", "Go to time")</f>
        <v/>
      </c>
    </row>
    <row r="873">
      <c r="A873">
        <f>HYPERLINK("https://www.youtube.com/watch?v=sQtUnHa4wDs", "Video")</f>
        <v/>
      </c>
      <c r="B873" t="inlineStr">
        <is>
          <t>30:43</t>
        </is>
      </c>
      <c r="C873" t="inlineStr">
        <is>
          <t>better straing too man we're about to go</t>
        </is>
      </c>
      <c r="D873">
        <f>HYPERLINK("https://www.youtube.com/watch?v=sQtUnHa4wDs&amp;t=1843s", "Go to time")</f>
        <v/>
      </c>
    </row>
    <row r="874">
      <c r="A874">
        <f>HYPERLINK("https://www.youtube.com/watch?v=sQtUnHa4wDs", "Video")</f>
        <v/>
      </c>
      <c r="B874" t="inlineStr">
        <is>
          <t>45:49</t>
        </is>
      </c>
      <c r="C874" t="inlineStr">
        <is>
          <t>good H about</t>
        </is>
      </c>
      <c r="D874">
        <f>HYPERLINK("https://www.youtube.com/watch?v=sQtUnHa4wDs&amp;t=2749s", "Go to time")</f>
        <v/>
      </c>
    </row>
    <row r="875">
      <c r="A875">
        <f>HYPERLINK("https://www.youtube.com/watch?v=EZN-mdVZz4w", "Video")</f>
        <v/>
      </c>
      <c r="B875" t="inlineStr">
        <is>
          <t>0:37</t>
        </is>
      </c>
      <c r="C875" t="inlineStr">
        <is>
          <t>about it okay I'm going to raise the</t>
        </is>
      </c>
      <c r="D875">
        <f>HYPERLINK("https://www.youtube.com/watch?v=EZN-mdVZz4w&amp;t=37s", "Go to time")</f>
        <v/>
      </c>
    </row>
    <row r="876">
      <c r="A876">
        <f>HYPERLINK("https://www.youtube.com/watch?v=rW2GJMI4heI", "Video")</f>
        <v/>
      </c>
      <c r="B876" t="inlineStr">
        <is>
          <t>0:11</t>
        </is>
      </c>
      <c r="C876" t="inlineStr">
        <is>
          <t>they're about to go into this closed</t>
        </is>
      </c>
      <c r="D876">
        <f>HYPERLINK("https://www.youtube.com/watch?v=rW2GJMI4heI&amp;t=11s", "Go to time")</f>
        <v/>
      </c>
    </row>
    <row r="877">
      <c r="A877">
        <f>HYPERLINK("https://www.youtube.com/watch?v=P_BnTgfL7qs", "Video")</f>
        <v/>
      </c>
      <c r="B877" t="inlineStr">
        <is>
          <t>11:16</t>
        </is>
      </c>
      <c r="C877" t="inlineStr">
        <is>
          <t>about as cool as it gets i was going to</t>
        </is>
      </c>
      <c r="D877">
        <f>HYPERLINK("https://www.youtube.com/watch?v=P_BnTgfL7qs&amp;t=676s", "Go to time")</f>
        <v/>
      </c>
    </row>
    <row r="878">
      <c r="A878">
        <f>HYPERLINK("https://www.youtube.com/watch?v=qY0C6Y0LZng", "Video")</f>
        <v/>
      </c>
      <c r="B878" t="inlineStr">
        <is>
          <t>0:05</t>
        </is>
      </c>
      <c r="C878" t="inlineStr">
        <is>
          <t>something about going home to take a</t>
        </is>
      </c>
      <c r="D878">
        <f>HYPERLINK("https://www.youtube.com/watch?v=qY0C6Y0LZng&amp;t=5s", "Go to time")</f>
        <v/>
      </c>
    </row>
    <row r="879">
      <c r="A879">
        <f>HYPERLINK("https://www.youtube.com/watch?v=8R57P025460", "Video")</f>
        <v/>
      </c>
      <c r="B879" t="inlineStr">
        <is>
          <t>0:02</t>
        </is>
      </c>
      <c r="C879" t="inlineStr">
        <is>
          <t>about four years ago</t>
        </is>
      </c>
      <c r="D879">
        <f>HYPERLINK("https://www.youtube.com/watch?v=8R57P025460&amp;t=2s", "Go to time")</f>
        <v/>
      </c>
    </row>
    <row r="880">
      <c r="A880">
        <f>HYPERLINK("https://www.youtube.com/watch?v=4EEMDr8l_gY", "Video")</f>
        <v/>
      </c>
      <c r="B880" t="inlineStr">
        <is>
          <t>2:26</t>
        </is>
      </c>
      <c r="C880" t="inlineStr">
        <is>
          <t>good about yourself that's the important</t>
        </is>
      </c>
      <c r="D880">
        <f>HYPERLINK("https://www.youtube.com/watch?v=4EEMDr8l_gY&amp;t=146s", "Go to time")</f>
        <v/>
      </c>
    </row>
    <row r="881">
      <c r="A881">
        <f>HYPERLINK("https://www.youtube.com/watch?v=3kZ0aP6QDC4", "Video")</f>
        <v/>
      </c>
      <c r="B881" t="inlineStr">
        <is>
          <t>0:15</t>
        </is>
      </c>
      <c r="C881" t="inlineStr">
        <is>
          <t>i forgot about that</t>
        </is>
      </c>
      <c r="D881">
        <f>HYPERLINK("https://www.youtube.com/watch?v=3kZ0aP6QDC4&amp;t=15s", "Go to time")</f>
        <v/>
      </c>
    </row>
    <row r="882">
      <c r="A882">
        <f>HYPERLINK("https://www.youtube.com/watch?v=q9X6tpvxZyE", "Video")</f>
        <v/>
      </c>
      <c r="B882" t="inlineStr">
        <is>
          <t>3:07</t>
        </is>
      </c>
      <c r="C882" t="inlineStr">
        <is>
          <t>good luck kid I'll give you about a</t>
        </is>
      </c>
      <c r="D882">
        <f>HYPERLINK("https://www.youtube.com/watch?v=q9X6tpvxZyE&amp;t=187s", "Go to time")</f>
        <v/>
      </c>
    </row>
    <row r="883">
      <c r="A883">
        <f>HYPERLINK("https://www.youtube.com/watch?v=fnsaWziBxJ0", "Video")</f>
        <v/>
      </c>
      <c r="B883" t="inlineStr">
        <is>
          <t>2:19</t>
        </is>
      </c>
      <c r="C883" t="inlineStr">
        <is>
          <t>can we talk about this later oh my God</t>
        </is>
      </c>
      <c r="D883">
        <f>HYPERLINK("https://www.youtube.com/watch?v=fnsaWziBxJ0&amp;t=139s", "Go to time")</f>
        <v/>
      </c>
    </row>
    <row r="884">
      <c r="A884">
        <f>HYPERLINK("https://www.youtube.com/watch?v=eX7KaNfNG3c", "Video")</f>
        <v/>
      </c>
      <c r="B884" t="inlineStr">
        <is>
          <t>19:50</t>
        </is>
      </c>
      <c r="C884" t="inlineStr">
        <is>
          <t>gotten to talk to you about this but I'm</t>
        </is>
      </c>
      <c r="D884">
        <f>HYPERLINK("https://www.youtube.com/watch?v=eX7KaNfNG3c&amp;t=1190s", "Go to time")</f>
        <v/>
      </c>
    </row>
    <row r="885">
      <c r="A885">
        <f>HYPERLINK("https://www.youtube.com/watch?v=eX7KaNfNG3c", "Video")</f>
        <v/>
      </c>
      <c r="B885" t="inlineStr">
        <is>
          <t>21:35</t>
        </is>
      </c>
      <c r="C885" t="inlineStr">
        <is>
          <t>cuz we're about to get ready to to go do</t>
        </is>
      </c>
      <c r="D885">
        <f>HYPERLINK("https://www.youtube.com/watch?v=eX7KaNfNG3c&amp;t=1295s", "Go to time")</f>
        <v/>
      </c>
    </row>
    <row r="886">
      <c r="A886">
        <f>HYPERLINK("https://www.youtube.com/watch?v=PIET2nryBrk", "Video")</f>
        <v/>
      </c>
      <c r="B886" t="inlineStr">
        <is>
          <t>1:21</t>
        </is>
      </c>
      <c r="C886" t="inlineStr">
        <is>
          <t>science has to say about vampires go on</t>
        </is>
      </c>
      <c r="D886">
        <f>HYPERLINK("https://www.youtube.com/watch?v=PIET2nryBrk&amp;t=81s", "Go to time")</f>
        <v/>
      </c>
    </row>
    <row r="887">
      <c r="A887">
        <f>HYPERLINK("https://www.youtube.com/watch?v=Xx-wFC7p7z8", "Video")</f>
        <v/>
      </c>
      <c r="B887" t="inlineStr">
        <is>
          <t>1:14</t>
        </is>
      </c>
      <c r="C887" t="inlineStr">
        <is>
          <t>nothing about you says dragon or</t>
        </is>
      </c>
      <c r="D887">
        <f>HYPERLINK("https://www.youtube.com/watch?v=Xx-wFC7p7z8&amp;t=74s", "Go to time")</f>
        <v/>
      </c>
    </row>
    <row r="888">
      <c r="A888">
        <f>HYPERLINK("https://www.youtube.com/watch?v=fzwvuSwSnN8", "Video")</f>
        <v/>
      </c>
      <c r="B888" t="inlineStr">
        <is>
          <t>0:53</t>
        </is>
      </c>
      <c r="C888" t="inlineStr">
        <is>
          <t>i had a good feeling about you</t>
        </is>
      </c>
      <c r="D888">
        <f>HYPERLINK("https://www.youtube.com/watch?v=fzwvuSwSnN8&amp;t=53s", "Go to time")</f>
        <v/>
      </c>
    </row>
    <row r="889">
      <c r="A889">
        <f>HYPERLINK("https://www.youtube.com/watch?v=s_gHVGg_fd4", "Video")</f>
        <v/>
      </c>
      <c r="B889" t="inlineStr">
        <is>
          <t>0:50</t>
        </is>
      </c>
      <c r="C889" t="inlineStr">
        <is>
          <t>about you go play with</t>
        </is>
      </c>
      <c r="D889">
        <f>HYPERLINK("https://www.youtube.com/watch?v=s_gHVGg_fd4&amp;t=50s", "Go to time")</f>
        <v/>
      </c>
    </row>
    <row r="890">
      <c r="A890">
        <f>HYPERLINK("https://www.youtube.com/watch?v=83122tKLGw4", "Video")</f>
        <v/>
      </c>
      <c r="B890" t="inlineStr">
        <is>
          <t>24:19</t>
        </is>
      </c>
      <c r="C890" t="inlineStr">
        <is>
          <t>so you gotta stop it so we talk about</t>
        </is>
      </c>
      <c r="D890">
        <f>HYPERLINK("https://www.youtube.com/watch?v=83122tKLGw4&amp;t=1459s", "Go to time")</f>
        <v/>
      </c>
    </row>
    <row r="891">
      <c r="A891">
        <f>HYPERLINK("https://www.youtube.com/watch?v=83122tKLGw4", "Video")</f>
        <v/>
      </c>
      <c r="B891" t="inlineStr">
        <is>
          <t>38:04</t>
        </is>
      </c>
      <c r="C891" t="inlineStr">
        <is>
          <t>walk about she goes well you got to pick</t>
        </is>
      </c>
      <c r="D891">
        <f>HYPERLINK("https://www.youtube.com/watch?v=83122tKLGw4&amp;t=2284s", "Go to time")</f>
        <v/>
      </c>
    </row>
    <row r="892">
      <c r="A892">
        <f>HYPERLINK("https://www.youtube.com/watch?v=w6YTq-3hmnA", "Video")</f>
        <v/>
      </c>
      <c r="B892" t="inlineStr">
        <is>
          <t>1:02</t>
        </is>
      </c>
      <c r="C892" t="inlineStr">
        <is>
          <t>about dragons did you hate and people</t>
        </is>
      </c>
      <c r="D892">
        <f>HYPERLINK("https://www.youtube.com/watch?v=w6YTq-3hmnA&amp;t=62s", "Go to time")</f>
        <v/>
      </c>
    </row>
    <row r="893">
      <c r="A893">
        <f>HYPERLINK("https://www.youtube.com/watch?v=-kHTZtWYaDk", "Video")</f>
        <v/>
      </c>
      <c r="B893" t="inlineStr">
        <is>
          <t>0:04</t>
        </is>
      </c>
      <c r="C893" t="inlineStr">
        <is>
          <t>all right how about this okay you've got</t>
        </is>
      </c>
      <c r="D893">
        <f>HYPERLINK("https://www.youtube.com/watch?v=-kHTZtWYaDk&amp;t=4s", "Go to time")</f>
        <v/>
      </c>
    </row>
    <row r="894">
      <c r="A894">
        <f>HYPERLINK("https://www.youtube.com/watch?v=-kHTZtWYaDk", "Video")</f>
        <v/>
      </c>
      <c r="B894" t="inlineStr">
        <is>
          <t>0:26</t>
        </is>
      </c>
      <c r="C894" t="inlineStr">
        <is>
          <t>oh how about this i gotta get it uh what</t>
        </is>
      </c>
      <c r="D894">
        <f>HYPERLINK("https://www.youtube.com/watch?v=-kHTZtWYaDk&amp;t=26s", "Go to time")</f>
        <v/>
      </c>
    </row>
    <row r="895">
      <c r="A895">
        <f>HYPERLINK("https://www.youtube.com/watch?v=Hnhdc525HOI", "Video")</f>
        <v/>
      </c>
      <c r="B895" t="inlineStr">
        <is>
          <t>1:32</t>
        </is>
      </c>
      <c r="C895" t="inlineStr">
        <is>
          <t>what's he going on about he seems</t>
        </is>
      </c>
      <c r="D895">
        <f>HYPERLINK("https://www.youtube.com/watch?v=Hnhdc525HOI&amp;t=92s", "Go to time")</f>
        <v/>
      </c>
    </row>
    <row r="896">
      <c r="A896">
        <f>HYPERLINK("https://www.youtube.com/watch?v=bOwjzowsUR8", "Video")</f>
        <v/>
      </c>
      <c r="B896" t="inlineStr">
        <is>
          <t>22:23</t>
        </is>
      </c>
      <c r="C896" t="inlineStr">
        <is>
          <t>are you talking about for God's sake</t>
        </is>
      </c>
      <c r="D896">
        <f>HYPERLINK("https://www.youtube.com/watch?v=bOwjzowsUR8&amp;t=1343s", "Go to time")</f>
        <v/>
      </c>
    </row>
    <row r="897">
      <c r="A897">
        <f>HYPERLINK("https://www.youtube.com/watch?v=PGA00M8nIqo", "Video")</f>
        <v/>
      </c>
      <c r="B897" t="inlineStr">
        <is>
          <t>0:29</t>
        </is>
      </c>
      <c r="C897" t="inlineStr">
        <is>
          <t>about the Africana government</t>
        </is>
      </c>
      <c r="D897">
        <f>HYPERLINK("https://www.youtube.com/watch?v=PGA00M8nIqo&amp;t=29s", "Go to time")</f>
        <v/>
      </c>
    </row>
    <row r="898">
      <c r="A898">
        <f>HYPERLINK("https://www.youtube.com/watch?v=Z7ervACcNEA", "Video")</f>
        <v/>
      </c>
      <c r="B898" t="inlineStr">
        <is>
          <t>0:38</t>
        </is>
      </c>
      <c r="C898" t="inlineStr">
        <is>
          <t>about betting the jets are gonna come</t>
        </is>
      </c>
      <c r="D898">
        <f>HYPERLINK("https://www.youtube.com/watch?v=Z7ervACcNEA&amp;t=38s", "Go to time")</f>
        <v/>
      </c>
    </row>
    <row r="899">
      <c r="A899">
        <f>HYPERLINK("https://www.youtube.com/watch?v=8p1gevM0y-I", "Video")</f>
        <v/>
      </c>
      <c r="B899" t="inlineStr">
        <is>
          <t>1:49</t>
        </is>
      </c>
      <c r="C899" t="inlineStr">
        <is>
          <t>good what about these chips keep</t>
        </is>
      </c>
      <c r="D899">
        <f>HYPERLINK("https://www.youtube.com/watch?v=8p1gevM0y-I&amp;t=109s", "Go to time")</f>
        <v/>
      </c>
    </row>
    <row r="900">
      <c r="A900">
        <f>HYPERLINK("https://www.youtube.com/watch?v=OJrGd-0oOo0", "Video")</f>
        <v/>
      </c>
      <c r="B900" t="inlineStr">
        <is>
          <t>16:32</t>
        </is>
      </c>
      <c r="C900" t="inlineStr">
        <is>
          <t>this movie didn't come about it oh god</t>
        </is>
      </c>
      <c r="D900">
        <f>HYPERLINK("https://www.youtube.com/watch?v=OJrGd-0oOo0&amp;t=992s", "Go to time")</f>
        <v/>
      </c>
    </row>
    <row r="901">
      <c r="A901">
        <f>HYPERLINK("https://www.youtube.com/watch?v=42ndBO23iNQ", "Video")</f>
        <v/>
      </c>
      <c r="B901" t="inlineStr">
        <is>
          <t>1:55</t>
        </is>
      </c>
      <c r="C901" t="inlineStr">
        <is>
          <t>going to do something about that too oh</t>
        </is>
      </c>
      <c r="D901">
        <f>HYPERLINK("https://www.youtube.com/watch?v=42ndBO23iNQ&amp;t=115s", "Go to time")</f>
        <v/>
      </c>
    </row>
    <row r="902">
      <c r="A902">
        <f>HYPERLINK("https://www.youtube.com/watch?v=pppK-fl9a2E", "Video")</f>
        <v/>
      </c>
      <c r="B902" t="inlineStr">
        <is>
          <t>1:48</t>
        </is>
      </c>
      <c r="C902" t="inlineStr">
        <is>
          <t>to go about it and where you messed up</t>
        </is>
      </c>
      <c r="D902">
        <f>HYPERLINK("https://www.youtube.com/watch?v=pppK-fl9a2E&amp;t=108s", "Go to time")</f>
        <v/>
      </c>
    </row>
    <row r="903">
      <c r="A903">
        <f>HYPERLINK("https://www.youtube.com/watch?v=8VbAr_ltj0E", "Video")</f>
        <v/>
      </c>
      <c r="B903" t="inlineStr">
        <is>
          <t>2:26</t>
        </is>
      </c>
      <c r="C903" t="inlineStr">
        <is>
          <t>much we're about to go through</t>
        </is>
      </c>
      <c r="D903">
        <f>HYPERLINK("https://www.youtube.com/watch?v=8VbAr_ltj0E&amp;t=146s", "Go to time")</f>
        <v/>
      </c>
    </row>
    <row r="904">
      <c r="A904">
        <f>HYPERLINK("https://www.youtube.com/watch?v=ENpWzid-zoE", "Video")</f>
        <v/>
      </c>
      <c r="B904" t="inlineStr">
        <is>
          <t>1:13</t>
        </is>
      </c>
      <c r="C904" t="inlineStr">
        <is>
          <t>so how about you go yourself</t>
        </is>
      </c>
      <c r="D904">
        <f>HYPERLINK("https://www.youtube.com/watch?v=ENpWzid-zoE&amp;t=73s", "Go to time")</f>
        <v/>
      </c>
    </row>
    <row r="905">
      <c r="A905">
        <f>HYPERLINK("https://www.youtube.com/watch?v=yOYjSAO1I2g", "Video")</f>
        <v/>
      </c>
      <c r="B905" t="inlineStr">
        <is>
          <t>0:16</t>
        </is>
      </c>
      <c r="C905" t="inlineStr">
        <is>
          <t>ways we can go about this but only one</t>
        </is>
      </c>
      <c r="D905">
        <f>HYPERLINK("https://www.youtube.com/watch?v=yOYjSAO1I2g&amp;t=16s", "Go to time")</f>
        <v/>
      </c>
    </row>
    <row r="906">
      <c r="A906">
        <f>HYPERLINK("https://www.youtube.com/watch?v=0AcfNBtbpUI", "Video")</f>
        <v/>
      </c>
      <c r="B906" t="inlineStr">
        <is>
          <t>0:51</t>
        </is>
      </c>
      <c r="C906" t="inlineStr">
        <is>
          <t>what about it that's the mcgregor ford</t>
        </is>
      </c>
      <c r="D906">
        <f>HYPERLINK("https://www.youtube.com/watch?v=0AcfNBtbpUI&amp;t=51s", "Go to time")</f>
        <v/>
      </c>
    </row>
    <row r="907">
      <c r="A907">
        <f>HYPERLINK("https://www.youtube.com/watch?v=nbvWmgFMQUo", "Video")</f>
        <v/>
      </c>
      <c r="B907" t="inlineStr">
        <is>
          <t>0:54</t>
        </is>
      </c>
      <c r="C907" t="inlineStr">
        <is>
          <t>how about how you gonna do right by me</t>
        </is>
      </c>
      <c r="D907">
        <f>HYPERLINK("https://www.youtube.com/watch?v=nbvWmgFMQUo&amp;t=54s", "Go to time")</f>
        <v/>
      </c>
    </row>
    <row r="908">
      <c r="A908">
        <f>HYPERLINK("https://www.youtube.com/watch?v=yr5x9xFoI04", "Video")</f>
        <v/>
      </c>
      <c r="B908" t="inlineStr">
        <is>
          <t>0:13</t>
        </is>
      </c>
      <c r="C908" t="inlineStr">
        <is>
          <t>got scary because I did some jokes about</t>
        </is>
      </c>
      <c r="D908">
        <f>HYPERLINK("https://www.youtube.com/watch?v=yr5x9xFoI04&amp;t=13s", "Go to time")</f>
        <v/>
      </c>
    </row>
    <row r="909">
      <c r="A909">
        <f>HYPERLINK("https://www.youtube.com/watch?v=yC3ejfNhP_U", "Video")</f>
        <v/>
      </c>
      <c r="B909" t="inlineStr">
        <is>
          <t>1:36</t>
        </is>
      </c>
      <c r="C909" t="inlineStr">
        <is>
          <t>talking about you're going to flip when</t>
        </is>
      </c>
      <c r="D909">
        <f>HYPERLINK("https://www.youtube.com/watch?v=yC3ejfNhP_U&amp;t=96s", "Go to time")</f>
        <v/>
      </c>
    </row>
    <row r="910">
      <c r="A910">
        <f>HYPERLINK("https://www.youtube.com/watch?v=FH8t1GLEDA8", "Video")</f>
        <v/>
      </c>
      <c r="B910" t="inlineStr">
        <is>
          <t>0:24</t>
        </is>
      </c>
      <c r="C910" t="inlineStr">
        <is>
          <t>knows about it he gold watch a bring and</t>
        </is>
      </c>
      <c r="D910">
        <f>HYPERLINK("https://www.youtube.com/watch?v=FH8t1GLEDA8&amp;t=24s", "Go to time")</f>
        <v/>
      </c>
    </row>
    <row r="911">
      <c r="A911">
        <f>HYPERLINK("https://www.youtube.com/watch?v=YWsmxINO9Qs", "Video")</f>
        <v/>
      </c>
      <c r="B911" t="inlineStr">
        <is>
          <t>2:01</t>
        </is>
      </c>
      <c r="C911" t="inlineStr">
        <is>
          <t>oh I forgot about the flight it is still</t>
        </is>
      </c>
      <c r="D911">
        <f>HYPERLINK("https://www.youtube.com/watch?v=YWsmxINO9Qs&amp;t=121s", "Go to time")</f>
        <v/>
      </c>
    </row>
    <row r="912">
      <c r="A912">
        <f>HYPERLINK("https://www.youtube.com/watch?v=g-TJY2Tgzfc", "Video")</f>
        <v/>
      </c>
      <c r="B912" t="inlineStr">
        <is>
          <t>13:02</t>
        </is>
      </c>
      <c r="C912" t="inlineStr">
        <is>
          <t>and what are you gonna do about it</t>
        </is>
      </c>
      <c r="D912">
        <f>HYPERLINK("https://www.youtube.com/watch?v=g-TJY2Tgzfc&amp;t=782s", "Go to time")</f>
        <v/>
      </c>
    </row>
    <row r="913">
      <c r="A913">
        <f>HYPERLINK("https://www.youtube.com/watch?v=zlWmeo-4ulw", "Video")</f>
        <v/>
      </c>
      <c r="B913" t="inlineStr">
        <is>
          <t>1:41</t>
        </is>
      </c>
      <c r="C913" t="inlineStr">
        <is>
          <t>go see Hondo about your push-ups</t>
        </is>
      </c>
      <c r="D913">
        <f>HYPERLINK("https://www.youtube.com/watch?v=zlWmeo-4ulw&amp;t=101s", "Go to time")</f>
        <v/>
      </c>
    </row>
    <row r="914">
      <c r="A914">
        <f>HYPERLINK("https://www.youtube.com/watch?v=CXi7gXsEjMM", "Video")</f>
        <v/>
      </c>
      <c r="B914" t="inlineStr">
        <is>
          <t>1:51</t>
        </is>
      </c>
      <c r="C914" t="inlineStr">
        <is>
          <t>having to call you about a goddamn</t>
        </is>
      </c>
      <c r="D914">
        <f>HYPERLINK("https://www.youtube.com/watch?v=CXi7gXsEjMM&amp;t=111s", "Go to time")</f>
        <v/>
      </c>
    </row>
    <row r="915">
      <c r="A915">
        <f>HYPERLINK("https://www.youtube.com/watch?v=lpqvye5Q1FM", "Video")</f>
        <v/>
      </c>
      <c r="B915" t="inlineStr">
        <is>
          <t>0:22</t>
        </is>
      </c>
      <c r="C915" t="inlineStr">
        <is>
          <t>i'll tell you all about it i'm going to</t>
        </is>
      </c>
      <c r="D915">
        <f>HYPERLINK("https://www.youtube.com/watch?v=lpqvye5Q1FM&amp;t=22s", "Go to time")</f>
        <v/>
      </c>
    </row>
    <row r="916">
      <c r="A916">
        <f>HYPERLINK("https://www.youtube.com/watch?v=nlC99FtWnyA", "Video")</f>
        <v/>
      </c>
      <c r="B916" t="inlineStr">
        <is>
          <t>0:41</t>
        </is>
      </c>
      <c r="C916" t="inlineStr">
        <is>
          <t>about 100 miles out and we'll go ahead</t>
        </is>
      </c>
      <c r="D916">
        <f>HYPERLINK("https://www.youtube.com/watch?v=nlC99FtWnyA&amp;t=41s", "Go to time")</f>
        <v/>
      </c>
    </row>
    <row r="917">
      <c r="A917">
        <f>HYPERLINK("https://www.youtube.com/watch?v=yWP0GtxBnFQ", "Video")</f>
        <v/>
      </c>
      <c r="B917" t="inlineStr">
        <is>
          <t>2:57</t>
        </is>
      </c>
      <c r="C917" t="inlineStr">
        <is>
          <t>about it and you're gonna get made fun</t>
        </is>
      </c>
      <c r="D917">
        <f>HYPERLINK("https://www.youtube.com/watch?v=yWP0GtxBnFQ&amp;t=177s", "Go to time")</f>
        <v/>
      </c>
    </row>
    <row r="918">
      <c r="A918">
        <f>HYPERLINK("https://www.youtube.com/watch?v=-qPQiFB8Zpg", "Video")</f>
        <v/>
      </c>
      <c r="B918" t="inlineStr">
        <is>
          <t>3:09</t>
        </is>
      </c>
      <c r="C918" t="inlineStr">
        <is>
          <t>that gay kids can feel good about</t>
        </is>
      </c>
      <c r="D918">
        <f>HYPERLINK("https://www.youtube.com/watch?v=-qPQiFB8Zpg&amp;t=189s", "Go to time")</f>
        <v/>
      </c>
    </row>
    <row r="919">
      <c r="A919">
        <f>HYPERLINK("https://www.youtube.com/watch?v=S1qXnwq2CSQ", "Video")</f>
        <v/>
      </c>
      <c r="B919" t="inlineStr">
        <is>
          <t>9:12</t>
        </is>
      </c>
      <c r="C919" t="inlineStr">
        <is>
          <t>history go into it so let's talk about</t>
        </is>
      </c>
      <c r="D919">
        <f>HYPERLINK("https://www.youtube.com/watch?v=S1qXnwq2CSQ&amp;t=552s", "Go to time")</f>
        <v/>
      </c>
    </row>
    <row r="920">
      <c r="A920">
        <f>HYPERLINK("https://www.youtube.com/watch?v=S1qXnwq2CSQ", "Video")</f>
        <v/>
      </c>
      <c r="B920" t="inlineStr">
        <is>
          <t>11:19</t>
        </is>
      </c>
      <c r="C920" t="inlineStr">
        <is>
          <t>going to talk now about superhero T</t>
        </is>
      </c>
      <c r="D920">
        <f>HYPERLINK("https://www.youtube.com/watch?v=S1qXnwq2CSQ&amp;t=679s", "Go to time")</f>
        <v/>
      </c>
    </row>
    <row r="921">
      <c r="A921">
        <f>HYPERLINK("https://www.youtube.com/watch?v=S1qXnwq2CSQ", "Video")</f>
        <v/>
      </c>
      <c r="B921" t="inlineStr">
        <is>
          <t>21:48</t>
        </is>
      </c>
      <c r="C921" t="inlineStr">
        <is>
          <t>itself up now Jackie feels good about</t>
        </is>
      </c>
      <c r="D921">
        <f>HYPERLINK("https://www.youtube.com/watch?v=S1qXnwq2CSQ&amp;t=1308s", "Go to time")</f>
        <v/>
      </c>
    </row>
    <row r="922">
      <c r="A922">
        <f>HYPERLINK("https://www.youtube.com/watch?v=S1qXnwq2CSQ", "Video")</f>
        <v/>
      </c>
      <c r="B922" t="inlineStr">
        <is>
          <t>31:18</t>
        </is>
      </c>
      <c r="C922" t="inlineStr">
        <is>
          <t>got all that speak to what you say about</t>
        </is>
      </c>
      <c r="D922">
        <f>HYPERLINK("https://www.youtube.com/watch?v=S1qXnwq2CSQ&amp;t=1878s", "Go to time")</f>
        <v/>
      </c>
    </row>
    <row r="923">
      <c r="A923">
        <f>HYPERLINK("https://www.youtube.com/watch?v=3RCSwaXfjKA", "Video")</f>
        <v/>
      </c>
      <c r="B923" t="inlineStr">
        <is>
          <t>0:24</t>
        </is>
      </c>
      <c r="C923" t="inlineStr">
        <is>
          <t>something so right about it let's go</t>
        </is>
      </c>
      <c r="D923">
        <f>HYPERLINK("https://www.youtube.com/watch?v=3RCSwaXfjKA&amp;t=24s", "Go to time")</f>
        <v/>
      </c>
    </row>
    <row r="924">
      <c r="A924">
        <f>HYPERLINK("https://www.youtube.com/watch?v=6jyYRWvIlfo", "Video")</f>
        <v/>
      </c>
      <c r="B924" t="inlineStr">
        <is>
          <t>2:00</t>
        </is>
      </c>
      <c r="C924" t="inlineStr">
        <is>
          <t>talking about my girl got skills I</t>
        </is>
      </c>
      <c r="D924">
        <f>HYPERLINK("https://www.youtube.com/watch?v=6jyYRWvIlfo&amp;t=120s", "Go to time")</f>
        <v/>
      </c>
    </row>
    <row r="925">
      <c r="A925">
        <f>HYPERLINK("https://www.youtube.com/watch?v=7kSJVH-0pcs", "Video")</f>
        <v/>
      </c>
      <c r="B925" t="inlineStr">
        <is>
          <t>2:09</t>
        </is>
      </c>
      <c r="C925" t="inlineStr">
        <is>
          <t>i got it what about the one cent well</t>
        </is>
      </c>
      <c r="D925">
        <f>HYPERLINK("https://www.youtube.com/watch?v=7kSJVH-0pcs&amp;t=129s", "Go to time")</f>
        <v/>
      </c>
    </row>
    <row r="926">
      <c r="A926">
        <f>HYPERLINK("https://www.youtube.com/watch?v=DrulyUCwDL8", "Video")</f>
        <v/>
      </c>
      <c r="B926" t="inlineStr">
        <is>
          <t>6:32</t>
        </is>
      </c>
      <c r="C926" t="inlineStr">
        <is>
          <t>that they feel particularly good about</t>
        </is>
      </c>
      <c r="D926">
        <f>HYPERLINK("https://www.youtube.com/watch?v=DrulyUCwDL8&amp;t=392s", "Go to time")</f>
        <v/>
      </c>
    </row>
    <row r="927">
      <c r="A927">
        <f>HYPERLINK("https://www.youtube.com/watch?v=DrulyUCwDL8", "Video")</f>
        <v/>
      </c>
      <c r="B927" t="inlineStr">
        <is>
          <t>18:01</t>
        </is>
      </c>
      <c r="C927" t="inlineStr">
        <is>
          <t>was going to ask you about so I I've</t>
        </is>
      </c>
      <c r="D927">
        <f>HYPERLINK("https://www.youtube.com/watch?v=DrulyUCwDL8&amp;t=1081s", "Go to time")</f>
        <v/>
      </c>
    </row>
    <row r="928">
      <c r="A928">
        <f>HYPERLINK("https://www.youtube.com/watch?v=Wtt6ZsbRWtQ", "Video")</f>
        <v/>
      </c>
      <c r="B928" t="inlineStr">
        <is>
          <t>2:11</t>
        </is>
      </c>
      <c r="C928" t="inlineStr">
        <is>
          <t>be about 5 000 today and kubrick got</t>
        </is>
      </c>
      <c r="D928">
        <f>HYPERLINK("https://www.youtube.com/watch?v=Wtt6ZsbRWtQ&amp;t=131s", "Go to time")</f>
        <v/>
      </c>
    </row>
    <row r="929">
      <c r="A929">
        <f>HYPERLINK("https://www.youtube.com/watch?v=C2CvCRFBKEM", "Video")</f>
        <v/>
      </c>
      <c r="B929" t="inlineStr">
        <is>
          <t>0:50</t>
        </is>
      </c>
      <c r="C929" t="inlineStr">
        <is>
          <t>golly you may not care about this</t>
        </is>
      </c>
      <c r="D929">
        <f>HYPERLINK("https://www.youtube.com/watch?v=C2CvCRFBKEM&amp;t=50s", "Go to time")</f>
        <v/>
      </c>
    </row>
    <row r="930">
      <c r="A930">
        <f>HYPERLINK("https://www.youtube.com/watch?v=tdSLgDP4mnc", "Video")</f>
        <v/>
      </c>
      <c r="B930" t="inlineStr">
        <is>
          <t>0:02</t>
        </is>
      </c>
      <c r="C930" t="inlineStr">
        <is>
          <t>go back and forth with you about this</t>
        </is>
      </c>
      <c r="D930">
        <f>HYPERLINK("https://www.youtube.com/watch?v=tdSLgDP4mnc&amp;t=2s", "Go to time")</f>
        <v/>
      </c>
    </row>
    <row r="931">
      <c r="A931">
        <f>HYPERLINK("https://www.youtube.com/watch?v=GxxuynByngk", "Video")</f>
        <v/>
      </c>
      <c r="B931" t="inlineStr">
        <is>
          <t>26:31</t>
        </is>
      </c>
      <c r="C931" t="inlineStr">
        <is>
          <t>about that the one that got away and and</t>
        </is>
      </c>
      <c r="D931">
        <f>HYPERLINK("https://www.youtube.com/watch?v=GxxuynByngk&amp;t=1591s", "Go to time")</f>
        <v/>
      </c>
    </row>
    <row r="932">
      <c r="A932">
        <f>HYPERLINK("https://www.youtube.com/watch?v=hdUbP7sH3HI", "Video")</f>
        <v/>
      </c>
      <c r="B932" t="inlineStr">
        <is>
          <t>1:20</t>
        </is>
      </c>
      <c r="C932" t="inlineStr">
        <is>
          <t>panicking it's just gonna take about 90</t>
        </is>
      </c>
      <c r="D932">
        <f>HYPERLINK("https://www.youtube.com/watch?v=hdUbP7sH3HI&amp;t=80s", "Go to time")</f>
        <v/>
      </c>
    </row>
    <row r="933">
      <c r="A933">
        <f>HYPERLINK("https://www.youtube.com/watch?v=Vo8GeIYq-FY", "Video")</f>
        <v/>
      </c>
      <c r="B933" t="inlineStr">
        <is>
          <t>12:55</t>
        </is>
      </c>
      <c r="C933" t="inlineStr">
        <is>
          <t>about Mr BN yes yeah I'm going have to</t>
        </is>
      </c>
      <c r="D933">
        <f>HYPERLINK("https://www.youtube.com/watch?v=Vo8GeIYq-FY&amp;t=775s", "Go to time")</f>
        <v/>
      </c>
    </row>
    <row r="934">
      <c r="A934">
        <f>HYPERLINK("https://www.youtube.com/watch?v=PjhxQXt663U", "Video")</f>
        <v/>
      </c>
      <c r="B934" t="inlineStr">
        <is>
          <t>5:12</t>
        </is>
      </c>
      <c r="C934" t="inlineStr">
        <is>
          <t>you talk about maybe uh if you've gotten</t>
        </is>
      </c>
      <c r="D934">
        <f>HYPERLINK("https://www.youtube.com/watch?v=PjhxQXt663U&amp;t=312s", "Go to time")</f>
        <v/>
      </c>
    </row>
    <row r="935">
      <c r="A935">
        <f>HYPERLINK("https://www.youtube.com/watch?v=PjhxQXt663U", "Video")</f>
        <v/>
      </c>
      <c r="B935" t="inlineStr">
        <is>
          <t>5:36</t>
        </is>
      </c>
      <c r="C935" t="inlineStr">
        <is>
          <t>the best part about it is that I've got</t>
        </is>
      </c>
      <c r="D935">
        <f>HYPERLINK("https://www.youtube.com/watch?v=PjhxQXt663U&amp;t=336s", "Go to time")</f>
        <v/>
      </c>
    </row>
    <row r="936">
      <c r="A936">
        <f>HYPERLINK("https://www.youtube.com/watch?v=m5s5ePnRbQk", "Video")</f>
        <v/>
      </c>
      <c r="B936" t="inlineStr">
        <is>
          <t>0:00</t>
        </is>
      </c>
      <c r="C936" t="inlineStr">
        <is>
          <t>so I got over there about 10 o'clock</t>
        </is>
      </c>
      <c r="D936">
        <f>HYPERLINK("https://www.youtube.com/watch?v=m5s5ePnRbQk&amp;t=0s", "Go to time")</f>
        <v/>
      </c>
    </row>
    <row r="937">
      <c r="A937">
        <f>HYPERLINK("https://www.youtube.com/watch?v=m5s5ePnRbQk", "Video")</f>
        <v/>
      </c>
      <c r="B937" t="inlineStr">
        <is>
          <t>1:22</t>
        </is>
      </c>
      <c r="C937" t="inlineStr">
        <is>
          <t>what it was about I got yelling and</t>
        </is>
      </c>
      <c r="D937">
        <f>HYPERLINK("https://www.youtube.com/watch?v=m5s5ePnRbQk&amp;t=82s", "Go to time")</f>
        <v/>
      </c>
    </row>
    <row r="938">
      <c r="A938">
        <f>HYPERLINK("https://www.youtube.com/watch?v=m5s5ePnRbQk", "Video")</f>
        <v/>
      </c>
      <c r="B938" t="inlineStr">
        <is>
          <t>1:37</t>
        </is>
      </c>
      <c r="C938" t="inlineStr">
        <is>
          <t>next I got to admit man you right about</t>
        </is>
      </c>
      <c r="D938">
        <f>HYPERLINK("https://www.youtube.com/watch?v=m5s5ePnRbQk&amp;t=97s", "Go to time")</f>
        <v/>
      </c>
    </row>
    <row r="939">
      <c r="A939">
        <f>HYPERLINK("https://www.youtube.com/watch?v=SCOsb626hwc", "Video")</f>
        <v/>
      </c>
      <c r="B939" t="inlineStr">
        <is>
          <t>0:44</t>
        </is>
      </c>
      <c r="C939" t="inlineStr">
        <is>
          <t>don't worry about it all right you got a</t>
        </is>
      </c>
      <c r="D939">
        <f>HYPERLINK("https://www.youtube.com/watch?v=SCOsb626hwc&amp;t=44s", "Go to time")</f>
        <v/>
      </c>
    </row>
    <row r="940">
      <c r="A940">
        <f>HYPERLINK("https://www.youtube.com/watch?v=JyzonDaMBRI", "Video")</f>
        <v/>
      </c>
      <c r="B940" t="inlineStr">
        <is>
          <t>2:16</t>
        </is>
      </c>
      <c r="C940" t="inlineStr">
        <is>
          <t>have note about it I could say goodbye</t>
        </is>
      </c>
      <c r="D940">
        <f>HYPERLINK("https://www.youtube.com/watch?v=JyzonDaMBRI&amp;t=136s", "Go to time")</f>
        <v/>
      </c>
    </row>
    <row r="941">
      <c r="A941">
        <f>HYPERLINK("https://www.youtube.com/watch?v=8eeJFUPy20s", "Video")</f>
        <v/>
      </c>
      <c r="B941" t="inlineStr">
        <is>
          <t>15:38</t>
        </is>
      </c>
      <c r="C941" t="inlineStr">
        <is>
          <t>James and I thought well it's about good</t>
        </is>
      </c>
      <c r="D941">
        <f>HYPERLINK("https://www.youtube.com/watch?v=8eeJFUPy20s&amp;t=938s", "Go to time")</f>
        <v/>
      </c>
    </row>
    <row r="942">
      <c r="A942">
        <f>HYPERLINK("https://www.youtube.com/watch?v=oKrILOGQwII", "Video")</f>
        <v/>
      </c>
      <c r="B942" t="inlineStr">
        <is>
          <t>1:58</t>
        </is>
      </c>
      <c r="C942" t="inlineStr">
        <is>
          <t>about I gotta check that guy I got it</t>
        </is>
      </c>
      <c r="D942">
        <f>HYPERLINK("https://www.youtube.com/watch?v=oKrILOGQwII&amp;t=118s", "Go to time")</f>
        <v/>
      </c>
    </row>
    <row r="943">
      <c r="A943">
        <f>HYPERLINK("https://www.youtube.com/watch?v=DBfYDQ1yRVc", "Video")</f>
        <v/>
      </c>
      <c r="B943" t="inlineStr">
        <is>
          <t>0:12</t>
        </is>
      </c>
      <c r="C943" t="inlineStr">
        <is>
          <t>dad then about four years ago</t>
        </is>
      </c>
      <c r="D943">
        <f>HYPERLINK("https://www.youtube.com/watch?v=DBfYDQ1yRVc&amp;t=12s", "Go to time")</f>
        <v/>
      </c>
    </row>
    <row r="944">
      <c r="A944">
        <f>HYPERLINK("https://www.youtube.com/watch?v=DBfYDQ1yRVc", "Video")</f>
        <v/>
      </c>
      <c r="B944" t="inlineStr">
        <is>
          <t>3:36</t>
        </is>
      </c>
      <c r="C944" t="inlineStr">
        <is>
          <t>about Entre no this whole goddamn trip</t>
        </is>
      </c>
      <c r="D944">
        <f>HYPERLINK("https://www.youtube.com/watch?v=DBfYDQ1yRVc&amp;t=216s", "Go to time")</f>
        <v/>
      </c>
    </row>
    <row r="945">
      <c r="A945">
        <f>HYPERLINK("https://www.youtube.com/watch?v=pVc0mOTVwT4", "Video")</f>
        <v/>
      </c>
      <c r="B945" t="inlineStr">
        <is>
          <t>1:28</t>
        </is>
      </c>
      <c r="C945" t="inlineStr">
        <is>
          <t>and the rant man was so good about it in</t>
        </is>
      </c>
      <c r="D945">
        <f>HYPERLINK("https://www.youtube.com/watch?v=pVc0mOTVwT4&amp;t=88s", "Go to time")</f>
        <v/>
      </c>
    </row>
    <row r="946">
      <c r="A946">
        <f>HYPERLINK("https://www.youtube.com/watch?v=I9J7CC04oVA", "Video")</f>
        <v/>
      </c>
      <c r="B946" t="inlineStr">
        <is>
          <t>0:40</t>
        </is>
      </c>
      <c r="C946" t="inlineStr">
        <is>
          <t>Oh no you're still going on about that</t>
        </is>
      </c>
      <c r="D946">
        <f>HYPERLINK("https://www.youtube.com/watch?v=I9J7CC04oVA&amp;t=40s", "Go to time")</f>
        <v/>
      </c>
    </row>
    <row r="947">
      <c r="A947">
        <f>HYPERLINK("https://www.youtube.com/watch?v=5t24FQK-HKw", "Video")</f>
        <v/>
      </c>
      <c r="B947" t="inlineStr">
        <is>
          <t>1:37</t>
        </is>
      </c>
      <c r="C947" t="inlineStr">
        <is>
          <t>you want to go do tonight is about the</t>
        </is>
      </c>
      <c r="D947">
        <f>HYPERLINK("https://www.youtube.com/watch?v=5t24FQK-HKw&amp;t=97s", "Go to time")</f>
        <v/>
      </c>
    </row>
    <row r="948">
      <c r="A948">
        <f>HYPERLINK("https://www.youtube.com/watch?v=NMe1SND56pg", "Video")</f>
        <v/>
      </c>
      <c r="B948" t="inlineStr">
        <is>
          <t>0:19</t>
        </is>
      </c>
      <c r="C948" t="inlineStr">
        <is>
          <t>here you go shaggy great things about</t>
        </is>
      </c>
      <c r="D948">
        <f>HYPERLINK("https://www.youtube.com/watch?v=NMe1SND56pg&amp;t=19s", "Go to time")</f>
        <v/>
      </c>
    </row>
    <row r="949">
      <c r="A949">
        <f>HYPERLINK("https://www.youtube.com/watch?v=RU-5zGBJe3A", "Video")</f>
        <v/>
      </c>
      <c r="B949" t="inlineStr">
        <is>
          <t>0:39</t>
        </is>
      </c>
      <c r="C949" t="inlineStr">
        <is>
          <t>what are you gonna do about it</t>
        </is>
      </c>
      <c r="D949">
        <f>HYPERLINK("https://www.youtube.com/watch?v=RU-5zGBJe3A&amp;t=39s", "Go to time")</f>
        <v/>
      </c>
    </row>
    <row r="950">
      <c r="A950">
        <f>HYPERLINK("https://www.youtube.com/watch?v=2zmqXRyMvnw", "Video")</f>
        <v/>
      </c>
      <c r="B950" t="inlineStr">
        <is>
          <t>3:24</t>
        </is>
      </c>
      <c r="C950" t="inlineStr">
        <is>
          <t>I what I want going to show error about</t>
        </is>
      </c>
      <c r="D950">
        <f>HYPERLINK("https://www.youtube.com/watch?v=2zmqXRyMvnw&amp;t=204s", "Go to time")</f>
        <v/>
      </c>
    </row>
    <row r="951">
      <c r="A951">
        <f>HYPERLINK("https://www.youtube.com/watch?v=2zmqXRyMvnw", "Video")</f>
        <v/>
      </c>
      <c r="B951" t="inlineStr">
        <is>
          <t>5:24</t>
        </is>
      </c>
      <c r="C951" t="inlineStr">
        <is>
          <t>when are you going to ask him about</t>
        </is>
      </c>
      <c r="D951">
        <f>HYPERLINK("https://www.youtube.com/watch?v=2zmqXRyMvnw&amp;t=324s", "Go to time")</f>
        <v/>
      </c>
    </row>
    <row r="952">
      <c r="A952">
        <f>HYPERLINK("https://www.youtube.com/watch?v=2zmqXRyMvnw", "Video")</f>
        <v/>
      </c>
      <c r="B952" t="inlineStr">
        <is>
          <t>13:59</t>
        </is>
      </c>
      <c r="C952" t="inlineStr">
        <is>
          <t>about all i feel you sounds good in my</t>
        </is>
      </c>
      <c r="D952">
        <f>HYPERLINK("https://www.youtube.com/watch?v=2zmqXRyMvnw&amp;t=839s", "Go to time")</f>
        <v/>
      </c>
    </row>
    <row r="953">
      <c r="A953">
        <f>HYPERLINK("https://www.youtube.com/watch?v=E5M67kHOzyw", "Video")</f>
        <v/>
      </c>
      <c r="B953" t="inlineStr">
        <is>
          <t>2:12</t>
        </is>
      </c>
      <c r="C953" t="inlineStr">
        <is>
          <t>Becker is gonna be very pleased about</t>
        </is>
      </c>
      <c r="D953">
        <f>HYPERLINK("https://www.youtube.com/watch?v=E5M67kHOzyw&amp;t=132s", "Go to time")</f>
        <v/>
      </c>
    </row>
    <row r="954">
      <c r="A954">
        <f>HYPERLINK("https://www.youtube.com/watch?v=SKNT1MMcRMg", "Video")</f>
        <v/>
      </c>
      <c r="B954" t="inlineStr">
        <is>
          <t>1:21</t>
        </is>
      </c>
      <c r="C954" t="inlineStr">
        <is>
          <t>you get a gun we gonna see about that</t>
        </is>
      </c>
      <c r="D954">
        <f>HYPERLINK("https://www.youtube.com/watch?v=SKNT1MMcRMg&amp;t=81s", "Go to time")</f>
        <v/>
      </c>
    </row>
    <row r="955">
      <c r="A955">
        <f>HYPERLINK("https://www.youtube.com/watch?v=iZUIBbwTFlo", "Video")</f>
        <v/>
      </c>
      <c r="B955" t="inlineStr">
        <is>
          <t>0:21</t>
        </is>
      </c>
      <c r="C955" t="inlineStr">
        <is>
          <t>we don't know nothing about what's going</t>
        </is>
      </c>
      <c r="D955">
        <f>HYPERLINK("https://www.youtube.com/watch?v=iZUIBbwTFlo&amp;t=21s", "Go to time")</f>
        <v/>
      </c>
    </row>
    <row r="956">
      <c r="A956">
        <f>HYPERLINK("https://www.youtube.com/watch?v=7TL4gVPDZzA", "Video")</f>
        <v/>
      </c>
      <c r="B956" t="inlineStr">
        <is>
          <t>1:31</t>
        </is>
      </c>
      <c r="C956" t="inlineStr">
        <is>
          <t>what's the film about it's good it's</t>
        </is>
      </c>
      <c r="D956">
        <f>HYPERLINK("https://www.youtube.com/watch?v=7TL4gVPDZzA&amp;t=91s", "Go to time")</f>
        <v/>
      </c>
    </row>
    <row r="957">
      <c r="A957">
        <f>HYPERLINK("https://www.youtube.com/watch?v=AAJf0X03SX4", "Video")</f>
        <v/>
      </c>
      <c r="B957" t="inlineStr">
        <is>
          <t>21:22</t>
        </is>
      </c>
      <c r="C957" t="inlineStr">
        <is>
          <t>our zero percent club going at about 120</t>
        </is>
      </c>
      <c r="D957">
        <f>HYPERLINK("https://www.youtube.com/watch?v=AAJf0X03SX4&amp;t=1282s", "Go to time")</f>
        <v/>
      </c>
    </row>
    <row r="958">
      <c r="A958">
        <f>HYPERLINK("https://www.youtube.com/watch?v=XwdbgrjW2XI", "Video")</f>
        <v/>
      </c>
      <c r="B958" t="inlineStr">
        <is>
          <t>0:21</t>
        </is>
      </c>
      <c r="C958" t="inlineStr">
        <is>
          <t>I did have some ideas about the case God</t>
        </is>
      </c>
      <c r="D958">
        <f>HYPERLINK("https://www.youtube.com/watch?v=XwdbgrjW2XI&amp;t=21s", "Go to time")</f>
        <v/>
      </c>
    </row>
    <row r="959">
      <c r="A959">
        <f>HYPERLINK("https://www.youtube.com/watch?v=nk11grUHoVU", "Video")</f>
        <v/>
      </c>
      <c r="B959" t="inlineStr">
        <is>
          <t>0:13</t>
        </is>
      </c>
      <c r="C959" t="inlineStr">
        <is>
          <t>well i bought land about three years ago</t>
        </is>
      </c>
      <c r="D959">
        <f>HYPERLINK("https://www.youtube.com/watch?v=nk11grUHoVU&amp;t=13s", "Go to time")</f>
        <v/>
      </c>
    </row>
    <row r="960">
      <c r="A960">
        <f>HYPERLINK("https://www.youtube.com/watch?v=pxBsFVWQQVw", "Video")</f>
        <v/>
      </c>
      <c r="B960" t="inlineStr">
        <is>
          <t>5:09</t>
        </is>
      </c>
      <c r="C960" t="inlineStr">
        <is>
          <t>casting spells reading about stuff going</t>
        </is>
      </c>
      <c r="D960">
        <f>HYPERLINK("https://www.youtube.com/watch?v=pxBsFVWQQVw&amp;t=309s", "Go to time")</f>
        <v/>
      </c>
    </row>
    <row r="961">
      <c r="A961">
        <f>HYPERLINK("https://www.youtube.com/watch?v=pxBsFVWQQVw", "Video")</f>
        <v/>
      </c>
      <c r="B961" t="inlineStr">
        <is>
          <t>10:36</t>
        </is>
      </c>
      <c r="C961" t="inlineStr">
        <is>
          <t>talking about let it I'll let it go for</t>
        </is>
      </c>
      <c r="D961">
        <f>HYPERLINK("https://www.youtube.com/watch?v=pxBsFVWQQVw&amp;t=636s", "Go to time")</f>
        <v/>
      </c>
    </row>
    <row r="962">
      <c r="A962">
        <f>HYPERLINK("https://www.youtube.com/watch?v=pxBsFVWQQVw", "Video")</f>
        <v/>
      </c>
      <c r="B962" t="inlineStr">
        <is>
          <t>12:55</t>
        </is>
      </c>
      <c r="C962" t="inlineStr">
        <is>
          <t>think about it whether it be good or bad</t>
        </is>
      </c>
      <c r="D962">
        <f>HYPERLINK("https://www.youtube.com/watch?v=pxBsFVWQQVw&amp;t=775s", "Go to time")</f>
        <v/>
      </c>
    </row>
    <row r="963">
      <c r="A963">
        <f>HYPERLINK("https://www.youtube.com/watch?v=pxBsFVWQQVw", "Video")</f>
        <v/>
      </c>
      <c r="B963" t="inlineStr">
        <is>
          <t>19:45</t>
        </is>
      </c>
      <c r="C963" t="inlineStr">
        <is>
          <t>rain you got to be worried about like</t>
        </is>
      </c>
      <c r="D963">
        <f>HYPERLINK("https://www.youtube.com/watch?v=pxBsFVWQQVw&amp;t=1185s", "Go to time")</f>
        <v/>
      </c>
    </row>
    <row r="964">
      <c r="A964">
        <f>HYPERLINK("https://www.youtube.com/watch?v=pxBsFVWQQVw", "Video")</f>
        <v/>
      </c>
      <c r="B964" t="inlineStr">
        <is>
          <t>21:54</t>
        </is>
      </c>
      <c r="C964" t="inlineStr">
        <is>
          <t>we just got now it's about the co itself</t>
        </is>
      </c>
      <c r="D964">
        <f>HYPERLINK("https://www.youtube.com/watch?v=pxBsFVWQQVw&amp;t=1314s", "Go to time")</f>
        <v/>
      </c>
    </row>
    <row r="965">
      <c r="A965">
        <f>HYPERLINK("https://www.youtube.com/watch?v=pxBsFVWQQVw", "Video")</f>
        <v/>
      </c>
      <c r="B965" t="inlineStr">
        <is>
          <t>35:24</t>
        </is>
      </c>
      <c r="C965" t="inlineStr">
        <is>
          <t>The Good Son about like you know what I</t>
        </is>
      </c>
      <c r="D965">
        <f>HYPERLINK("https://www.youtube.com/watch?v=pxBsFVWQQVw&amp;t=2124s", "Go to time")</f>
        <v/>
      </c>
    </row>
    <row r="966">
      <c r="A966">
        <f>HYPERLINK("https://www.youtube.com/watch?v=jbvdw4JKY0s", "Video")</f>
        <v/>
      </c>
      <c r="B966" t="inlineStr">
        <is>
          <t>1:10</t>
        </is>
      </c>
      <c r="C966" t="inlineStr">
        <is>
          <t>going to tell you about this yet but I</t>
        </is>
      </c>
      <c r="D966">
        <f>HYPERLINK("https://www.youtube.com/watch?v=jbvdw4JKY0s&amp;t=70s", "Go to time")</f>
        <v/>
      </c>
    </row>
    <row r="967">
      <c r="A967">
        <f>HYPERLINK("https://www.youtube.com/watch?v=63ZA328bi3k", "Video")</f>
        <v/>
      </c>
      <c r="B967" t="inlineStr">
        <is>
          <t>6:26</t>
        </is>
      </c>
      <c r="C967" t="inlineStr">
        <is>
          <t>we're going to be talking about some</t>
        </is>
      </c>
      <c r="D967">
        <f>HYPERLINK("https://www.youtube.com/watch?v=63ZA328bi3k&amp;t=386s", "Go to time")</f>
        <v/>
      </c>
    </row>
    <row r="968">
      <c r="A968">
        <f>HYPERLINK("https://www.youtube.com/watch?v=63ZA328bi3k", "Video")</f>
        <v/>
      </c>
      <c r="B968" t="inlineStr">
        <is>
          <t>24:31</t>
        </is>
      </c>
      <c r="C968" t="inlineStr">
        <is>
          <t>about what I'm not I'm just gonna have</t>
        </is>
      </c>
      <c r="D968">
        <f>HYPERLINK("https://www.youtube.com/watch?v=63ZA328bi3k&amp;t=1471s", "Go to time")</f>
        <v/>
      </c>
    </row>
    <row r="969">
      <c r="A969">
        <f>HYPERLINK("https://www.youtube.com/watch?v=63ZA328bi3k", "Video")</f>
        <v/>
      </c>
      <c r="B969" t="inlineStr">
        <is>
          <t>29:22</t>
        </is>
      </c>
      <c r="C969" t="inlineStr">
        <is>
          <t>oh my god I didn't even think about that</t>
        </is>
      </c>
      <c r="D969">
        <f>HYPERLINK("https://www.youtube.com/watch?v=63ZA328bi3k&amp;t=1762s", "Go to time")</f>
        <v/>
      </c>
    </row>
    <row r="970">
      <c r="A970">
        <f>HYPERLINK("https://www.youtube.com/watch?v=63ZA328bi3k", "Video")</f>
        <v/>
      </c>
      <c r="B970" t="inlineStr">
        <is>
          <t>40:52</t>
        </is>
      </c>
      <c r="C970" t="inlineStr">
        <is>
          <t>going forward think about how big of a</t>
        </is>
      </c>
      <c r="D970">
        <f>HYPERLINK("https://www.youtube.com/watch?v=63ZA328bi3k&amp;t=2452s", "Go to time")</f>
        <v/>
      </c>
    </row>
    <row r="971">
      <c r="A971">
        <f>HYPERLINK("https://www.youtube.com/watch?v=63ZA328bi3k", "Video")</f>
        <v/>
      </c>
      <c r="B971" t="inlineStr">
        <is>
          <t>48:14</t>
        </is>
      </c>
      <c r="C971" t="inlineStr">
        <is>
          <t>it's a good point nobody talks about</t>
        </is>
      </c>
      <c r="D971">
        <f>HYPERLINK("https://www.youtube.com/watch?v=63ZA328bi3k&amp;t=2894s", "Go to time")</f>
        <v/>
      </c>
    </row>
    <row r="972">
      <c r="A972">
        <f>HYPERLINK("https://www.youtube.com/watch?v=63ZA328bi3k", "Video")</f>
        <v/>
      </c>
      <c r="B972" t="inlineStr">
        <is>
          <t>49:18</t>
        </is>
      </c>
      <c r="C972" t="inlineStr">
        <is>
          <t>we're talking about a good one next week</t>
        </is>
      </c>
      <c r="D972">
        <f>HYPERLINK("https://www.youtube.com/watch?v=63ZA328bi3k&amp;t=2958s", "Go to time")</f>
        <v/>
      </c>
    </row>
    <row r="973">
      <c r="A973">
        <f>HYPERLINK("https://www.youtube.com/watch?v=rofKKlfRngk", "Video")</f>
        <v/>
      </c>
      <c r="B973" t="inlineStr">
        <is>
          <t>0:57</t>
        </is>
      </c>
      <c r="C973" t="inlineStr">
        <is>
          <t>talk about it sir only once sir good</t>
        </is>
      </c>
      <c r="D973">
        <f>HYPERLINK("https://www.youtube.com/watch?v=rofKKlfRngk&amp;t=57s", "Go to time")</f>
        <v/>
      </c>
    </row>
    <row r="974">
      <c r="A974">
        <f>HYPERLINK("https://www.youtube.com/watch?v=BnhpZ0P5iu8", "Video")</f>
        <v/>
      </c>
      <c r="B974" t="inlineStr">
        <is>
          <t>10:53</t>
        </is>
      </c>
      <c r="C974" t="inlineStr">
        <is>
          <t>talking about we're finally going to be</t>
        </is>
      </c>
      <c r="D974">
        <f>HYPERLINK("https://www.youtube.com/watch?v=BnhpZ0P5iu8&amp;t=653s", "Go to time")</f>
        <v/>
      </c>
    </row>
    <row r="975">
      <c r="A975">
        <f>HYPERLINK("https://www.youtube.com/watch?v=gNndUUYScJ8", "Video")</f>
        <v/>
      </c>
      <c r="B975" t="inlineStr">
        <is>
          <t>1:27</t>
        </is>
      </c>
      <c r="C975" t="inlineStr">
        <is>
          <t>about to put regular in the wagon ear</t>
        </is>
      </c>
      <c r="D975">
        <f>HYPERLINK("https://www.youtube.com/watch?v=gNndUUYScJ8&amp;t=87s", "Go to time")</f>
        <v/>
      </c>
    </row>
    <row r="976">
      <c r="A976">
        <f>HYPERLINK("https://www.youtube.com/watch?v=bztnFp1L9YU", "Video")</f>
        <v/>
      </c>
      <c r="B976" t="inlineStr">
        <is>
          <t>1:31</t>
        </is>
      </c>
      <c r="C976" t="inlineStr">
        <is>
          <t>you about 50 you going to MC State we're</t>
        </is>
      </c>
      <c r="D976">
        <f>HYPERLINK("https://www.youtube.com/watch?v=bztnFp1L9YU&amp;t=91s", "Go to time")</f>
        <v/>
      </c>
    </row>
    <row r="977">
      <c r="A977">
        <f>HYPERLINK("https://www.youtube.com/watch?v=2WnRKdwhXSI", "Video")</f>
        <v/>
      </c>
      <c r="B977" t="inlineStr">
        <is>
          <t>0:51</t>
        </is>
      </c>
      <c r="C977" t="inlineStr">
        <is>
          <t>good what's good about it it's all they</t>
        </is>
      </c>
      <c r="D977">
        <f>HYPERLINK("https://www.youtube.com/watch?v=2WnRKdwhXSI&amp;t=51s", "Go to time")</f>
        <v/>
      </c>
    </row>
    <row r="978">
      <c r="A978">
        <f>HYPERLINK("https://www.youtube.com/watch?v=4au4VATZfK4", "Video")</f>
        <v/>
      </c>
      <c r="B978" t="inlineStr">
        <is>
          <t>1:11</t>
        </is>
      </c>
      <c r="C978" t="inlineStr">
        <is>
          <t>right I'm D Jaron and I'm about to go</t>
        </is>
      </c>
      <c r="D978">
        <f>HYPERLINK("https://www.youtube.com/watch?v=4au4VATZfK4&amp;t=71s", "Go to time")</f>
        <v/>
      </c>
    </row>
    <row r="979">
      <c r="A979">
        <f>HYPERLINK("https://www.youtube.com/watch?v=-SZTNQUbug4", "Video")</f>
        <v/>
      </c>
      <c r="B979" t="inlineStr">
        <is>
          <t>0:37</t>
        </is>
      </c>
      <c r="C979" t="inlineStr">
        <is>
          <t>about your ponytail just a second ago I</t>
        </is>
      </c>
      <c r="D979">
        <f>HYPERLINK("https://www.youtube.com/watch?v=-SZTNQUbug4&amp;t=37s", "Go to time")</f>
        <v/>
      </c>
    </row>
    <row r="980">
      <c r="A980">
        <f>HYPERLINK("https://www.youtube.com/watch?v=5E3ybRpvjgo", "Video")</f>
        <v/>
      </c>
      <c r="B980" t="inlineStr">
        <is>
          <t>2:22</t>
        </is>
      </c>
      <c r="C980" t="inlineStr">
        <is>
          <t>i forgot about that whole thing</t>
        </is>
      </c>
      <c r="D980">
        <f>HYPERLINK("https://www.youtube.com/watch?v=5E3ybRpvjgo&amp;t=142s", "Go to time")</f>
        <v/>
      </c>
    </row>
    <row r="981">
      <c r="A981">
        <f>HYPERLINK("https://www.youtube.com/watch?v=uvXfY3bgXQA", "Video")</f>
        <v/>
      </c>
      <c r="B981" t="inlineStr">
        <is>
          <t>12:12</t>
        </is>
      </c>
      <c r="C981" t="inlineStr">
        <is>
          <t>go any further Chad about Masters of the</t>
        </is>
      </c>
      <c r="D981">
        <f>HYPERLINK("https://www.youtube.com/watch?v=uvXfY3bgXQA&amp;t=732s", "Go to time")</f>
        <v/>
      </c>
    </row>
    <row r="982">
      <c r="A982">
        <f>HYPERLINK("https://www.youtube.com/watch?v=uvXfY3bgXQA", "Video")</f>
        <v/>
      </c>
      <c r="B982" t="inlineStr">
        <is>
          <t>26:45</t>
        </is>
      </c>
      <c r="C982" t="inlineStr">
        <is>
          <t>are like you Google it about and I don't</t>
        </is>
      </c>
      <c r="D982">
        <f>HYPERLINK("https://www.youtube.com/watch?v=uvXfY3bgXQA&amp;t=1605s", "Go to time")</f>
        <v/>
      </c>
    </row>
    <row r="983">
      <c r="A983">
        <f>HYPERLINK("https://www.youtube.com/watch?v=9cEAnPUsQl8", "Video")</f>
        <v/>
      </c>
      <c r="B983" t="inlineStr">
        <is>
          <t>0:45</t>
        </is>
      </c>
      <c r="C983" t="inlineStr">
        <is>
          <t>it's all about my goddamn family if my</t>
        </is>
      </c>
      <c r="D983">
        <f>HYPERLINK("https://www.youtube.com/watch?v=9cEAnPUsQl8&amp;t=45s", "Go to time")</f>
        <v/>
      </c>
    </row>
    <row r="984">
      <c r="A984">
        <f>HYPERLINK("https://www.youtube.com/watch?v=ThaQYs7zNP4", "Video")</f>
        <v/>
      </c>
      <c r="B984" t="inlineStr">
        <is>
          <t>3:37</t>
        </is>
      </c>
      <c r="C984" t="inlineStr">
        <is>
          <t>talking about we haven't got any</t>
        </is>
      </c>
      <c r="D984">
        <f>HYPERLINK("https://www.youtube.com/watch?v=ThaQYs7zNP4&amp;t=217s", "Go to time")</f>
        <v/>
      </c>
    </row>
    <row r="985">
      <c r="A985">
        <f>HYPERLINK("https://www.youtube.com/watch?v=XL6HMWkljm8", "Video")</f>
        <v/>
      </c>
      <c r="B985" t="inlineStr">
        <is>
          <t>0:51</t>
        </is>
      </c>
      <c r="C985" t="inlineStr">
        <is>
          <t>me about your special friend they got a</t>
        </is>
      </c>
      <c r="D985">
        <f>HYPERLINK("https://www.youtube.com/watch?v=XL6HMWkljm8&amp;t=51s", "Go to time")</f>
        <v/>
      </c>
    </row>
    <row r="986">
      <c r="A986">
        <f>HYPERLINK("https://www.youtube.com/watch?v=bIpQoVucszI", "Video")</f>
        <v/>
      </c>
      <c r="B986" t="inlineStr">
        <is>
          <t>0:47</t>
        </is>
      </c>
      <c r="C986" t="inlineStr">
        <is>
          <t>next basket Winston it's gonna be about</t>
        </is>
      </c>
      <c r="D986">
        <f>HYPERLINK("https://www.youtube.com/watch?v=bIpQoVucszI&amp;t=47s", "Go to time")</f>
        <v/>
      </c>
    </row>
    <row r="987">
      <c r="A987">
        <f>HYPERLINK("https://www.youtube.com/watch?v=TS40sMuK-MQ", "Video")</f>
        <v/>
      </c>
      <c r="B987" t="inlineStr">
        <is>
          <t>14:34</t>
        </is>
      </c>
      <c r="C987" t="inlineStr">
        <is>
          <t>I'm going tell you about friends of mine</t>
        </is>
      </c>
      <c r="D987">
        <f>HYPERLINK("https://www.youtube.com/watch?v=TS40sMuK-MQ&amp;t=874s", "Go to time")</f>
        <v/>
      </c>
    </row>
    <row r="988">
      <c r="A988">
        <f>HYPERLINK("https://www.youtube.com/watch?v=8vCH0Aw1rWw", "Video")</f>
        <v/>
      </c>
      <c r="B988" t="inlineStr">
        <is>
          <t>0:31</t>
        </is>
      </c>
      <c r="C988" t="inlineStr">
        <is>
          <t>about the go go the I can't</t>
        </is>
      </c>
      <c r="D988">
        <f>HYPERLINK("https://www.youtube.com/watch?v=8vCH0Aw1rWw&amp;t=31s", "Go to time")</f>
        <v/>
      </c>
    </row>
    <row r="989">
      <c r="A989">
        <f>HYPERLINK("https://www.youtube.com/watch?v=F4ciZtuuKI0", "Video")</f>
        <v/>
      </c>
      <c r="B989" t="inlineStr">
        <is>
          <t>1:58</t>
        </is>
      </c>
      <c r="C989" t="inlineStr">
        <is>
          <t>never really left like I forgot about it</t>
        </is>
      </c>
      <c r="D989">
        <f>HYPERLINK("https://www.youtube.com/watch?v=F4ciZtuuKI0&amp;t=118s", "Go to time")</f>
        <v/>
      </c>
    </row>
    <row r="990">
      <c r="A990">
        <f>HYPERLINK("https://www.youtube.com/watch?v=F4ciZtuuKI0", "Video")</f>
        <v/>
      </c>
      <c r="B990" t="inlineStr">
        <is>
          <t>11:57</t>
        </is>
      </c>
      <c r="C990" t="inlineStr">
        <is>
          <t>that unjust we're going to talk about</t>
        </is>
      </c>
      <c r="D990">
        <f>HYPERLINK("https://www.youtube.com/watch?v=F4ciZtuuKI0&amp;t=717s", "Go to time")</f>
        <v/>
      </c>
    </row>
    <row r="991">
      <c r="A991">
        <f>HYPERLINK("https://www.youtube.com/watch?v=F4ciZtuuKI0", "Video")</f>
        <v/>
      </c>
      <c r="B991" t="inlineStr">
        <is>
          <t>18:31</t>
        </is>
      </c>
      <c r="C991" t="inlineStr">
        <is>
          <t>got to about that point I switched it</t>
        </is>
      </c>
      <c r="D991">
        <f>HYPERLINK("https://www.youtube.com/watch?v=F4ciZtuuKI0&amp;t=1111s", "Go to time")</f>
        <v/>
      </c>
    </row>
    <row r="992">
      <c r="A992">
        <f>HYPERLINK("https://www.youtube.com/watch?v=F4ciZtuuKI0", "Video")</f>
        <v/>
      </c>
      <c r="B992" t="inlineStr">
        <is>
          <t>21:43</t>
        </is>
      </c>
      <c r="C992" t="inlineStr">
        <is>
          <t>was learning about wolves and I got to</t>
        </is>
      </c>
      <c r="D992">
        <f>HYPERLINK("https://www.youtube.com/watch?v=F4ciZtuuKI0&amp;t=1303s", "Go to time")</f>
        <v/>
      </c>
    </row>
    <row r="993">
      <c r="A993">
        <f>HYPERLINK("https://www.youtube.com/watch?v=F4ciZtuuKI0", "Video")</f>
        <v/>
      </c>
      <c r="B993" t="inlineStr">
        <is>
          <t>50:55</t>
        </is>
      </c>
      <c r="C993" t="inlineStr">
        <is>
          <t>be on the lookout we're about to go to</t>
        </is>
      </c>
      <c r="D993">
        <f>HYPERLINK("https://www.youtube.com/watch?v=F4ciZtuuKI0&amp;t=3055s", "Go to time")</f>
        <v/>
      </c>
    </row>
    <row r="994">
      <c r="A994">
        <f>HYPERLINK("https://www.youtube.com/watch?v=F4ciZtuuKI0", "Video")</f>
        <v/>
      </c>
      <c r="B994" t="inlineStr">
        <is>
          <t>52:58</t>
        </is>
      </c>
      <c r="C994" t="inlineStr">
        <is>
          <t>going to talk about some of the behind</t>
        </is>
      </c>
      <c r="D994">
        <f>HYPERLINK("https://www.youtube.com/watch?v=F4ciZtuuKI0&amp;t=3178s", "Go to time")</f>
        <v/>
      </c>
    </row>
    <row r="995">
      <c r="A995">
        <f>HYPERLINK("https://www.youtube.com/watch?v=HsbyYVufJ6U", "Video")</f>
        <v/>
      </c>
      <c r="B995" t="inlineStr">
        <is>
          <t>8:57</t>
        </is>
      </c>
      <c r="C995" t="inlineStr">
        <is>
          <t>about a woman who takes a governess job</t>
        </is>
      </c>
      <c r="D995">
        <f>HYPERLINK("https://www.youtube.com/watch?v=HsbyYVufJ6U&amp;t=537s", "Go to time")</f>
        <v/>
      </c>
    </row>
    <row r="996">
      <c r="A996">
        <f>HYPERLINK("https://www.youtube.com/watch?v=WDILkvYsTeM", "Video")</f>
        <v/>
      </c>
      <c r="B996" t="inlineStr">
        <is>
          <t>1:14</t>
        </is>
      </c>
      <c r="C996" t="inlineStr">
        <is>
          <t>talking everyone about how got me fix</t>
        </is>
      </c>
      <c r="D996">
        <f>HYPERLINK("https://www.youtube.com/watch?v=WDILkvYsTeM&amp;t=74s", "Go to time")</f>
        <v/>
      </c>
    </row>
    <row r="997">
      <c r="A997">
        <f>HYPERLINK("https://www.youtube.com/watch?v=Ih3YB1Su-vQ", "Video")</f>
        <v/>
      </c>
      <c r="B997" t="inlineStr">
        <is>
          <t>9:17</t>
        </is>
      </c>
      <c r="C997" t="inlineStr">
        <is>
          <t>about you where is Senor San Diego still</t>
        </is>
      </c>
      <c r="D997">
        <f>HYPERLINK("https://www.youtube.com/watch?v=Ih3YB1Su-vQ&amp;t=557s", "Go to time")</f>
        <v/>
      </c>
    </row>
    <row r="998">
      <c r="A998">
        <f>HYPERLINK("https://www.youtube.com/watch?v=4qeruOO38rY", "Video")</f>
        <v/>
      </c>
      <c r="B998" t="inlineStr">
        <is>
          <t>0:41</t>
        </is>
      </c>
      <c r="C998" t="inlineStr">
        <is>
          <t>skinny fat what are we going to do about</t>
        </is>
      </c>
      <c r="D998">
        <f>HYPERLINK("https://www.youtube.com/watch?v=4qeruOO38rY&amp;t=41s", "Go to time")</f>
        <v/>
      </c>
    </row>
    <row r="999">
      <c r="A999">
        <f>HYPERLINK("https://www.youtube.com/watch?v=Fk3QQvCbqo0", "Video")</f>
        <v/>
      </c>
      <c r="B999" t="inlineStr">
        <is>
          <t>1:18</t>
        </is>
      </c>
      <c r="C999" t="inlineStr">
        <is>
          <t>about oh oh that's good brch there they</t>
        </is>
      </c>
      <c r="D999">
        <f>HYPERLINK("https://www.youtube.com/watch?v=Fk3QQvCbqo0&amp;t=78s", "Go to time")</f>
        <v/>
      </c>
    </row>
    <row r="1000">
      <c r="A1000">
        <f>HYPERLINK("https://www.youtube.com/watch?v=weyldWM5tIw", "Video")</f>
        <v/>
      </c>
      <c r="B1000" t="inlineStr">
        <is>
          <t>1:19</t>
        </is>
      </c>
      <c r="C1000" t="inlineStr">
        <is>
          <t>deep remorse I feel very good about</t>
        </is>
      </c>
      <c r="D1000">
        <f>HYPERLINK("https://www.youtube.com/watch?v=weyldWM5tIw&amp;t=79s", "Go to time")</f>
        <v/>
      </c>
    </row>
    <row r="1001">
      <c r="A1001">
        <f>HYPERLINK("https://www.youtube.com/watch?v=yWwED8lnVaw", "Video")</f>
        <v/>
      </c>
      <c r="B1001" t="inlineStr">
        <is>
          <t>1:16</t>
        </is>
      </c>
      <c r="C1001" t="inlineStr">
        <is>
          <t>we ain't got nothing to talk about</t>
        </is>
      </c>
      <c r="D1001">
        <f>HYPERLINK("https://www.youtube.com/watch?v=yWwED8lnVaw&amp;t=76s", "Go to time")</f>
        <v/>
      </c>
    </row>
    <row r="1002">
      <c r="A1002">
        <f>HYPERLINK("https://www.youtube.com/watch?v=2rOtDC_OAsc", "Video")</f>
        <v/>
      </c>
      <c r="B1002" t="inlineStr">
        <is>
          <t>16:52</t>
        </is>
      </c>
      <c r="C1002" t="inlineStr">
        <is>
          <t>now they're gonna we're gonna talk about</t>
        </is>
      </c>
      <c r="D1002">
        <f>HYPERLINK("https://www.youtube.com/watch?v=2rOtDC_OAsc&amp;t=1012s", "Go to time")</f>
        <v/>
      </c>
    </row>
    <row r="1003">
      <c r="A1003">
        <f>HYPERLINK("https://www.youtube.com/watch?v=FVb3t-8D8Lk", "Video")</f>
        <v/>
      </c>
      <c r="B1003" t="inlineStr">
        <is>
          <t>1:40</t>
        </is>
      </c>
      <c r="C1003" t="inlineStr">
        <is>
          <t>good days I probably think about um</t>
        </is>
      </c>
      <c r="D1003">
        <f>HYPERLINK("https://www.youtube.com/watch?v=FVb3t-8D8Lk&amp;t=100s", "Go to time")</f>
        <v/>
      </c>
    </row>
    <row r="1004">
      <c r="A1004">
        <f>HYPERLINK("https://www.youtube.com/watch?v=FVb3t-8D8Lk", "Video")</f>
        <v/>
      </c>
      <c r="B1004" t="inlineStr">
        <is>
          <t>4:04</t>
        </is>
      </c>
      <c r="C1004" t="inlineStr">
        <is>
          <t>that was shot you got to tell them about</t>
        </is>
      </c>
      <c r="D1004">
        <f>HYPERLINK("https://www.youtube.com/watch?v=FVb3t-8D8Lk&amp;t=244s", "Go to time")</f>
        <v/>
      </c>
    </row>
    <row r="1005">
      <c r="A1005">
        <f>HYPERLINK("https://www.youtube.com/watch?v=HRTCrjp1ScY", "Video")</f>
        <v/>
      </c>
      <c r="B1005" t="inlineStr">
        <is>
          <t>16:36</t>
        </is>
      </c>
      <c r="C1005" t="inlineStr">
        <is>
          <t>completely kind of forgot about it you</t>
        </is>
      </c>
      <c r="D1005">
        <f>HYPERLINK("https://www.youtube.com/watch?v=HRTCrjp1ScY&amp;t=996s", "Go to time")</f>
        <v/>
      </c>
    </row>
    <row r="1006">
      <c r="A1006">
        <f>HYPERLINK("https://www.youtube.com/watch?v=HRTCrjp1ScY", "Video")</f>
        <v/>
      </c>
      <c r="B1006" t="inlineStr">
        <is>
          <t>27:13</t>
        </is>
      </c>
      <c r="C1006" t="inlineStr">
        <is>
          <t>Inquirer who writes about going to see</t>
        </is>
      </c>
      <c r="D1006">
        <f>HYPERLINK("https://www.youtube.com/watch?v=HRTCrjp1ScY&amp;t=1633s", "Go to time")</f>
        <v/>
      </c>
    </row>
    <row r="1007">
      <c r="A1007">
        <f>HYPERLINK("https://www.youtube.com/watch?v=HRTCrjp1ScY", "Video")</f>
        <v/>
      </c>
      <c r="B1007" t="inlineStr">
        <is>
          <t>35:02</t>
        </is>
      </c>
      <c r="C1007" t="inlineStr">
        <is>
          <t>joke about Van Halen you're you're going</t>
        </is>
      </c>
      <c r="D1007">
        <f>HYPERLINK("https://www.youtube.com/watch?v=HRTCrjp1ScY&amp;t=2102s", "Go to time")</f>
        <v/>
      </c>
    </row>
    <row r="1008">
      <c r="A1008">
        <f>HYPERLINK("https://www.youtube.com/watch?v=HRTCrjp1ScY", "Video")</f>
        <v/>
      </c>
      <c r="B1008" t="inlineStr">
        <is>
          <t>39:21</t>
        </is>
      </c>
      <c r="C1008" t="inlineStr">
        <is>
          <t>public is going to feel about exactly I</t>
        </is>
      </c>
      <c r="D1008">
        <f>HYPERLINK("https://www.youtube.com/watch?v=HRTCrjp1ScY&amp;t=2361s", "Go to time")</f>
        <v/>
      </c>
    </row>
    <row r="1009">
      <c r="A1009">
        <f>HYPERLINK("https://www.youtube.com/watch?v=HRTCrjp1ScY", "Video")</f>
        <v/>
      </c>
      <c r="B1009" t="inlineStr">
        <is>
          <t>49:53</t>
        </is>
      </c>
      <c r="C1009" t="inlineStr">
        <is>
          <t>talk about movies and that's like going</t>
        </is>
      </c>
      <c r="D1009">
        <f>HYPERLINK("https://www.youtube.com/watch?v=HRTCrjp1ScY&amp;t=2993s", "Go to time")</f>
        <v/>
      </c>
    </row>
    <row r="1010">
      <c r="A1010">
        <f>HYPERLINK("https://www.youtube.com/watch?v=lYm2E0g5pi0", "Video")</f>
        <v/>
      </c>
      <c r="B1010" t="inlineStr">
        <is>
          <t>2:16</t>
        </is>
      </c>
      <c r="C1010" t="inlineStr">
        <is>
          <t>hey Google stop forget about me</t>
        </is>
      </c>
      <c r="D1010">
        <f>HYPERLINK("https://www.youtube.com/watch?v=lYm2E0g5pi0&amp;t=136s", "Go to time")</f>
        <v/>
      </c>
    </row>
    <row r="1011">
      <c r="A1011">
        <f>HYPERLINK("https://www.youtube.com/watch?v=6wCb7Zze9Xs", "Video")</f>
        <v/>
      </c>
      <c r="B1011" t="inlineStr">
        <is>
          <t>0:30</t>
        </is>
      </c>
      <c r="C1011" t="inlineStr">
        <is>
          <t>possibility you are about to undergo</t>
        </is>
      </c>
      <c r="D1011">
        <f>HYPERLINK("https://www.youtube.com/watch?v=6wCb7Zze9Xs&amp;t=30s", "Go to time")</f>
        <v/>
      </c>
    </row>
    <row r="1012">
      <c r="A1012">
        <f>HYPERLINK("https://www.youtube.com/watch?v=ThyNBkG50nM", "Video")</f>
        <v/>
      </c>
      <c r="B1012" t="inlineStr">
        <is>
          <t>1:33</t>
        </is>
      </c>
      <c r="C1012" t="inlineStr">
        <is>
          <t>kids lawyers got this da about</t>
        </is>
      </c>
      <c r="D1012">
        <f>HYPERLINK("https://www.youtube.com/watch?v=ThyNBkG50nM&amp;t=93s", "Go to time")</f>
        <v/>
      </c>
    </row>
    <row r="1013">
      <c r="A1013">
        <f>HYPERLINK("https://www.youtube.com/watch?v=Ps4O5GYgVLE", "Video")</f>
        <v/>
      </c>
      <c r="B1013" t="inlineStr">
        <is>
          <t>2:48</t>
        </is>
      </c>
      <c r="C1013" t="inlineStr">
        <is>
          <t>about this close Davis come on let's go</t>
        </is>
      </c>
      <c r="D1013">
        <f>HYPERLINK("https://www.youtube.com/watch?v=Ps4O5GYgVLE&amp;t=168s", "Go to time")</f>
        <v/>
      </c>
    </row>
    <row r="1014">
      <c r="A1014">
        <f>HYPERLINK("https://www.youtube.com/watch?v=CC48HudGqVk", "Video")</f>
        <v/>
      </c>
      <c r="B1014" t="inlineStr">
        <is>
          <t>52:24</t>
        </is>
      </c>
      <c r="C1014" t="inlineStr">
        <is>
          <t>about brunch so I got all the brunch</t>
        </is>
      </c>
      <c r="D1014">
        <f>HYPERLINK("https://www.youtube.com/watch?v=CC48HudGqVk&amp;t=3144s", "Go to time")</f>
        <v/>
      </c>
    </row>
    <row r="1015">
      <c r="A1015">
        <f>HYPERLINK("https://www.youtube.com/watch?v=OZwvdep1ULs", "Video")</f>
        <v/>
      </c>
      <c r="B1015" t="inlineStr">
        <is>
          <t>2:49</t>
        </is>
      </c>
      <c r="C1015" t="inlineStr">
        <is>
          <t>we've got about 300 M tops find me a</t>
        </is>
      </c>
      <c r="D1015">
        <f>HYPERLINK("https://www.youtube.com/watch?v=OZwvdep1ULs&amp;t=169s", "Go to time")</f>
        <v/>
      </c>
    </row>
    <row r="1016">
      <c r="A1016">
        <f>HYPERLINK("https://www.youtube.com/watch?v=euPcRXl4QB8", "Video")</f>
        <v/>
      </c>
      <c r="B1016" t="inlineStr">
        <is>
          <t>1:56</t>
        </is>
      </c>
      <c r="C1016" t="inlineStr">
        <is>
          <t>dead sorry about your window have a good</t>
        </is>
      </c>
      <c r="D1016">
        <f>HYPERLINK("https://www.youtube.com/watch?v=euPcRXl4QB8&amp;t=116s", "Go to time")</f>
        <v/>
      </c>
    </row>
    <row r="1017">
      <c r="A1017">
        <f>HYPERLINK("https://www.youtube.com/watch?v=TqAotdxBOpw", "Video")</f>
        <v/>
      </c>
      <c r="B1017" t="inlineStr">
        <is>
          <t>1:29</t>
        </is>
      </c>
      <c r="C1017" t="inlineStr">
        <is>
          <t>you going to do about this leg situation</t>
        </is>
      </c>
      <c r="D1017">
        <f>HYPERLINK("https://www.youtube.com/watch?v=TqAotdxBOpw&amp;t=89s", "Go to time")</f>
        <v/>
      </c>
    </row>
    <row r="1018">
      <c r="A1018">
        <f>HYPERLINK("https://www.youtube.com/watch?v=_ccJXT-HLtE", "Video")</f>
        <v/>
      </c>
      <c r="B1018" t="inlineStr">
        <is>
          <t>1:15</t>
        </is>
      </c>
      <c r="C1018" t="inlineStr">
        <is>
          <t>God I'm dizzy I'm dizzy I'm about to</t>
        </is>
      </c>
      <c r="D1018">
        <f>HYPERLINK("https://www.youtube.com/watch?v=_ccJXT-HLtE&amp;t=75s", "Go to time")</f>
        <v/>
      </c>
    </row>
    <row r="1019">
      <c r="A1019">
        <f>HYPERLINK("https://www.youtube.com/watch?v=_ccJXT-HLtE", "Video")</f>
        <v/>
      </c>
      <c r="B1019" t="inlineStr">
        <is>
          <t>2:30</t>
        </is>
      </c>
      <c r="C1019" t="inlineStr">
        <is>
          <t>I got anything to say about that I</t>
        </is>
      </c>
      <c r="D1019">
        <f>HYPERLINK("https://www.youtube.com/watch?v=_ccJXT-HLtE&amp;t=150s", "Go to time")</f>
        <v/>
      </c>
    </row>
    <row r="1020">
      <c r="A1020">
        <f>HYPERLINK("https://www.youtube.com/watch?v=zCpleM9zj7I", "Video")</f>
        <v/>
      </c>
      <c r="B1020" t="inlineStr">
        <is>
          <t>0:31</t>
        </is>
      </c>
      <c r="C1020" t="inlineStr">
        <is>
          <t>what about George Waldorf well he's gone</t>
        </is>
      </c>
      <c r="D1020">
        <f>HYPERLINK("https://www.youtube.com/watch?v=zCpleM9zj7I&amp;t=31s", "Go to time")</f>
        <v/>
      </c>
    </row>
    <row r="1021">
      <c r="A1021">
        <f>HYPERLINK("https://www.youtube.com/watch?v=wZib8gXSsnE", "Video")</f>
        <v/>
      </c>
      <c r="B1021" t="inlineStr">
        <is>
          <t>1:13</t>
        </is>
      </c>
      <c r="C1021" t="inlineStr">
        <is>
          <t>I'm gonna ask you about war you probably</t>
        </is>
      </c>
      <c r="D1021">
        <f>HYPERLINK("https://www.youtube.com/watch?v=wZib8gXSsnE&amp;t=73s", "Go to time")</f>
        <v/>
      </c>
    </row>
    <row r="1022">
      <c r="A1022">
        <f>HYPERLINK("https://www.youtube.com/watch?v=MI39c6kPav4", "Video")</f>
        <v/>
      </c>
      <c r="B1022" t="inlineStr">
        <is>
          <t>1:23</t>
        </is>
      </c>
      <c r="C1022" t="inlineStr">
        <is>
          <t>go cam got it soon and we're about to</t>
        </is>
      </c>
      <c r="D1022">
        <f>HYPERLINK("https://www.youtube.com/watch?v=MI39c6kPav4&amp;t=83s", "Go to time")</f>
        <v/>
      </c>
    </row>
    <row r="1023">
      <c r="A1023">
        <f>HYPERLINK("https://www.youtube.com/watch?v=Bv5TmOH1djA", "Video")</f>
        <v/>
      </c>
      <c r="B1023" t="inlineStr">
        <is>
          <t>0:37</t>
        </is>
      </c>
      <c r="C1023" t="inlineStr">
        <is>
          <t>I I feel good about our talk this</t>
        </is>
      </c>
      <c r="D1023">
        <f>HYPERLINK("https://www.youtube.com/watch?v=Bv5TmOH1djA&amp;t=37s", "Go to time")</f>
        <v/>
      </c>
    </row>
    <row r="1024">
      <c r="A1024">
        <f>HYPERLINK("https://www.youtube.com/watch?v=-iWG2IYRIAI", "Video")</f>
        <v/>
      </c>
      <c r="B1024" t="inlineStr">
        <is>
          <t>27:28</t>
        </is>
      </c>
      <c r="C1024" t="inlineStr">
        <is>
          <t>cracking jokes what I forgot about the</t>
        </is>
      </c>
      <c r="D1024">
        <f>HYPERLINK("https://www.youtube.com/watch?v=-iWG2IYRIAI&amp;t=1648s", "Go to time")</f>
        <v/>
      </c>
    </row>
    <row r="1025">
      <c r="A1025">
        <f>HYPERLINK("https://www.youtube.com/watch?v=-iWG2IYRIAI", "Video")</f>
        <v/>
      </c>
      <c r="B1025" t="inlineStr">
        <is>
          <t>44:42</t>
        </is>
      </c>
      <c r="C1025" t="inlineStr">
        <is>
          <t>gonna let you know about which is that</t>
        </is>
      </c>
      <c r="D1025">
        <f>HYPERLINK("https://www.youtube.com/watch?v=-iWG2IYRIAI&amp;t=2682s", "Go to time")</f>
        <v/>
      </c>
    </row>
    <row r="1026">
      <c r="A1026">
        <f>HYPERLINK("https://www.youtube.com/watch?v=-iWG2IYRIAI", "Video")</f>
        <v/>
      </c>
      <c r="B1026" t="inlineStr">
        <is>
          <t>49:00</t>
        </is>
      </c>
      <c r="C1026" t="inlineStr">
        <is>
          <t>volumes about how good that movie is</t>
        </is>
      </c>
      <c r="D1026">
        <f>HYPERLINK("https://www.youtube.com/watch?v=-iWG2IYRIAI&amp;t=2940s", "Go to time")</f>
        <v/>
      </c>
    </row>
    <row r="1027">
      <c r="A1027">
        <f>HYPERLINK("https://www.youtube.com/watch?v=AMEEKZQNbdU", "Video")</f>
        <v/>
      </c>
      <c r="B1027" t="inlineStr">
        <is>
          <t>16:30</t>
        </is>
      </c>
      <c r="C1027" t="inlineStr">
        <is>
          <t>they're arguing about the gold medal</t>
        </is>
      </c>
      <c r="D1027">
        <f>HYPERLINK("https://www.youtube.com/watch?v=AMEEKZQNbdU&amp;t=990s", "Go to time")</f>
        <v/>
      </c>
    </row>
    <row r="1028">
      <c r="A1028">
        <f>HYPERLINK("https://www.youtube.com/watch?v=AMEEKZQNbdU", "Video")</f>
        <v/>
      </c>
      <c r="B1028" t="inlineStr">
        <is>
          <t>17:01</t>
        </is>
      </c>
      <c r="C1028" t="inlineStr">
        <is>
          <t>last question I was going to talk about</t>
        </is>
      </c>
      <c r="D1028">
        <f>HYPERLINK("https://www.youtube.com/watch?v=AMEEKZQNbdU&amp;t=1021s", "Go to time")</f>
        <v/>
      </c>
    </row>
    <row r="1029">
      <c r="A1029">
        <f>HYPERLINK("https://www.youtube.com/watch?v=OtpXe5w9m1g", "Video")</f>
        <v/>
      </c>
      <c r="B1029" t="inlineStr">
        <is>
          <t>1:10</t>
        </is>
      </c>
      <c r="C1029" t="inlineStr">
        <is>
          <t>going to tell you about this yet but I</t>
        </is>
      </c>
      <c r="D1029">
        <f>HYPERLINK("https://www.youtube.com/watch?v=OtpXe5w9m1g&amp;t=70s", "Go to time")</f>
        <v/>
      </c>
    </row>
    <row r="1030">
      <c r="A1030">
        <f>HYPERLINK("https://www.youtube.com/watch?v=I-l4CfZLlg0", "Video")</f>
        <v/>
      </c>
      <c r="B1030" t="inlineStr">
        <is>
          <t>6:24</t>
        </is>
      </c>
      <c r="C1030" t="inlineStr">
        <is>
          <t>everything about them not just the good</t>
        </is>
      </c>
      <c r="D1030">
        <f>HYPERLINK("https://www.youtube.com/watch?v=I-l4CfZLlg0&amp;t=384s", "Go to time")</f>
        <v/>
      </c>
    </row>
    <row r="1031">
      <c r="A1031">
        <f>HYPERLINK("https://www.youtube.com/watch?v=DmYTNzx1EVM", "Video")</f>
        <v/>
      </c>
      <c r="B1031" t="inlineStr">
        <is>
          <t>0:51</t>
        </is>
      </c>
      <c r="C1031" t="inlineStr">
        <is>
          <t>worry about it I'm gonna get you out in</t>
        </is>
      </c>
      <c r="D1031">
        <f>HYPERLINK("https://www.youtube.com/watch?v=DmYTNzx1EVM&amp;t=51s", "Go to time")</f>
        <v/>
      </c>
    </row>
    <row r="1032">
      <c r="A1032">
        <f>HYPERLINK("https://www.youtube.com/watch?v=kDhI3J-712c", "Video")</f>
        <v/>
      </c>
      <c r="B1032" t="inlineStr">
        <is>
          <t>1:00</t>
        </is>
      </c>
      <c r="C1032" t="inlineStr">
        <is>
          <t>don't worry about it we got a lot of</t>
        </is>
      </c>
      <c r="D1032">
        <f>HYPERLINK("https://www.youtube.com/watch?v=kDhI3J-712c&amp;t=60s", "Go to time")</f>
        <v/>
      </c>
    </row>
    <row r="1033">
      <c r="A1033">
        <f>HYPERLINK("https://www.youtube.com/watch?v=rIyw52gjtrM", "Video")</f>
        <v/>
      </c>
      <c r="B1033" t="inlineStr">
        <is>
          <t>1:53</t>
        </is>
      </c>
      <c r="C1033" t="inlineStr">
        <is>
          <t>you go think about that in your room</t>
        </is>
      </c>
      <c r="D1033">
        <f>HYPERLINK("https://www.youtube.com/watch?v=rIyw52gjtrM&amp;t=113s", "Go to time")</f>
        <v/>
      </c>
    </row>
    <row r="1034">
      <c r="A1034">
        <f>HYPERLINK("https://www.youtube.com/watch?v=cYyF-3dn9hw", "Video")</f>
        <v/>
      </c>
      <c r="B1034" t="inlineStr">
        <is>
          <t>0:28</t>
        </is>
      </c>
      <c r="C1034" t="inlineStr">
        <is>
          <t>about is gone</t>
        </is>
      </c>
      <c r="D1034">
        <f>HYPERLINK("https://www.youtube.com/watch?v=cYyF-3dn9hw&amp;t=28s", "Go to time")</f>
        <v/>
      </c>
    </row>
    <row r="1035">
      <c r="A1035">
        <f>HYPERLINK("https://www.youtube.com/watch?v=5_znB2JH08A", "Video")</f>
        <v/>
      </c>
      <c r="B1035" t="inlineStr">
        <is>
          <t>2:25</t>
        </is>
      </c>
      <c r="C1035" t="inlineStr">
        <is>
          <t>it's good enough for me how about you</t>
        </is>
      </c>
      <c r="D1035">
        <f>HYPERLINK("https://www.youtube.com/watch?v=5_znB2JH08A&amp;t=145s", "Go to time")</f>
        <v/>
      </c>
    </row>
    <row r="1036">
      <c r="A1036">
        <f>HYPERLINK("https://www.youtube.com/watch?v=e_xh5RUvRd0", "Video")</f>
        <v/>
      </c>
      <c r="B1036" t="inlineStr">
        <is>
          <t>8:11</t>
        </is>
      </c>
      <c r="C1036" t="inlineStr">
        <is>
          <t>about a year ago to California and they</t>
        </is>
      </c>
      <c r="D1036">
        <f>HYPERLINK("https://www.youtube.com/watch?v=e_xh5RUvRd0&amp;t=491s", "Go to time")</f>
        <v/>
      </c>
    </row>
    <row r="1037">
      <c r="A1037">
        <f>HYPERLINK("https://www.youtube.com/watch?v=AvYUnszSc1Y", "Video")</f>
        <v/>
      </c>
      <c r="B1037" t="inlineStr">
        <is>
          <t>0:50</t>
        </is>
      </c>
      <c r="C1037" t="inlineStr">
        <is>
          <t>to talk a little bit about how you got</t>
        </is>
      </c>
      <c r="D1037">
        <f>HYPERLINK("https://www.youtube.com/watch?v=AvYUnszSc1Y&amp;t=50s", "Go to time")</f>
        <v/>
      </c>
    </row>
    <row r="1038">
      <c r="A1038">
        <f>HYPERLINK("https://www.youtube.com/watch?v=AvYUnszSc1Y", "Video")</f>
        <v/>
      </c>
      <c r="B1038" t="inlineStr">
        <is>
          <t>1:44</t>
        </is>
      </c>
      <c r="C1038" t="inlineStr">
        <is>
          <t>going to be about I went online and kind</t>
        </is>
      </c>
      <c r="D1038">
        <f>HYPERLINK("https://www.youtube.com/watch?v=AvYUnszSc1Y&amp;t=104s", "Go to time")</f>
        <v/>
      </c>
    </row>
    <row r="1039">
      <c r="A1039">
        <f>HYPERLINK("https://www.youtube.com/watch?v=AvYUnszSc1Y", "Video")</f>
        <v/>
      </c>
      <c r="B1039" t="inlineStr">
        <is>
          <t>15:54</t>
        </is>
      </c>
      <c r="C1039" t="inlineStr">
        <is>
          <t>I am Virgo this we have you're about to</t>
        </is>
      </c>
      <c r="D1039">
        <f>HYPERLINK("https://www.youtube.com/watch?v=AvYUnszSc1Y&amp;t=954s", "Go to time")</f>
        <v/>
      </c>
    </row>
    <row r="1040">
      <c r="A1040">
        <f>HYPERLINK("https://www.youtube.com/watch?v=AvYUnszSc1Y", "Video")</f>
        <v/>
      </c>
      <c r="B1040" t="inlineStr">
        <is>
          <t>22:54</t>
        </is>
      </c>
      <c r="C1040" t="inlineStr">
        <is>
          <t>going back and forth about these scenes</t>
        </is>
      </c>
      <c r="D1040">
        <f>HYPERLINK("https://www.youtube.com/watch?v=AvYUnszSc1Y&amp;t=1374s", "Go to time")</f>
        <v/>
      </c>
    </row>
    <row r="1041">
      <c r="A1041">
        <f>HYPERLINK("https://www.youtube.com/watch?v=AvYUnszSc1Y", "Video")</f>
        <v/>
      </c>
      <c r="B1041" t="inlineStr">
        <is>
          <t>24:43</t>
        </is>
      </c>
      <c r="C1041" t="inlineStr">
        <is>
          <t>going on and on about myself no</t>
        </is>
      </c>
      <c r="D1041">
        <f>HYPERLINK("https://www.youtube.com/watch?v=AvYUnszSc1Y&amp;t=1483s", "Go to time")</f>
        <v/>
      </c>
    </row>
    <row r="1042">
      <c r="A1042">
        <f>HYPERLINK("https://www.youtube.com/watch?v=B-W-ZSk6M70", "Video")</f>
        <v/>
      </c>
      <c r="B1042" t="inlineStr">
        <is>
          <t>1:29</t>
        </is>
      </c>
      <c r="C1042" t="inlineStr">
        <is>
          <t>could write a song about it and Go sing</t>
        </is>
      </c>
      <c r="D1042">
        <f>HYPERLINK("https://www.youtube.com/watch?v=B-W-ZSk6M70&amp;t=89s", "Go to time")</f>
        <v/>
      </c>
    </row>
    <row r="1043">
      <c r="A1043">
        <f>HYPERLINK("https://www.youtube.com/watch?v=r2LdMn0z2jI", "Video")</f>
        <v/>
      </c>
      <c r="B1043" t="inlineStr">
        <is>
          <t>0:30</t>
        </is>
      </c>
      <c r="C1043" t="inlineStr">
        <is>
          <t>i'm gonna need to know about all your</t>
        </is>
      </c>
      <c r="D1043">
        <f>HYPERLINK("https://www.youtube.com/watch?v=r2LdMn0z2jI&amp;t=30s", "Go to time")</f>
        <v/>
      </c>
    </row>
    <row r="1044">
      <c r="A1044">
        <f>HYPERLINK("https://www.youtube.com/watch?v=Bqvm_iMBNPU", "Video")</f>
        <v/>
      </c>
      <c r="B1044" t="inlineStr">
        <is>
          <t>29:22</t>
        </is>
      </c>
      <c r="C1044" t="inlineStr">
        <is>
          <t>about you says dragon or Warrior</t>
        </is>
      </c>
      <c r="D1044">
        <f>HYPERLINK("https://www.youtube.com/watch?v=Bqvm_iMBNPU&amp;t=1762s", "Go to time")</f>
        <v/>
      </c>
    </row>
    <row r="1045">
      <c r="A1045">
        <f>HYPERLINK("https://www.youtube.com/watch?v=YH232gAGzbE", "Video")</f>
        <v/>
      </c>
      <c r="B1045" t="inlineStr">
        <is>
          <t>0:43</t>
        </is>
      </c>
      <c r="C1045" t="inlineStr">
        <is>
          <t>we're going to be talking about</t>
        </is>
      </c>
      <c r="D1045">
        <f>HYPERLINK("https://www.youtube.com/watch?v=YH232gAGzbE&amp;t=43s", "Go to time")</f>
        <v/>
      </c>
    </row>
    <row r="1046">
      <c r="A1046">
        <f>HYPERLINK("https://www.youtube.com/watch?v=YH232gAGzbE", "Video")</f>
        <v/>
      </c>
      <c r="B1046" t="inlineStr">
        <is>
          <t>10:00</t>
        </is>
      </c>
      <c r="C1046" t="inlineStr">
        <is>
          <t>talk about it Joe sir let's go ahead and</t>
        </is>
      </c>
      <c r="D1046">
        <f>HYPERLINK("https://www.youtube.com/watch?v=YH232gAGzbE&amp;t=600s", "Go to time")</f>
        <v/>
      </c>
    </row>
    <row r="1047">
      <c r="A1047">
        <f>HYPERLINK("https://www.youtube.com/watch?v=YH232gAGzbE", "Video")</f>
        <v/>
      </c>
      <c r="B1047" t="inlineStr">
        <is>
          <t>30:58</t>
        </is>
      </c>
      <c r="C1047" t="inlineStr">
        <is>
          <t>why I feel good about it is for as much</t>
        </is>
      </c>
      <c r="D1047">
        <f>HYPERLINK("https://www.youtube.com/watch?v=YH232gAGzbE&amp;t=1858s", "Go to time")</f>
        <v/>
      </c>
    </row>
    <row r="1048">
      <c r="A1048">
        <f>HYPERLINK("https://www.youtube.com/watch?v=YH232gAGzbE", "Video")</f>
        <v/>
      </c>
      <c r="B1048" t="inlineStr">
        <is>
          <t>35:46</t>
        </is>
      </c>
      <c r="C1048" t="inlineStr">
        <is>
          <t>got me but what about you well it's</t>
        </is>
      </c>
      <c r="D1048">
        <f>HYPERLINK("https://www.youtube.com/watch?v=YH232gAGzbE&amp;t=2146s", "Go to time")</f>
        <v/>
      </c>
    </row>
    <row r="1049">
      <c r="A1049">
        <f>HYPERLINK("https://www.youtube.com/watch?v=YH232gAGzbE", "Video")</f>
        <v/>
      </c>
      <c r="B1049" t="inlineStr">
        <is>
          <t>41:17</t>
        </is>
      </c>
      <c r="C1049" t="inlineStr">
        <is>
          <t>uh what about you you're gonna you're</t>
        </is>
      </c>
      <c r="D1049">
        <f>HYPERLINK("https://www.youtube.com/watch?v=YH232gAGzbE&amp;t=2477s", "Go to time")</f>
        <v/>
      </c>
    </row>
    <row r="1050">
      <c r="A1050">
        <f>HYPERLINK("https://www.youtube.com/watch?v=YH232gAGzbE", "Video")</f>
        <v/>
      </c>
      <c r="B1050" t="inlineStr">
        <is>
          <t>44:35</t>
        </is>
      </c>
      <c r="C1050" t="inlineStr">
        <is>
          <t>got the inside track if you know about</t>
        </is>
      </c>
      <c r="D1050">
        <f>HYPERLINK("https://www.youtube.com/watch?v=YH232gAGzbE&amp;t=2675s", "Go to time")</f>
        <v/>
      </c>
    </row>
    <row r="1051">
      <c r="A1051">
        <f>HYPERLINK("https://www.youtube.com/watch?v=0tTlR8Ce-eg", "Video")</f>
        <v/>
      </c>
      <c r="B1051" t="inlineStr">
        <is>
          <t>0:58</t>
        </is>
      </c>
      <c r="C1051" t="inlineStr">
        <is>
          <t>about we're just gonna help the</t>
        </is>
      </c>
      <c r="D1051">
        <f>HYPERLINK("https://www.youtube.com/watch?v=0tTlR8Ce-eg&amp;t=58s", "Go to time")</f>
        <v/>
      </c>
    </row>
    <row r="1052">
      <c r="A1052">
        <f>HYPERLINK("https://www.youtube.com/watch?v=LwN-6JvgHgI", "Video")</f>
        <v/>
      </c>
      <c r="B1052" t="inlineStr">
        <is>
          <t>1:36</t>
        </is>
      </c>
      <c r="C1052" t="inlineStr">
        <is>
          <t>trouble let go of me about it thank you</t>
        </is>
      </c>
      <c r="D1052">
        <f>HYPERLINK("https://www.youtube.com/watch?v=LwN-6JvgHgI&amp;t=96s", "Go to time")</f>
        <v/>
      </c>
    </row>
    <row r="1053">
      <c r="A1053">
        <f>HYPERLINK("https://www.youtube.com/watch?v=eWaq4IeWN2M", "Video")</f>
        <v/>
      </c>
      <c r="B1053" t="inlineStr">
        <is>
          <t>2:12</t>
        </is>
      </c>
      <c r="C1053" t="inlineStr">
        <is>
          <t>yeah okay I'm good okay I think about</t>
        </is>
      </c>
      <c r="D1053">
        <f>HYPERLINK("https://www.youtube.com/watch?v=eWaq4IeWN2M&amp;t=132s", "Go to time")</f>
        <v/>
      </c>
    </row>
    <row r="1054">
      <c r="A1054">
        <f>HYPERLINK("https://www.youtube.com/watch?v=zur12-IXeiU", "Video")</f>
        <v/>
      </c>
      <c r="B1054" t="inlineStr">
        <is>
          <t>20:33</t>
        </is>
      </c>
      <c r="C1054" t="inlineStr">
        <is>
          <t>about K cuz again I'm just going to go</t>
        </is>
      </c>
      <c r="D1054">
        <f>HYPERLINK("https://www.youtube.com/watch?v=zur12-IXeiU&amp;t=1233s", "Go to time")</f>
        <v/>
      </c>
    </row>
    <row r="1055">
      <c r="A1055">
        <f>HYPERLINK("https://www.youtube.com/watch?v=2i8C-GOsHo0", "Video")</f>
        <v/>
      </c>
      <c r="B1055" t="inlineStr">
        <is>
          <t>1:38</t>
        </is>
      </c>
      <c r="C1055" t="inlineStr">
        <is>
          <t>about him what are we going to do about</t>
        </is>
      </c>
      <c r="D1055">
        <f>HYPERLINK("https://www.youtube.com/watch?v=2i8C-GOsHo0&amp;t=98s", "Go to time")</f>
        <v/>
      </c>
    </row>
    <row r="1056">
      <c r="A1056">
        <f>HYPERLINK("https://www.youtube.com/watch?v=OzUtt05RWec", "Video")</f>
        <v/>
      </c>
      <c r="B1056" t="inlineStr">
        <is>
          <t>0:24</t>
        </is>
      </c>
      <c r="C1056" t="inlineStr">
        <is>
          <t>we've got about 20 kids in the program</t>
        </is>
      </c>
      <c r="D1056">
        <f>HYPERLINK("https://www.youtube.com/watch?v=OzUtt05RWec&amp;t=24s", "Go to time")</f>
        <v/>
      </c>
    </row>
    <row r="1057">
      <c r="A1057">
        <f>HYPERLINK("https://www.youtube.com/watch?v=GAumfUAmuYA", "Video")</f>
        <v/>
      </c>
      <c r="B1057" t="inlineStr">
        <is>
          <t>0:10</t>
        </is>
      </c>
      <c r="C1057" t="inlineStr">
        <is>
          <t>I'm about to go in</t>
        </is>
      </c>
      <c r="D1057">
        <f>HYPERLINK("https://www.youtube.com/watch?v=GAumfUAmuYA&amp;t=10s", "Go to time")</f>
        <v/>
      </c>
    </row>
    <row r="1058">
      <c r="A1058">
        <f>HYPERLINK("https://www.youtube.com/watch?v=6PaVtrTL2ak", "Video")</f>
        <v/>
      </c>
      <c r="B1058" t="inlineStr">
        <is>
          <t>21:00</t>
        </is>
      </c>
      <c r="C1058" t="inlineStr">
        <is>
          <t>numb oh yeah I forgot about that look up</t>
        </is>
      </c>
      <c r="D1058">
        <f>HYPERLINK("https://www.youtube.com/watch?v=6PaVtrTL2ak&amp;t=1260s", "Go to time")</f>
        <v/>
      </c>
    </row>
    <row r="1059">
      <c r="A1059">
        <f>HYPERLINK("https://www.youtube.com/watch?v=nTfjcBA1xUQ", "Video")</f>
        <v/>
      </c>
      <c r="B1059" t="inlineStr">
        <is>
          <t>0:03</t>
        </is>
      </c>
      <c r="C1059" t="inlineStr">
        <is>
          <t>is about to go ham</t>
        </is>
      </c>
      <c r="D1059">
        <f>HYPERLINK("https://www.youtube.com/watch?v=nTfjcBA1xUQ&amp;t=3s", "Go to time")</f>
        <v/>
      </c>
    </row>
    <row r="1060">
      <c r="A1060">
        <f>HYPERLINK("https://www.youtube.com/watch?v=QbJIRG4T680", "Video")</f>
        <v/>
      </c>
      <c r="B1060" t="inlineStr">
        <is>
          <t>2:00</t>
        </is>
      </c>
      <c r="C1060" t="inlineStr">
        <is>
          <t>three honks means the boats about to go</t>
        </is>
      </c>
      <c r="D1060">
        <f>HYPERLINK("https://www.youtube.com/watch?v=QbJIRG4T680&amp;t=120s", "Go to time")</f>
        <v/>
      </c>
    </row>
    <row r="1061">
      <c r="A1061">
        <f>HYPERLINK("https://www.youtube.com/watch?v=ADNxEsD73VI", "Video")</f>
        <v/>
      </c>
      <c r="B1061" t="inlineStr">
        <is>
          <t>23:42</t>
        </is>
      </c>
      <c r="C1061" t="inlineStr">
        <is>
          <t>hell forgot about my new</t>
        </is>
      </c>
      <c r="D1061">
        <f>HYPERLINK("https://www.youtube.com/watch?v=ADNxEsD73VI&amp;t=1422s", "Go to time")</f>
        <v/>
      </c>
    </row>
    <row r="1062">
      <c r="A1062">
        <f>HYPERLINK("https://www.youtube.com/watch?v=aqTk9FL0uGw", "Video")</f>
        <v/>
      </c>
      <c r="B1062" t="inlineStr">
        <is>
          <t>0:49</t>
        </is>
      </c>
      <c r="C1062" t="inlineStr">
        <is>
          <t>what do you got in your black book about</t>
        </is>
      </c>
      <c r="D1062">
        <f>HYPERLINK("https://www.youtube.com/watch?v=aqTk9FL0uGw&amp;t=49s", "Go to time")</f>
        <v/>
      </c>
    </row>
    <row r="1063">
      <c r="A1063">
        <f>HYPERLINK("https://www.youtube.com/watch?v=6QNflNakJaw", "Video")</f>
        <v/>
      </c>
      <c r="B1063" t="inlineStr">
        <is>
          <t>2:03</t>
        </is>
      </c>
      <c r="C1063" t="inlineStr">
        <is>
          <t>will go ahead and say this about like</t>
        </is>
      </c>
      <c r="D1063">
        <f>HYPERLINK("https://www.youtube.com/watch?v=6QNflNakJaw&amp;t=123s", "Go to time")</f>
        <v/>
      </c>
    </row>
    <row r="1064">
      <c r="A1064">
        <f>HYPERLINK("https://www.youtube.com/watch?v=6QNflNakJaw", "Video")</f>
        <v/>
      </c>
      <c r="B1064" t="inlineStr">
        <is>
          <t>26:40</t>
        </is>
      </c>
      <c r="C1064" t="inlineStr">
        <is>
          <t>about is irrelevant he's gonna put the</t>
        </is>
      </c>
      <c r="D1064">
        <f>HYPERLINK("https://www.youtube.com/watch?v=6QNflNakJaw&amp;t=1600s", "Go to time")</f>
        <v/>
      </c>
    </row>
    <row r="1065">
      <c r="A1065">
        <f>HYPERLINK("https://www.youtube.com/watch?v=r1g-zDnHF8E", "Video")</f>
        <v/>
      </c>
      <c r="B1065" t="inlineStr">
        <is>
          <t>0:29</t>
        </is>
      </c>
      <c r="C1065" t="inlineStr">
        <is>
          <t>you're going to be talking about how the</t>
        </is>
      </c>
      <c r="D1065">
        <f>HYPERLINK("https://www.youtube.com/watch?v=r1g-zDnHF8E&amp;t=29s", "Go to time")</f>
        <v/>
      </c>
    </row>
    <row r="1066">
      <c r="A1066">
        <f>HYPERLINK("https://www.youtube.com/watch?v=r1g-zDnHF8E", "Video")</f>
        <v/>
      </c>
      <c r="B1066" t="inlineStr">
        <is>
          <t>0:37</t>
        </is>
      </c>
      <c r="C1066" t="inlineStr">
        <is>
          <t>regurgitating Gordon Wood talking about</t>
        </is>
      </c>
      <c r="D1066">
        <f>HYPERLINK("https://www.youtube.com/watch?v=r1g-zDnHF8E&amp;t=37s", "Go to time")</f>
        <v/>
      </c>
    </row>
    <row r="1067">
      <c r="A1067">
        <f>HYPERLINK("https://www.youtube.com/watch?v=m05eryRR9II", "Video")</f>
        <v/>
      </c>
      <c r="B1067" t="inlineStr">
        <is>
          <t>0:20</t>
        </is>
      </c>
      <c r="C1067" t="inlineStr">
        <is>
          <t>okay here we go just relax think about</t>
        </is>
      </c>
      <c r="D1067">
        <f>HYPERLINK("https://www.youtube.com/watch?v=m05eryRR9II&amp;t=20s", "Go to time")</f>
        <v/>
      </c>
    </row>
    <row r="1068">
      <c r="A1068">
        <f>HYPERLINK("https://www.youtube.com/watch?v=ZstlSfL92Cw", "Video")</f>
        <v/>
      </c>
      <c r="B1068" t="inlineStr">
        <is>
          <t>1:04</t>
        </is>
      </c>
      <c r="C1068" t="inlineStr">
        <is>
          <t>them you thinking about going to the car</t>
        </is>
      </c>
      <c r="D1068">
        <f>HYPERLINK("https://www.youtube.com/watch?v=ZstlSfL92Cw&amp;t=64s", "Go to time")</f>
        <v/>
      </c>
    </row>
    <row r="1069">
      <c r="A1069">
        <f>HYPERLINK("https://www.youtube.com/watch?v=SaOjJ3HjbDs", "Video")</f>
        <v/>
      </c>
      <c r="B1069" t="inlineStr">
        <is>
          <t>0:15</t>
        </is>
      </c>
      <c r="C1069" t="inlineStr">
        <is>
          <t>it's not going to be about</t>
        </is>
      </c>
      <c r="D1069">
        <f>HYPERLINK("https://www.youtube.com/watch?v=SaOjJ3HjbDs&amp;t=15s", "Go to time")</f>
        <v/>
      </c>
    </row>
    <row r="1070">
      <c r="A1070">
        <f>HYPERLINK("https://www.youtube.com/watch?v=O1ipc75t_SQ", "Video")</f>
        <v/>
      </c>
      <c r="B1070" t="inlineStr">
        <is>
          <t>0:47</t>
        </is>
      </c>
      <c r="C1070" t="inlineStr">
        <is>
          <t>talking about so you going on</t>
        </is>
      </c>
      <c r="D1070">
        <f>HYPERLINK("https://www.youtube.com/watch?v=O1ipc75t_SQ&amp;t=47s", "Go to time")</f>
        <v/>
      </c>
    </row>
    <row r="1071">
      <c r="A1071">
        <f>HYPERLINK("https://www.youtube.com/watch?v=m6E1U3BkHXo", "Video")</f>
        <v/>
      </c>
      <c r="B1071" t="inlineStr">
        <is>
          <t>1:28</t>
        </is>
      </c>
      <c r="C1071" t="inlineStr">
        <is>
          <t>really about Atlanta you are good it</t>
        </is>
      </c>
      <c r="D1071">
        <f>HYPERLINK("https://www.youtube.com/watch?v=m6E1U3BkHXo&amp;t=88s", "Go to time")</f>
        <v/>
      </c>
    </row>
    <row r="1072">
      <c r="A1072">
        <f>HYPERLINK("https://www.youtube.com/watch?v=m6E1U3BkHXo", "Video")</f>
        <v/>
      </c>
      <c r="B1072" t="inlineStr">
        <is>
          <t>2:29</t>
        </is>
      </c>
      <c r="C1072" t="inlineStr">
        <is>
          <t>being Max Steel God I forgot about that</t>
        </is>
      </c>
      <c r="D1072">
        <f>HYPERLINK("https://www.youtube.com/watch?v=m6E1U3BkHXo&amp;t=149s", "Go to time")</f>
        <v/>
      </c>
    </row>
    <row r="1073">
      <c r="A1073">
        <f>HYPERLINK("https://www.youtube.com/watch?v=m6E1U3BkHXo", "Video")</f>
        <v/>
      </c>
      <c r="B1073" t="inlineStr">
        <is>
          <t>2:47</t>
        </is>
      </c>
      <c r="C1073" t="inlineStr">
        <is>
          <t>now like you are literally about to go</t>
        </is>
      </c>
      <c r="D1073">
        <f>HYPERLINK("https://www.youtube.com/watch?v=m6E1U3BkHXo&amp;t=167s", "Go to time")</f>
        <v/>
      </c>
    </row>
    <row r="1074">
      <c r="A1074">
        <f>HYPERLINK("https://www.youtube.com/watch?v=m6E1U3BkHXo", "Video")</f>
        <v/>
      </c>
      <c r="B1074" t="inlineStr">
        <is>
          <t>10:53</t>
        </is>
      </c>
      <c r="C1074" t="inlineStr">
        <is>
          <t>I think about going through the same</t>
        </is>
      </c>
      <c r="D1074">
        <f>HYPERLINK("https://www.youtube.com/watch?v=m6E1U3BkHXo&amp;t=653s", "Go to time")</f>
        <v/>
      </c>
    </row>
    <row r="1075">
      <c r="A1075">
        <f>HYPERLINK("https://www.youtube.com/watch?v=m6E1U3BkHXo", "Video")</f>
        <v/>
      </c>
      <c r="B1075" t="inlineStr">
        <is>
          <t>33:16</t>
        </is>
      </c>
      <c r="C1075" t="inlineStr">
        <is>
          <t>forgot about that yeah and Mark Strong</t>
        </is>
      </c>
      <c r="D1075">
        <f>HYPERLINK("https://www.youtube.com/watch?v=m6E1U3BkHXo&amp;t=1996s", "Go to time")</f>
        <v/>
      </c>
    </row>
    <row r="1076">
      <c r="A1076">
        <f>HYPERLINK("https://www.youtube.com/watch?v=m6E1U3BkHXo", "Video")</f>
        <v/>
      </c>
      <c r="B1076" t="inlineStr">
        <is>
          <t>38:40</t>
        </is>
      </c>
      <c r="C1076" t="inlineStr">
        <is>
          <t>and we're not going to talk about the</t>
        </is>
      </c>
      <c r="D1076">
        <f>HYPERLINK("https://www.youtube.com/watch?v=m6E1U3BkHXo&amp;t=2320s", "Go to time")</f>
        <v/>
      </c>
    </row>
    <row r="1077">
      <c r="A1077">
        <f>HYPERLINK("https://www.youtube.com/watch?v=vt96yiqmeI0", "Video")</f>
        <v/>
      </c>
      <c r="B1077" t="inlineStr">
        <is>
          <t>13:57</t>
        </is>
      </c>
      <c r="C1077" t="inlineStr">
        <is>
          <t>go hey I'm K me from the FRS how about</t>
        </is>
      </c>
      <c r="D1077">
        <f>HYPERLINK("https://www.youtube.com/watch?v=vt96yiqmeI0&amp;t=837s", "Go to time")</f>
        <v/>
      </c>
    </row>
    <row r="1078">
      <c r="A1078">
        <f>HYPERLINK("https://www.youtube.com/watch?v=0wepvltASVk", "Video")</f>
        <v/>
      </c>
      <c r="B1078" t="inlineStr">
        <is>
          <t>2:25</t>
        </is>
      </c>
      <c r="C1078" t="inlineStr">
        <is>
          <t>to it talk about it go through each</t>
        </is>
      </c>
      <c r="D1078">
        <f>HYPERLINK("https://www.youtube.com/watch?v=0wepvltASVk&amp;t=145s", "Go to time")</f>
        <v/>
      </c>
    </row>
    <row r="1079">
      <c r="A1079">
        <f>HYPERLINK("https://www.youtube.com/watch?v=0wepvltASVk", "Video")</f>
        <v/>
      </c>
      <c r="B1079" t="inlineStr">
        <is>
          <t>21:39</t>
        </is>
      </c>
      <c r="C1079" t="inlineStr">
        <is>
          <t>about eight or nine months ago and I I'm</t>
        </is>
      </c>
      <c r="D1079">
        <f>HYPERLINK("https://www.youtube.com/watch?v=0wepvltASVk&amp;t=1299s", "Go to time")</f>
        <v/>
      </c>
    </row>
    <row r="1080">
      <c r="A1080">
        <f>HYPERLINK("https://www.youtube.com/watch?v=CgGVTC8scBU", "Video")</f>
        <v/>
      </c>
      <c r="B1080" t="inlineStr">
        <is>
          <t>0:05</t>
        </is>
      </c>
      <c r="C1080" t="inlineStr">
        <is>
          <t>you're right i got enough to worry about</t>
        </is>
      </c>
      <c r="D1080">
        <f>HYPERLINK("https://www.youtube.com/watch?v=CgGVTC8scBU&amp;t=5s", "Go to time")</f>
        <v/>
      </c>
    </row>
    <row r="1081">
      <c r="A1081">
        <f>HYPERLINK("https://www.youtube.com/watch?v=CgGVTC8scBU", "Video")</f>
        <v/>
      </c>
      <c r="B1081" t="inlineStr">
        <is>
          <t>3:01</t>
        </is>
      </c>
      <c r="C1081" t="inlineStr">
        <is>
          <t>no i figured this gonna come in about</t>
        </is>
      </c>
      <c r="D1081">
        <f>HYPERLINK("https://www.youtube.com/watch?v=CgGVTC8scBU&amp;t=181s", "Go to time")</f>
        <v/>
      </c>
    </row>
    <row r="1082">
      <c r="A1082">
        <f>HYPERLINK("https://www.youtube.com/watch?v=1ducf3XJJ5c", "Video")</f>
        <v/>
      </c>
      <c r="B1082" t="inlineStr">
        <is>
          <t>1:28</t>
        </is>
      </c>
      <c r="C1082" t="inlineStr">
        <is>
          <t>about the movies that you got as a kid</t>
        </is>
      </c>
      <c r="D1082">
        <f>HYPERLINK("https://www.youtube.com/watch?v=1ducf3XJJ5c&amp;t=88s", "Go to time")</f>
        <v/>
      </c>
    </row>
    <row r="1083">
      <c r="A1083">
        <f>HYPERLINK("https://www.youtube.com/watch?v=1ducf3XJJ5c", "Video")</f>
        <v/>
      </c>
      <c r="B1083" t="inlineStr">
        <is>
          <t>4:44</t>
        </is>
      </c>
      <c r="C1083" t="inlineStr">
        <is>
          <t>you know are we going to talk about the</t>
        </is>
      </c>
      <c r="D1083">
        <f>HYPERLINK("https://www.youtube.com/watch?v=1ducf3XJJ5c&amp;t=284s", "Go to time")</f>
        <v/>
      </c>
    </row>
    <row r="1084">
      <c r="A1084">
        <f>HYPERLINK("https://www.youtube.com/watch?v=1ducf3XJJ5c", "Video")</f>
        <v/>
      </c>
      <c r="B1084" t="inlineStr">
        <is>
          <t>37:03</t>
        </is>
      </c>
      <c r="C1084" t="inlineStr">
        <is>
          <t>gonna last about two minutes we're gonna</t>
        </is>
      </c>
      <c r="D1084">
        <f>HYPERLINK("https://www.youtube.com/watch?v=1ducf3XJJ5c&amp;t=2223s", "Go to time")</f>
        <v/>
      </c>
    </row>
    <row r="1085">
      <c r="A1085">
        <f>HYPERLINK("https://www.youtube.com/watch?v=1ducf3XJJ5c", "Video")</f>
        <v/>
      </c>
      <c r="B1085" t="inlineStr">
        <is>
          <t>39:21</t>
        </is>
      </c>
      <c r="C1085" t="inlineStr">
        <is>
          <t>upset about this this is where I'm gonna</t>
        </is>
      </c>
      <c r="D1085">
        <f>HYPERLINK("https://www.youtube.com/watch?v=1ducf3XJJ5c&amp;t=2361s", "Go to time")</f>
        <v/>
      </c>
    </row>
    <row r="1086">
      <c r="A1086">
        <f>HYPERLINK("https://www.youtube.com/watch?v=1ducf3XJJ5c", "Video")</f>
        <v/>
      </c>
      <c r="B1086" t="inlineStr">
        <is>
          <t>42:46</t>
        </is>
      </c>
      <c r="C1086" t="inlineStr">
        <is>
          <t>know think about that that is a good</t>
        </is>
      </c>
      <c r="D1086">
        <f>HYPERLINK("https://www.youtube.com/watch?v=1ducf3XJJ5c&amp;t=2566s", "Go to time")</f>
        <v/>
      </c>
    </row>
    <row r="1087">
      <c r="A1087">
        <f>HYPERLINK("https://www.youtube.com/watch?v=RvGM1-id_Rk", "Video")</f>
        <v/>
      </c>
      <c r="B1087" t="inlineStr">
        <is>
          <t>0:21</t>
        </is>
      </c>
      <c r="C1087" t="inlineStr">
        <is>
          <t>i just wanted to tell you about the goal</t>
        </is>
      </c>
      <c r="D1087">
        <f>HYPERLINK("https://www.youtube.com/watch?v=RvGM1-id_Rk&amp;t=21s", "Go to time")</f>
        <v/>
      </c>
    </row>
    <row r="1088">
      <c r="A1088">
        <f>HYPERLINK("https://www.youtube.com/watch?v=o5NPINxrB7g", "Video")</f>
        <v/>
      </c>
      <c r="B1088" t="inlineStr">
        <is>
          <t>1:30</t>
        </is>
      </c>
      <c r="C1088" t="inlineStr">
        <is>
          <t>about you going out something happening</t>
        </is>
      </c>
      <c r="D1088">
        <f>HYPERLINK("https://www.youtube.com/watch?v=o5NPINxrB7g&amp;t=90s", "Go to time")</f>
        <v/>
      </c>
    </row>
    <row r="1089">
      <c r="A1089">
        <f>HYPERLINK("https://www.youtube.com/watch?v=o5NPINxrB7g", "Video")</f>
        <v/>
      </c>
      <c r="B1089" t="inlineStr">
        <is>
          <t>4:26</t>
        </is>
      </c>
      <c r="C1089" t="inlineStr">
        <is>
          <t>gonna care about zero I just told me to</t>
        </is>
      </c>
      <c r="D1089">
        <f>HYPERLINK("https://www.youtube.com/watch?v=o5NPINxrB7g&amp;t=266s", "Go to time")</f>
        <v/>
      </c>
    </row>
    <row r="1090">
      <c r="A1090">
        <f>HYPERLINK("https://www.youtube.com/watch?v=JvBWhPw3zJs", "Video")</f>
        <v/>
      </c>
      <c r="B1090" t="inlineStr">
        <is>
          <t>0:53</t>
        </is>
      </c>
      <c r="C1090" t="inlineStr">
        <is>
          <t>what is it about good sex that makes me</t>
        </is>
      </c>
      <c r="D1090">
        <f>HYPERLINK("https://www.youtube.com/watch?v=JvBWhPw3zJs&amp;t=53s", "Go to time")</f>
        <v/>
      </c>
    </row>
    <row r="1091">
      <c r="A1091">
        <f>HYPERLINK("https://www.youtube.com/watch?v=IiQlYWhL_UI", "Video")</f>
        <v/>
      </c>
      <c r="B1091" t="inlineStr">
        <is>
          <t>1:06</t>
        </is>
      </c>
      <c r="C1091" t="inlineStr">
        <is>
          <t>it's not about that baby you can't go to</t>
        </is>
      </c>
      <c r="D1091">
        <f>HYPERLINK("https://www.youtube.com/watch?v=IiQlYWhL_UI&amp;t=66s", "Go to time")</f>
        <v/>
      </c>
    </row>
    <row r="1092">
      <c r="A1092">
        <f>HYPERLINK("https://www.youtube.com/watch?v=XS4zl0CcueI", "Video")</f>
        <v/>
      </c>
      <c r="B1092" t="inlineStr">
        <is>
          <t>0:04</t>
        </is>
      </c>
      <c r="C1092" t="inlineStr">
        <is>
          <t>never going to talk about that with</t>
        </is>
      </c>
      <c r="D1092">
        <f>HYPERLINK("https://www.youtube.com/watch?v=XS4zl0CcueI&amp;t=4s", "Go to time")</f>
        <v/>
      </c>
    </row>
    <row r="1093">
      <c r="A1093">
        <f>HYPERLINK("https://www.youtube.com/watch?v=hwyMB3bPYtk", "Video")</f>
        <v/>
      </c>
      <c r="B1093" t="inlineStr">
        <is>
          <t>1:29</t>
        </is>
      </c>
      <c r="C1093" t="inlineStr">
        <is>
          <t>about you ain't gonna be waking up</t>
        </is>
      </c>
      <c r="D1093">
        <f>HYPERLINK("https://www.youtube.com/watch?v=hwyMB3bPYtk&amp;t=89s", "Go to time")</f>
        <v/>
      </c>
    </row>
    <row r="1094">
      <c r="A1094">
        <f>HYPERLINK("https://www.youtube.com/watch?v=9qQnEeVh9ks", "Video")</f>
        <v/>
      </c>
      <c r="B1094" t="inlineStr">
        <is>
          <t>1:09</t>
        </is>
      </c>
      <c r="C1094" t="inlineStr">
        <is>
          <t>let's go I'm sorry about this folks</t>
        </is>
      </c>
      <c r="D1094">
        <f>HYPERLINK("https://www.youtube.com/watch?v=9qQnEeVh9ks&amp;t=69s", "Go to time")</f>
        <v/>
      </c>
    </row>
    <row r="1095">
      <c r="A1095">
        <f>HYPERLINK("https://www.youtube.com/watch?v=eyEwu8DHnCM", "Video")</f>
        <v/>
      </c>
      <c r="B1095" t="inlineStr">
        <is>
          <t>2:32</t>
        </is>
      </c>
      <c r="C1095" t="inlineStr">
        <is>
          <t>I'm worried about what you're going to</t>
        </is>
      </c>
      <c r="D1095">
        <f>HYPERLINK("https://www.youtube.com/watch?v=eyEwu8DHnCM&amp;t=152s", "Go to time")</f>
        <v/>
      </c>
    </row>
    <row r="1096">
      <c r="A1096">
        <f>HYPERLINK("https://www.youtube.com/watch?v=8y18YVKnKPk", "Video")</f>
        <v/>
      </c>
      <c r="B1096" t="inlineStr">
        <is>
          <t>3:19</t>
        </is>
      </c>
      <c r="C1096" t="inlineStr">
        <is>
          <t>why what are you gonna talk to about</t>
        </is>
      </c>
      <c r="D1096">
        <f>HYPERLINK("https://www.youtube.com/watch?v=8y18YVKnKPk&amp;t=199s", "Go to time")</f>
        <v/>
      </c>
    </row>
    <row r="1097">
      <c r="A1097">
        <f>HYPERLINK("https://www.youtube.com/watch?v=4tZ5Mj-5RCo", "Video")</f>
        <v/>
      </c>
      <c r="B1097" t="inlineStr">
        <is>
          <t>0:00</t>
        </is>
      </c>
      <c r="C1097" t="inlineStr">
        <is>
          <t>Listen, I've got to talk to you about</t>
        </is>
      </c>
      <c r="D1097">
        <f>HYPERLINK("https://www.youtube.com/watch?v=4tZ5Mj-5RCo&amp;t=0s", "Go to time")</f>
        <v/>
      </c>
    </row>
    <row r="1098">
      <c r="A1098">
        <f>HYPERLINK("https://www.youtube.com/watch?v=d_rDUDH8mAs", "Video")</f>
        <v/>
      </c>
      <c r="B1098" t="inlineStr">
        <is>
          <t>1:41</t>
        </is>
      </c>
      <c r="C1098" t="inlineStr">
        <is>
          <t>I think it was about
a year ago at a wrap party.</t>
        </is>
      </c>
      <c r="D1098">
        <f>HYPERLINK("https://www.youtube.com/watch?v=d_rDUDH8mAs&amp;t=101s", "Go to time")</f>
        <v/>
      </c>
    </row>
    <row r="1099">
      <c r="A1099">
        <f>HYPERLINK("https://www.youtube.com/watch?v=xJV6TfrJaTE", "Video")</f>
        <v/>
      </c>
      <c r="B1099" t="inlineStr">
        <is>
          <t>11:16</t>
        </is>
      </c>
      <c r="C1099" t="inlineStr">
        <is>
          <t>we're going to talk about what happened</t>
        </is>
      </c>
      <c r="D1099">
        <f>HYPERLINK("https://www.youtube.com/watch?v=xJV6TfrJaTE&amp;t=676s", "Go to time")</f>
        <v/>
      </c>
    </row>
    <row r="1100">
      <c r="A1100">
        <f>HYPERLINK("https://www.youtube.com/watch?v=vaCPCekIL3s", "Video")</f>
        <v/>
      </c>
      <c r="B1100" t="inlineStr">
        <is>
          <t>5:44</t>
        </is>
      </c>
      <c r="C1100" t="inlineStr">
        <is>
          <t>okay looks like we got about ten no no</t>
        </is>
      </c>
      <c r="D1100">
        <f>HYPERLINK("https://www.youtube.com/watch?v=vaCPCekIL3s&amp;t=344s", "Go to time")</f>
        <v/>
      </c>
    </row>
    <row r="1101">
      <c r="A1101">
        <f>HYPERLINK("https://www.youtube.com/watch?v=wTH9sf-Di7E", "Video")</f>
        <v/>
      </c>
      <c r="B1101" t="inlineStr">
        <is>
          <t>33:13</t>
        </is>
      </c>
      <c r="C1101" t="inlineStr">
        <is>
          <t>about it Santiago you will tell us and</t>
        </is>
      </c>
      <c r="D1101">
        <f>HYPERLINK("https://www.youtube.com/watch?v=wTH9sf-Di7E&amp;t=1993s", "Go to time")</f>
        <v/>
      </c>
    </row>
    <row r="1102">
      <c r="A1102">
        <f>HYPERLINK("https://www.youtube.com/watch?v=wTH9sf-Di7E", "Video")</f>
        <v/>
      </c>
      <c r="B1102" t="inlineStr">
        <is>
          <t>50:38</t>
        </is>
      </c>
      <c r="C1102" t="inlineStr">
        <is>
          <t>oh Mr grapes I forgot about Mr grapes if</t>
        </is>
      </c>
      <c r="D1102">
        <f>HYPERLINK("https://www.youtube.com/watch?v=wTH9sf-Di7E&amp;t=3038s", "Go to time")</f>
        <v/>
      </c>
    </row>
    <row r="1103">
      <c r="A1103">
        <f>HYPERLINK("https://www.youtube.com/watch?v=wTH9sf-Di7E", "Video")</f>
        <v/>
      </c>
      <c r="B1103" t="inlineStr">
        <is>
          <t>62:19</t>
        </is>
      </c>
      <c r="C1103" t="inlineStr">
        <is>
          <t>here you got to see this I'm about to</t>
        </is>
      </c>
      <c r="D1103">
        <f>HYPERLINK("https://www.youtube.com/watch?v=wTH9sf-Di7E&amp;t=3739s", "Go to time")</f>
        <v/>
      </c>
    </row>
    <row r="1104">
      <c r="A1104">
        <f>HYPERLINK("https://www.youtube.com/watch?v=D_9gO7WlRB8", "Video")</f>
        <v/>
      </c>
      <c r="B1104" t="inlineStr">
        <is>
          <t>3:27</t>
        </is>
      </c>
      <c r="C1104" t="inlineStr">
        <is>
          <t>Forgot about Sarbanes-Oxley.</t>
        </is>
      </c>
      <c r="D1104">
        <f>HYPERLINK("https://www.youtube.com/watch?v=D_9gO7WlRB8&amp;t=207s", "Go to time")</f>
        <v/>
      </c>
    </row>
    <row r="1105">
      <c r="A1105">
        <f>HYPERLINK("https://www.youtube.com/watch?v=D_9gO7WlRB8", "Video")</f>
        <v/>
      </c>
      <c r="B1105" t="inlineStr">
        <is>
          <t>4:46</t>
        </is>
      </c>
      <c r="C1105" t="inlineStr">
        <is>
          <t>Got it. I need to know everything about</t>
        </is>
      </c>
      <c r="D1105">
        <f>HYPERLINK("https://www.youtube.com/watch?v=D_9gO7WlRB8&amp;t=286s", "Go to time")</f>
        <v/>
      </c>
    </row>
    <row r="1106">
      <c r="A1106">
        <f>HYPERLINK("https://www.youtube.com/watch?v=D_9gO7WlRB8", "Video")</f>
        <v/>
      </c>
      <c r="B1106" t="inlineStr">
        <is>
          <t>5:19</t>
        </is>
      </c>
      <c r="C1106" t="inlineStr">
        <is>
          <t>Go for it. I'm going to ask him about</t>
        </is>
      </c>
      <c r="D1106">
        <f>HYPERLINK("https://www.youtube.com/watch?v=D_9gO7WlRB8&amp;t=319s", "Go to time")</f>
        <v/>
      </c>
    </row>
    <row r="1107">
      <c r="A1107">
        <f>HYPERLINK("https://www.youtube.com/watch?v=km2RsoUJdqU", "Video")</f>
        <v/>
      </c>
      <c r="B1107" t="inlineStr">
        <is>
          <t>3:16</t>
        </is>
      </c>
      <c r="C1107" t="inlineStr">
        <is>
          <t>okay oh my God how about a little heads</t>
        </is>
      </c>
      <c r="D1107">
        <f>HYPERLINK("https://www.youtube.com/watch?v=km2RsoUJdqU&amp;t=196s", "Go to time")</f>
        <v/>
      </c>
    </row>
    <row r="1108">
      <c r="A1108">
        <f>HYPERLINK("https://www.youtube.com/watch?v=1olLY4r3l70", "Video")</f>
        <v/>
      </c>
      <c r="B1108" t="inlineStr">
        <is>
          <t>13:51</t>
        </is>
      </c>
      <c r="C1108" t="inlineStr">
        <is>
          <t>about 10 minutes ago when i came in with</t>
        </is>
      </c>
      <c r="D1108">
        <f>HYPERLINK("https://www.youtube.com/watch?v=1olLY4r3l70&amp;t=831s", "Go to time")</f>
        <v/>
      </c>
    </row>
    <row r="1109">
      <c r="A1109">
        <f>HYPERLINK("https://www.youtube.com/watch?v=nVAYRE8zjp0", "Video")</f>
        <v/>
      </c>
      <c r="B1109" t="inlineStr">
        <is>
          <t>0:29</t>
        </is>
      </c>
      <c r="C1109" t="inlineStr">
        <is>
          <t>That's good. How'd you feel about that dune?</t>
        </is>
      </c>
      <c r="D1109">
        <f>HYPERLINK("https://www.youtube.com/watch?v=nVAYRE8zjp0&amp;t=29s", "Go to time")</f>
        <v/>
      </c>
    </row>
    <row r="1110">
      <c r="A1110">
        <f>HYPERLINK("https://www.youtube.com/watch?v=hswSCF1toMY", "Video")</f>
        <v/>
      </c>
      <c r="B1110" t="inlineStr">
        <is>
          <t>7:56</t>
        </is>
      </c>
      <c r="C1110" t="inlineStr">
        <is>
          <t>I completely forgot about that prank that</t>
        </is>
      </c>
      <c r="D1110">
        <f>HYPERLINK("https://www.youtube.com/watch?v=hswSCF1toMY&amp;t=476s", "Go to time")</f>
        <v/>
      </c>
    </row>
    <row r="1111">
      <c r="A1111">
        <f>HYPERLINK("https://www.youtube.com/watch?v=fs6W8jZ8bu8", "Video")</f>
        <v/>
      </c>
      <c r="B1111" t="inlineStr">
        <is>
          <t>1:14</t>
        </is>
      </c>
      <c r="C1111" t="inlineStr">
        <is>
          <t>for it okay we're about to go up and</t>
        </is>
      </c>
      <c r="D1111">
        <f>HYPERLINK("https://www.youtube.com/watch?v=fs6W8jZ8bu8&amp;t=74s", "Go to time")</f>
        <v/>
      </c>
    </row>
    <row r="1112">
      <c r="A1112">
        <f>HYPERLINK("https://www.youtube.com/watch?v=OxrMUdMxuXc", "Video")</f>
        <v/>
      </c>
      <c r="B1112" t="inlineStr">
        <is>
          <t>1:55</t>
        </is>
      </c>
      <c r="C1112" t="inlineStr">
        <is>
          <t>say. I was going to say, when you talk about
Jim Carrey, you know, in the In Living Color</t>
        </is>
      </c>
      <c r="D1112">
        <f>HYPERLINK("https://www.youtube.com/watch?v=OxrMUdMxuXc&amp;t=115s", "Go to time")</f>
        <v/>
      </c>
    </row>
    <row r="1113">
      <c r="A1113">
        <f>HYPERLINK("https://www.youtube.com/watch?v=70mSITCvz4Q", "Video")</f>
        <v/>
      </c>
      <c r="B1113" t="inlineStr">
        <is>
          <t>4:47</t>
        </is>
      </c>
      <c r="C1113" t="inlineStr">
        <is>
          <t>times what about when you got hit by</t>
        </is>
      </c>
      <c r="D1113">
        <f>HYPERLINK("https://www.youtube.com/watch?v=70mSITCvz4Q&amp;t=287s", "Go to time")</f>
        <v/>
      </c>
    </row>
    <row r="1114">
      <c r="A1114">
        <f>HYPERLINK("https://www.youtube.com/watch?v=ByoMpwThMow", "Video")</f>
        <v/>
      </c>
      <c r="B1114" t="inlineStr">
        <is>
          <t>22:36</t>
        </is>
      </c>
      <c r="C1114" t="inlineStr">
        <is>
          <t>And it just, I have goose bumps
 thinking about it now</t>
        </is>
      </c>
      <c r="D1114">
        <f>HYPERLINK("https://www.youtube.com/watch?v=ByoMpwThMow&amp;t=1356s", "Go to time")</f>
        <v/>
      </c>
    </row>
    <row r="1115">
      <c r="A1115">
        <f>HYPERLINK("https://www.youtube.com/watch?v=99_X-YawmgI", "Video")</f>
        <v/>
      </c>
      <c r="B1115" t="inlineStr">
        <is>
          <t>1:25</t>
        </is>
      </c>
      <c r="C1115" t="inlineStr">
        <is>
          <t>Boy, my shallow empty lifestyle is looking
pretty good right about now.</t>
        </is>
      </c>
      <c r="D1115">
        <f>HYPERLINK("https://www.youtube.com/watch?v=99_X-YawmgI&amp;t=85s", "Go to time")</f>
        <v/>
      </c>
    </row>
    <row r="1116">
      <c r="A1116">
        <f>HYPERLINK("https://www.youtube.com/watch?v=R_BjJ8jeDSY", "Video")</f>
        <v/>
      </c>
      <c r="B1116" t="inlineStr">
        <is>
          <t>1:14</t>
        </is>
      </c>
      <c r="C1116" t="inlineStr">
        <is>
          <t>you got about 30 minutes to get</t>
        </is>
      </c>
      <c r="D1116">
        <f>HYPERLINK("https://www.youtube.com/watch?v=R_BjJ8jeDSY&amp;t=74s", "Go to time")</f>
        <v/>
      </c>
    </row>
    <row r="1117">
      <c r="A1117">
        <f>HYPERLINK("https://www.youtube.com/watch?v=KLiA4h6TOas", "Video")</f>
        <v/>
      </c>
      <c r="B1117" t="inlineStr">
        <is>
          <t>1:16</t>
        </is>
      </c>
      <c r="C1117" t="inlineStr">
        <is>
          <t>weeks ago about how since 88 the</t>
        </is>
      </c>
      <c r="D1117">
        <f>HYPERLINK("https://www.youtube.com/watch?v=KLiA4h6TOas&amp;t=76s", "Go to time")</f>
        <v/>
      </c>
    </row>
    <row r="1118">
      <c r="A1118">
        <f>HYPERLINK("https://www.youtube.com/watch?v=09l2DEYXjWk", "Video")</f>
        <v/>
      </c>
      <c r="B1118" t="inlineStr">
        <is>
          <t>0:11</t>
        </is>
      </c>
      <c r="C1118" t="inlineStr">
        <is>
          <t>got to talk about what</t>
        </is>
      </c>
      <c r="D1118">
        <f>HYPERLINK("https://www.youtube.com/watch?v=09l2DEYXjWk&amp;t=11s", "Go to time")</f>
        <v/>
      </c>
    </row>
    <row r="1119">
      <c r="A1119">
        <f>HYPERLINK("https://www.youtube.com/watch?v=RGoE9hfohqo", "Video")</f>
        <v/>
      </c>
      <c r="B1119" t="inlineStr">
        <is>
          <t>3:03</t>
        </is>
      </c>
      <c r="C1119" t="inlineStr">
        <is>
          <t>Do you remember about a week ago you came</t>
        </is>
      </c>
      <c r="D1119">
        <f>HYPERLINK("https://www.youtube.com/watch?v=RGoE9hfohqo&amp;t=183s", "Go to time")</f>
        <v/>
      </c>
    </row>
    <row r="1120">
      <c r="A1120">
        <f>HYPERLINK("https://www.youtube.com/watch?v=1kdu2JQaqdM", "Video")</f>
        <v/>
      </c>
      <c r="B1120" t="inlineStr">
        <is>
          <t>0:51</t>
        </is>
      </c>
      <c r="C1120" t="inlineStr">
        <is>
          <t>going on about all of his dark secrets</t>
        </is>
      </c>
      <c r="D1120">
        <f>HYPERLINK("https://www.youtube.com/watch?v=1kdu2JQaqdM&amp;t=51s", "Go to time")</f>
        <v/>
      </c>
    </row>
    <row r="1121">
      <c r="A1121">
        <f>HYPERLINK("https://www.youtube.com/watch?v=1kdu2JQaqdM", "Video")</f>
        <v/>
      </c>
      <c r="B1121" t="inlineStr">
        <is>
          <t>1:26</t>
        </is>
      </c>
      <c r="C1121" t="inlineStr">
        <is>
          <t>about that sean ova i'm going to be</t>
        </is>
      </c>
      <c r="D1121">
        <f>HYPERLINK("https://www.youtube.com/watch?v=1kdu2JQaqdM&amp;t=86s", "Go to time")</f>
        <v/>
      </c>
    </row>
    <row r="1122">
      <c r="A1122">
        <f>HYPERLINK("https://www.youtube.com/watch?v=1kdu2JQaqdM", "Video")</f>
        <v/>
      </c>
      <c r="B1122" t="inlineStr">
        <is>
          <t>5:07</t>
        </is>
      </c>
      <c r="C1122" t="inlineStr">
        <is>
          <t>and i got to be honest about something</t>
        </is>
      </c>
      <c r="D1122">
        <f>HYPERLINK("https://www.youtube.com/watch?v=1kdu2JQaqdM&amp;t=307s", "Go to time")</f>
        <v/>
      </c>
    </row>
    <row r="1123">
      <c r="A1123">
        <f>HYPERLINK("https://www.youtube.com/watch?v=NgbJsSQQnnU", "Video")</f>
        <v/>
      </c>
      <c r="B1123" t="inlineStr">
        <is>
          <t>3:48</t>
        </is>
      </c>
      <c r="C1123" t="inlineStr">
        <is>
          <t>talking bad about me it's not good</t>
        </is>
      </c>
      <c r="D1123">
        <f>HYPERLINK("https://www.youtube.com/watch?v=NgbJsSQQnnU&amp;t=228s", "Go to time")</f>
        <v/>
      </c>
    </row>
    <row r="1124">
      <c r="A1124">
        <f>HYPERLINK("https://www.youtube.com/watch?v=YmIuBKnQniQ", "Video")</f>
        <v/>
      </c>
      <c r="B1124" t="inlineStr">
        <is>
          <t>1:46</t>
        </is>
      </c>
      <c r="C1124" t="inlineStr">
        <is>
          <t>am I going to do about Ryan just have</t>
        </is>
      </c>
      <c r="D1124">
        <f>HYPERLINK("https://www.youtube.com/watch?v=YmIuBKnQniQ&amp;t=106s", "Go to time")</f>
        <v/>
      </c>
    </row>
    <row r="1125">
      <c r="A1125">
        <f>HYPERLINK("https://www.youtube.com/watch?v=txa2r0f4Wys", "Video")</f>
        <v/>
      </c>
      <c r="B1125" t="inlineStr">
        <is>
          <t>8:26</t>
        </is>
      </c>
      <c r="C1125" t="inlineStr">
        <is>
          <t>sorry you got fired ah don't worry about</t>
        </is>
      </c>
      <c r="D1125">
        <f>HYPERLINK("https://www.youtube.com/watch?v=txa2r0f4Wys&amp;t=506s", "Go to time")</f>
        <v/>
      </c>
    </row>
    <row r="1126">
      <c r="A1126">
        <f>HYPERLINK("https://www.youtube.com/watch?v=ZWn-qFriJwU", "Video")</f>
        <v/>
      </c>
      <c r="B1126" t="inlineStr">
        <is>
          <t>1:29</t>
        </is>
      </c>
      <c r="C1126" t="inlineStr">
        <is>
          <t>I'm gonna find out about you.</t>
        </is>
      </c>
      <c r="D1126">
        <f>HYPERLINK("https://www.youtube.com/watch?v=ZWn-qFriJwU&amp;t=89s", "Go to time")</f>
        <v/>
      </c>
    </row>
    <row r="1127">
      <c r="A1127">
        <f>HYPERLINK("https://www.youtube.com/watch?v=2tBT7S5KvIM", "Video")</f>
        <v/>
      </c>
      <c r="B1127" t="inlineStr">
        <is>
          <t>5:17</t>
        </is>
      </c>
      <c r="C1127" t="inlineStr">
        <is>
          <t>me i forgot about that</t>
        </is>
      </c>
      <c r="D1127">
        <f>HYPERLINK("https://www.youtube.com/watch?v=2tBT7S5KvIM&amp;t=317s", "Go to time")</f>
        <v/>
      </c>
    </row>
    <row r="1128">
      <c r="A1128">
        <f>HYPERLINK("https://www.youtube.com/watch?v=1-Mz6A1wPuw", "Video")</f>
        <v/>
      </c>
      <c r="B1128" t="inlineStr">
        <is>
          <t>7:42</t>
        </is>
      </c>
      <c r="C1128" t="inlineStr">
        <is>
          <t>about to get hot we're gonna get into a</t>
        </is>
      </c>
      <c r="D1128">
        <f>HYPERLINK("https://www.youtube.com/watch?v=1-Mz6A1wPuw&amp;t=462s", "Go to time")</f>
        <v/>
      </c>
    </row>
    <row r="1129">
      <c r="A1129">
        <f>HYPERLINK("https://www.youtube.com/watch?v=NUS3YcyRTDQ", "Video")</f>
        <v/>
      </c>
      <c r="B1129" t="inlineStr">
        <is>
          <t>1:57</t>
        </is>
      </c>
      <c r="C1129" t="inlineStr">
        <is>
          <t>Oh, good. I need to talk to you about</t>
        </is>
      </c>
      <c r="D1129">
        <f>HYPERLINK("https://www.youtube.com/watch?v=NUS3YcyRTDQ&amp;t=117s", "Go to time")</f>
        <v/>
      </c>
    </row>
    <row r="1130">
      <c r="A1130">
        <f>HYPERLINK("https://www.youtube.com/watch?v=rbepNMJ1O2U", "Video")</f>
        <v/>
      </c>
      <c r="B1130" t="inlineStr">
        <is>
          <t>4:23</t>
        </is>
      </c>
      <c r="C1130" t="inlineStr">
        <is>
          <t>God I'm too high to think about that</t>
        </is>
      </c>
      <c r="D1130">
        <f>HYPERLINK("https://www.youtube.com/watch?v=rbepNMJ1O2U&amp;t=263s", "Go to time")</f>
        <v/>
      </c>
    </row>
    <row r="1131">
      <c r="A1131">
        <f>HYPERLINK("https://www.youtube.com/watch?v=rbepNMJ1O2U", "Video")</f>
        <v/>
      </c>
      <c r="B1131" t="inlineStr">
        <is>
          <t>8:36</t>
        </is>
      </c>
      <c r="C1131" t="inlineStr">
        <is>
          <t>a C++ Well how about that good for you</t>
        </is>
      </c>
      <c r="D1131">
        <f>HYPERLINK("https://www.youtube.com/watch?v=rbepNMJ1O2U&amp;t=516s", "Go to time")</f>
        <v/>
      </c>
    </row>
    <row r="1132">
      <c r="A1132">
        <f>HYPERLINK("https://www.youtube.com/watch?v=Aw1QtUCjJY4", "Video")</f>
        <v/>
      </c>
      <c r="B1132" t="inlineStr">
        <is>
          <t>0:21</t>
        </is>
      </c>
      <c r="C1132" t="inlineStr">
        <is>
          <t>barbecue talk to us about what's going</t>
        </is>
      </c>
      <c r="D1132">
        <f>HYPERLINK("https://www.youtube.com/watch?v=Aw1QtUCjJY4&amp;t=21s", "Go to time")</f>
        <v/>
      </c>
    </row>
    <row r="1133">
      <c r="A1133">
        <f>HYPERLINK("https://www.youtube.com/watch?v=3Le6RhDg6eM", "Video")</f>
        <v/>
      </c>
      <c r="B1133" t="inlineStr">
        <is>
          <t>0:11</t>
        </is>
      </c>
      <c r="C1133" t="inlineStr">
        <is>
          <t>i said i'm thinking about how i can go</t>
        </is>
      </c>
      <c r="D1133">
        <f>HYPERLINK("https://www.youtube.com/watch?v=3Le6RhDg6eM&amp;t=11s", "Go to time")</f>
        <v/>
      </c>
    </row>
    <row r="1134">
      <c r="A1134">
        <f>HYPERLINK("https://www.youtube.com/watch?v=_sMONI-PfQY", "Video")</f>
        <v/>
      </c>
      <c r="B1134" t="inlineStr">
        <is>
          <t>6:36</t>
        </is>
      </c>
      <c r="C1134" t="inlineStr">
        <is>
          <t>you talking about your new goatee? I think</t>
        </is>
      </c>
      <c r="D1134">
        <f>HYPERLINK("https://www.youtube.com/watch?v=_sMONI-PfQY&amp;t=396s", "Go to time")</f>
        <v/>
      </c>
    </row>
    <row r="1135">
      <c r="A1135">
        <f>HYPERLINK("https://www.youtube.com/watch?v=_sMONI-PfQY", "Video")</f>
        <v/>
      </c>
      <c r="B1135" t="inlineStr">
        <is>
          <t>9:22</t>
        </is>
      </c>
      <c r="C1135" t="inlineStr">
        <is>
          <t>I forgot about Mr.</t>
        </is>
      </c>
      <c r="D1135">
        <f>HYPERLINK("https://www.youtube.com/watch?v=_sMONI-PfQY&amp;t=562s", "Go to time")</f>
        <v/>
      </c>
    </row>
    <row r="1136">
      <c r="A1136">
        <f>HYPERLINK("https://www.youtube.com/watch?v=AuSEqq7ayNM", "Video")</f>
        <v/>
      </c>
      <c r="B1136" t="inlineStr">
        <is>
          <t>3:21</t>
        </is>
      </c>
      <c r="C1136" t="inlineStr">
        <is>
          <t>good about this ram yeah</t>
        </is>
      </c>
      <c r="D1136">
        <f>HYPERLINK("https://www.youtube.com/watch?v=AuSEqq7ayNM&amp;t=201s", "Go to time")</f>
        <v/>
      </c>
    </row>
    <row r="1137">
      <c r="A1137">
        <f>HYPERLINK("https://www.youtube.com/watch?v=JxubUc0Az5c", "Video")</f>
        <v/>
      </c>
      <c r="B1137" t="inlineStr">
        <is>
          <t>2:42</t>
        </is>
      </c>
      <c r="C1137" t="inlineStr">
        <is>
          <t>what about Meritt I hear you but you got</t>
        </is>
      </c>
      <c r="D1137">
        <f>HYPERLINK("https://www.youtube.com/watch?v=JxubUc0Az5c&amp;t=162s", "Go to time")</f>
        <v/>
      </c>
    </row>
    <row r="1138">
      <c r="A1138">
        <f>HYPERLINK("https://www.youtube.com/watch?v=vczvenJI8ug", "Video")</f>
        <v/>
      </c>
      <c r="B1138" t="inlineStr">
        <is>
          <t>0:53</t>
        </is>
      </c>
      <c r="C1138" t="inlineStr">
        <is>
          <t>something about the ego of a comedian</t>
        </is>
      </c>
      <c r="D1138">
        <f>HYPERLINK("https://www.youtube.com/watch?v=vczvenJI8ug&amp;t=53s", "Go to time")</f>
        <v/>
      </c>
    </row>
    <row r="1139">
      <c r="A1139">
        <f>HYPERLINK("https://www.youtube.com/watch?v=_JKeY8zDQKU", "Video")</f>
        <v/>
      </c>
      <c r="B1139" t="inlineStr">
        <is>
          <t>9:08</t>
        </is>
      </c>
      <c r="C1139" t="inlineStr">
        <is>
          <t>Then about three weeks ago, they cancelled</t>
        </is>
      </c>
      <c r="D1139">
        <f>HYPERLINK("https://www.youtube.com/watch?v=_JKeY8zDQKU&amp;t=548s", "Go to time")</f>
        <v/>
      </c>
    </row>
    <row r="1140">
      <c r="A1140">
        <f>HYPERLINK("https://www.youtube.com/watch?v=p-4CMwKjApw", "Video")</f>
        <v/>
      </c>
      <c r="B1140" t="inlineStr">
        <is>
          <t>1:34</t>
        </is>
      </c>
      <c r="C1140" t="inlineStr">
        <is>
          <t>what are we going to do about it?</t>
        </is>
      </c>
      <c r="D1140">
        <f>HYPERLINK("https://www.youtube.com/watch?v=p-4CMwKjApw&amp;t=94s", "Go to time")</f>
        <v/>
      </c>
    </row>
    <row r="1141">
      <c r="A1141">
        <f>HYPERLINK("https://www.youtube.com/watch?v=6xonRI8jlBc", "Video")</f>
        <v/>
      </c>
      <c r="B1141" t="inlineStr">
        <is>
          <t>0:34</t>
        </is>
      </c>
      <c r="C1141" t="inlineStr">
        <is>
          <t>someone's about to die oh my God why is</t>
        </is>
      </c>
      <c r="D1141">
        <f>HYPERLINK("https://www.youtube.com/watch?v=6xonRI8jlBc&amp;t=34s", "Go to time")</f>
        <v/>
      </c>
    </row>
    <row r="1142">
      <c r="A1142">
        <f>HYPERLINK("https://www.youtube.com/watch?v=6xonRI8jlBc", "Video")</f>
        <v/>
      </c>
      <c r="B1142" t="inlineStr">
        <is>
          <t>1:29</t>
        </is>
      </c>
      <c r="C1142" t="inlineStr">
        <is>
          <t>well what about about all your goals for</t>
        </is>
      </c>
      <c r="D1142">
        <f>HYPERLINK("https://www.youtube.com/watch?v=6xonRI8jlBc&amp;t=89s", "Go to time")</f>
        <v/>
      </c>
    </row>
    <row r="1143">
      <c r="A1143">
        <f>HYPERLINK("https://www.youtube.com/watch?v=HnrjsNhkD0w", "Video")</f>
        <v/>
      </c>
      <c r="B1143" t="inlineStr">
        <is>
          <t>0:54</t>
        </is>
      </c>
      <c r="C1143" t="inlineStr">
        <is>
          <t>Or have you forgotten about Dave?</t>
        </is>
      </c>
      <c r="D1143">
        <f>HYPERLINK("https://www.youtube.com/watch?v=HnrjsNhkD0w&amp;t=54s", "Go to time")</f>
        <v/>
      </c>
    </row>
    <row r="1144">
      <c r="A1144">
        <f>HYPERLINK("https://www.youtube.com/watch?v=N987ga3h5c8", "Video")</f>
        <v/>
      </c>
      <c r="B1144" t="inlineStr">
        <is>
          <t>4:18</t>
        </is>
      </c>
      <c r="C1144" t="inlineStr">
        <is>
          <t>wouldn't know about had you not gone to</t>
        </is>
      </c>
      <c r="D1144">
        <f>HYPERLINK("https://www.youtube.com/watch?v=N987ga3h5c8&amp;t=258s", "Go to time")</f>
        <v/>
      </c>
    </row>
    <row r="1145">
      <c r="A1145">
        <f>HYPERLINK("https://www.youtube.com/watch?v=2ZGvEQWNqqQ", "Video")</f>
        <v/>
      </c>
      <c r="B1145" t="inlineStr">
        <is>
          <t>1:36</t>
        </is>
      </c>
      <c r="C1145" t="inlineStr">
        <is>
          <t>Yeah. We're gonna be talking about this one
for years to come, aren't we?</t>
        </is>
      </c>
      <c r="D1145">
        <f>HYPERLINK("https://www.youtube.com/watch?v=2ZGvEQWNqqQ&amp;t=96s", "Go to time")</f>
        <v/>
      </c>
    </row>
    <row r="1146">
      <c r="A1146">
        <f>HYPERLINK("https://www.youtube.com/watch?v=2ZGvEQWNqqQ", "Video")</f>
        <v/>
      </c>
      <c r="B1146" t="inlineStr">
        <is>
          <t>2:14</t>
        </is>
      </c>
      <c r="C1146" t="inlineStr">
        <is>
          <t>Hey, guys. So Kenny and I were thinking
about going to this restaurant.</t>
        </is>
      </c>
      <c r="D1146">
        <f>HYPERLINK("https://www.youtube.com/watch?v=2ZGvEQWNqqQ&amp;t=134s", "Go to time")</f>
        <v/>
      </c>
    </row>
    <row r="1147">
      <c r="A1147">
        <f>HYPERLINK("https://www.youtube.com/watch?v=YnG54e-ATb8", "Video")</f>
        <v/>
      </c>
      <c r="B1147" t="inlineStr">
        <is>
          <t>1:32</t>
        </is>
      </c>
      <c r="C1147" t="inlineStr">
        <is>
          <t>What? I mean, you're really gonna talk about</t>
        </is>
      </c>
      <c r="D1147">
        <f>HYPERLINK("https://www.youtube.com/watch?v=YnG54e-ATb8&amp;t=92s", "Go to time")</f>
        <v/>
      </c>
    </row>
    <row r="1148">
      <c r="A1148">
        <f>HYPERLINK("https://www.youtube.com/watch?v=8bVNBe6i_aE", "Video")</f>
        <v/>
      </c>
      <c r="B1148" t="inlineStr">
        <is>
          <t>1:34</t>
        </is>
      </c>
      <c r="C1148" t="inlineStr">
        <is>
          <t>You just got finished talking about your</t>
        </is>
      </c>
      <c r="D1148">
        <f>HYPERLINK("https://www.youtube.com/watch?v=8bVNBe6i_aE&amp;t=94s", "Go to time")</f>
        <v/>
      </c>
    </row>
    <row r="1149">
      <c r="A1149">
        <f>HYPERLINK("https://www.youtube.com/watch?v=3fiySfPOt8I", "Video")</f>
        <v/>
      </c>
      <c r="B1149" t="inlineStr">
        <is>
          <t>1:30</t>
        </is>
      </c>
      <c r="C1149" t="inlineStr">
        <is>
          <t>Books don't gossip about me.</t>
        </is>
      </c>
      <c r="D1149">
        <f>HYPERLINK("https://www.youtube.com/watch?v=3fiySfPOt8I&amp;t=90s", "Go to time")</f>
        <v/>
      </c>
    </row>
    <row r="1150">
      <c r="A1150">
        <f>HYPERLINK("https://www.youtube.com/watch?v=o5HoJaYJUO4", "Video")</f>
        <v/>
      </c>
      <c r="B1150" t="inlineStr">
        <is>
          <t>1:25</t>
        </is>
      </c>
      <c r="C1150" t="inlineStr">
        <is>
          <t>you had me go on about it to continue the</t>
        </is>
      </c>
      <c r="D1150">
        <f>HYPERLINK("https://www.youtube.com/watch?v=o5HoJaYJUO4&amp;t=85s", "Go to time")</f>
        <v/>
      </c>
    </row>
    <row r="1151">
      <c r="A1151">
        <f>HYPERLINK("https://www.youtube.com/watch?v=o5HoJaYJUO4", "Video")</f>
        <v/>
      </c>
      <c r="B1151" t="inlineStr">
        <is>
          <t>8:31</t>
        </is>
      </c>
      <c r="C1151" t="inlineStr">
        <is>
          <t>What do you got to say about that, counselor?</t>
        </is>
      </c>
      <c r="D1151">
        <f>HYPERLINK("https://www.youtube.com/watch?v=o5HoJaYJUO4&amp;t=511s", "Go to time")</f>
        <v/>
      </c>
    </row>
    <row r="1152">
      <c r="A1152">
        <f>HYPERLINK("https://www.youtube.com/watch?v=o5HoJaYJUO4", "Video")</f>
        <v/>
      </c>
      <c r="B1152" t="inlineStr">
        <is>
          <t>10:47</t>
        </is>
      </c>
      <c r="C1152" t="inlineStr">
        <is>
          <t>One thing about everyone being gone.</t>
        </is>
      </c>
      <c r="D1152">
        <f>HYPERLINK("https://www.youtube.com/watch?v=o5HoJaYJUO4&amp;t=647s", "Go to time")</f>
        <v/>
      </c>
    </row>
    <row r="1153">
      <c r="A1153">
        <f>HYPERLINK("https://www.youtube.com/watch?v=xYvpupMZZ9g", "Video")</f>
        <v/>
      </c>
      <c r="B1153" t="inlineStr">
        <is>
          <t>1:10</t>
        </is>
      </c>
      <c r="C1153" t="inlineStr">
        <is>
          <t>whereabouts you've got your brother to</t>
        </is>
      </c>
      <c r="D1153">
        <f>HYPERLINK("https://www.youtube.com/watch?v=xYvpupMZZ9g&amp;t=70s", "Go to time")</f>
        <v/>
      </c>
    </row>
    <row r="1154">
      <c r="A1154">
        <f>HYPERLINK("https://www.youtube.com/watch?v=Md5bFhLpLlU", "Video")</f>
        <v/>
      </c>
      <c r="B1154" t="inlineStr">
        <is>
          <t>2:15</t>
        </is>
      </c>
      <c r="C1154" t="inlineStr">
        <is>
          <t>you're about to go down</t>
        </is>
      </c>
      <c r="D1154">
        <f>HYPERLINK("https://www.youtube.com/watch?v=Md5bFhLpLlU&amp;t=135s", "Go to time")</f>
        <v/>
      </c>
    </row>
    <row r="1155">
      <c r="A1155">
        <f>HYPERLINK("https://www.youtube.com/watch?v=7fLuYpW7D94", "Video")</f>
        <v/>
      </c>
      <c r="B1155" t="inlineStr">
        <is>
          <t>5:21</t>
        </is>
      </c>
      <c r="C1155" t="inlineStr">
        <is>
          <t>i'm thinking about how bad i'm gonna</t>
        </is>
      </c>
      <c r="D1155">
        <f>HYPERLINK("https://www.youtube.com/watch?v=7fLuYpW7D94&amp;t=321s", "Go to time")</f>
        <v/>
      </c>
    </row>
    <row r="1156">
      <c r="A1156">
        <f>HYPERLINK("https://www.youtube.com/watch?v=uUi-m3Ugo-g", "Video")</f>
        <v/>
      </c>
      <c r="B1156" t="inlineStr">
        <is>
          <t>0:49</t>
        </is>
      </c>
      <c r="C1156" t="inlineStr">
        <is>
          <t>you got to worry about</t>
        </is>
      </c>
      <c r="D1156">
        <f>HYPERLINK("https://www.youtube.com/watch?v=uUi-m3Ugo-g&amp;t=49s", "Go to time")</f>
        <v/>
      </c>
    </row>
    <row r="1157">
      <c r="A1157">
        <f>HYPERLINK("https://www.youtube.com/watch?v=T3LcxlbdvEQ", "Video")</f>
        <v/>
      </c>
      <c r="B1157" t="inlineStr">
        <is>
          <t>3:07</t>
        </is>
      </c>
      <c r="C1157" t="inlineStr">
        <is>
          <t>and it is sad when people go, and it is about, like, enjoying it together</t>
        </is>
      </c>
      <c r="D1157">
        <f>HYPERLINK("https://www.youtube.com/watch?v=T3LcxlbdvEQ&amp;t=187s", "Go to time")</f>
        <v/>
      </c>
    </row>
    <row r="1158">
      <c r="A1158">
        <f>HYPERLINK("https://www.youtube.com/watch?v=vxtvWovNKKE", "Video")</f>
        <v/>
      </c>
      <c r="B1158" t="inlineStr">
        <is>
          <t>2:57</t>
        </is>
      </c>
      <c r="C1158" t="inlineStr">
        <is>
          <t>down we're about to go on why are you</t>
        </is>
      </c>
      <c r="D1158">
        <f>HYPERLINK("https://www.youtube.com/watch?v=vxtvWovNKKE&amp;t=177s", "Go to time")</f>
        <v/>
      </c>
    </row>
    <row r="1159">
      <c r="A1159">
        <f>HYPERLINK("https://www.youtube.com/watch?v=Q1MyomXOurA", "Video")</f>
        <v/>
      </c>
      <c r="B1159" t="inlineStr">
        <is>
          <t>2:37</t>
        </is>
      </c>
      <c r="C1159" t="inlineStr">
        <is>
          <t>Good thinking. I'll be sick because nobody
cares about people they can't see.</t>
        </is>
      </c>
      <c r="D1159">
        <f>HYPERLINK("https://www.youtube.com/watch?v=Q1MyomXOurA&amp;t=157s", "Go to time")</f>
        <v/>
      </c>
    </row>
    <row r="1160">
      <c r="A1160">
        <f>HYPERLINK("https://www.youtube.com/watch?v=Tsycoa7KYSQ", "Video")</f>
        <v/>
      </c>
      <c r="B1160" t="inlineStr">
        <is>
          <t>5:23</t>
        </is>
      </c>
      <c r="C1160" t="inlineStr">
        <is>
          <t>Think about it. What's your father going to</t>
        </is>
      </c>
      <c r="D1160">
        <f>HYPERLINK("https://www.youtube.com/watch?v=Tsycoa7KYSQ&amp;t=323s", "Go to time")</f>
        <v/>
      </c>
    </row>
    <row r="1161">
      <c r="A1161">
        <f>HYPERLINK("https://www.youtube.com/watch?v=VZWNG9SkAX0", "Video")</f>
        <v/>
      </c>
      <c r="B1161" t="inlineStr">
        <is>
          <t>2:55</t>
        </is>
      </c>
      <c r="C1161" t="inlineStr">
        <is>
          <t>honored and I feel so good about that</t>
        </is>
      </c>
      <c r="D1161">
        <f>HYPERLINK("https://www.youtube.com/watch?v=VZWNG9SkAX0&amp;t=175s", "Go to time")</f>
        <v/>
      </c>
    </row>
    <row r="1162">
      <c r="A1162">
        <f>HYPERLINK("https://www.youtube.com/watch?v=VX8AklaBXKQ", "Video")</f>
        <v/>
      </c>
      <c r="B1162" t="inlineStr">
        <is>
          <t>3:27</t>
        </is>
      </c>
      <c r="C1162" t="inlineStr">
        <is>
          <t>All of a sudden, about a week ago, I start</t>
        </is>
      </c>
      <c r="D1162">
        <f>HYPERLINK("https://www.youtube.com/watch?v=VX8AklaBXKQ&amp;t=207s", "Go to time")</f>
        <v/>
      </c>
    </row>
    <row r="1163">
      <c r="A1163">
        <f>HYPERLINK("https://www.youtube.com/watch?v=VX8AklaBXKQ", "Video")</f>
        <v/>
      </c>
      <c r="B1163" t="inlineStr">
        <is>
          <t>7:23</t>
        </is>
      </c>
      <c r="C1163" t="inlineStr">
        <is>
          <t>Oh, my God. Care about me?</t>
        </is>
      </c>
      <c r="D1163">
        <f>HYPERLINK("https://www.youtube.com/watch?v=VX8AklaBXKQ&amp;t=443s", "Go to time")</f>
        <v/>
      </c>
    </row>
    <row r="1164">
      <c r="A1164">
        <f>HYPERLINK("https://www.youtube.com/watch?v=ygWhjHpiwyM", "Video")</f>
        <v/>
      </c>
      <c r="B1164" t="inlineStr">
        <is>
          <t>0:42</t>
        </is>
      </c>
      <c r="C1164" t="inlineStr">
        <is>
          <t>Why don't we go inside
and have a little chat about this?</t>
        </is>
      </c>
      <c r="D1164">
        <f>HYPERLINK("https://www.youtube.com/watch?v=ygWhjHpiwyM&amp;t=42s", "Go to time")</f>
        <v/>
      </c>
    </row>
    <row r="1165">
      <c r="A1165">
        <f>HYPERLINK("https://www.youtube.com/watch?v=ygWhjHpiwyM", "Video")</f>
        <v/>
      </c>
      <c r="B1165" t="inlineStr">
        <is>
          <t>1:55</t>
        </is>
      </c>
      <c r="C1165" t="inlineStr">
        <is>
          <t>We're going to have a lot
to talk about on Thursday, pal.</t>
        </is>
      </c>
      <c r="D1165">
        <f>HYPERLINK("https://www.youtube.com/watch?v=ygWhjHpiwyM&amp;t=115s", "Go to time")</f>
        <v/>
      </c>
    </row>
    <row r="1166">
      <c r="A1166">
        <f>HYPERLINK("https://www.youtube.com/watch?v=EKnilMm-Gwc", "Video")</f>
        <v/>
      </c>
      <c r="B1166" t="inlineStr">
        <is>
          <t>44:02</t>
        </is>
      </c>
      <c r="C1166" t="inlineStr">
        <is>
          <t>it's about to go down</t>
        </is>
      </c>
      <c r="D1166">
        <f>HYPERLINK("https://www.youtube.com/watch?v=EKnilMm-Gwc&amp;t=2642s", "Go to time")</f>
        <v/>
      </c>
    </row>
    <row r="1167">
      <c r="A1167">
        <f>HYPERLINK("https://www.youtube.com/watch?v=iomr6nLJj_Q", "Video")</f>
        <v/>
      </c>
      <c r="B1167" t="inlineStr">
        <is>
          <t>2:04</t>
        </is>
      </c>
      <c r="C1167" t="inlineStr">
        <is>
          <t>oh you're not gonna have to worry about</t>
        </is>
      </c>
      <c r="D1167">
        <f>HYPERLINK("https://www.youtube.com/watch?v=iomr6nLJj_Q&amp;t=124s", "Go to time")</f>
        <v/>
      </c>
    </row>
    <row r="1168">
      <c r="A1168">
        <f>HYPERLINK("https://www.youtube.com/watch?v=dDKrdA-ZLUM", "Video")</f>
        <v/>
      </c>
      <c r="B1168" t="inlineStr">
        <is>
          <t>0:02</t>
        </is>
      </c>
      <c r="C1168" t="inlineStr">
        <is>
          <t>you got insurance my weed is about to</t>
        </is>
      </c>
      <c r="D1168">
        <f>HYPERLINK("https://www.youtube.com/watch?v=dDKrdA-ZLUM&amp;t=2s", "Go to time")</f>
        <v/>
      </c>
    </row>
    <row r="1169">
      <c r="A1169">
        <f>HYPERLINK("https://www.youtube.com/watch?v=ELutIbHk2UA", "Video")</f>
        <v/>
      </c>
      <c r="B1169" t="inlineStr">
        <is>
          <t>1:17</t>
        </is>
      </c>
      <c r="C1169" t="inlineStr">
        <is>
          <t>And they have forgotten about Colombia.</t>
        </is>
      </c>
      <c r="D1169">
        <f>HYPERLINK("https://www.youtube.com/watch?v=ELutIbHk2UA&amp;t=77s", "Go to time")</f>
        <v/>
      </c>
    </row>
    <row r="1170">
      <c r="A1170">
        <f>HYPERLINK("https://www.youtube.com/watch?v=-7VKMox_3ic", "Video")</f>
        <v/>
      </c>
      <c r="B1170" t="inlineStr">
        <is>
          <t>1:57</t>
        </is>
      </c>
      <c r="C1170" t="inlineStr">
        <is>
          <t>i've got one thing about him and one</t>
        </is>
      </c>
      <c r="D1170">
        <f>HYPERLINK("https://www.youtube.com/watch?v=-7VKMox_3ic&amp;t=117s", "Go to time")</f>
        <v/>
      </c>
    </row>
    <row r="1171">
      <c r="A1171">
        <f>HYPERLINK("https://www.youtube.com/watch?v=mue55dl9tcs", "Video")</f>
        <v/>
      </c>
      <c r="B1171" t="inlineStr">
        <is>
          <t>3:56</t>
        </is>
      </c>
      <c r="C1171" t="inlineStr">
        <is>
          <t>oh my god did you hear about trish</t>
        </is>
      </c>
      <c r="D1171">
        <f>HYPERLINK("https://www.youtube.com/watch?v=mue55dl9tcs&amp;t=236s", "Go to time")</f>
        <v/>
      </c>
    </row>
    <row r="1172">
      <c r="A1172">
        <f>HYPERLINK("https://www.youtube.com/watch?v=51ElUpQ89P4", "Video")</f>
        <v/>
      </c>
      <c r="B1172" t="inlineStr">
        <is>
          <t>0:19</t>
        </is>
      </c>
      <c r="C1172" t="inlineStr">
        <is>
          <t>memory we are going to be talking about</t>
        </is>
      </c>
      <c r="D1172">
        <f>HYPERLINK("https://www.youtube.com/watch?v=51ElUpQ89P4&amp;t=19s", "Go to time")</f>
        <v/>
      </c>
    </row>
    <row r="1173">
      <c r="A1173">
        <f>HYPERLINK("https://www.youtube.com/watch?v=oJQ-_qT6QU0", "Video")</f>
        <v/>
      </c>
      <c r="B1173" t="inlineStr">
        <is>
          <t>1:50</t>
        </is>
      </c>
      <c r="C1173" t="inlineStr">
        <is>
          <t>what are you going to do about it</t>
        </is>
      </c>
      <c r="D1173">
        <f>HYPERLINK("https://www.youtube.com/watch?v=oJQ-_qT6QU0&amp;t=110s", "Go to time")</f>
        <v/>
      </c>
    </row>
    <row r="1174">
      <c r="A1174">
        <f>HYPERLINK("https://www.youtube.com/watch?v=XoilE4fvQ8w", "Video")</f>
        <v/>
      </c>
      <c r="B1174" t="inlineStr">
        <is>
          <t>3:21</t>
        </is>
      </c>
      <c r="C1174" t="inlineStr">
        <is>
          <t>talking about excellence everywhere i go</t>
        </is>
      </c>
      <c r="D1174">
        <f>HYPERLINK("https://www.youtube.com/watch?v=XoilE4fvQ8w&amp;t=201s", "Go to time")</f>
        <v/>
      </c>
    </row>
    <row r="1175">
      <c r="A1175">
        <f>HYPERLINK("https://www.youtube.com/watch?v=PoBquo2zdGI", "Video")</f>
        <v/>
      </c>
      <c r="B1175" t="inlineStr">
        <is>
          <t>0:10</t>
        </is>
      </c>
      <c r="C1175" t="inlineStr">
        <is>
          <t>I'm gonna tell you
something crazy about you.</t>
        </is>
      </c>
      <c r="D1175">
        <f>HYPERLINK("https://www.youtube.com/watch?v=PoBquo2zdGI&amp;t=10s", "Go to time")</f>
        <v/>
      </c>
    </row>
    <row r="1176">
      <c r="A1176">
        <f>HYPERLINK("https://www.youtube.com/watch?v=PoBquo2zdGI", "Video")</f>
        <v/>
      </c>
      <c r="B1176" t="inlineStr">
        <is>
          <t>0:21</t>
        </is>
      </c>
      <c r="C1176" t="inlineStr">
        <is>
          <t>We're gonna give them
something to talk about.</t>
        </is>
      </c>
      <c r="D1176">
        <f>HYPERLINK("https://www.youtube.com/watch?v=PoBquo2zdGI&amp;t=21s", "Go to time")</f>
        <v/>
      </c>
    </row>
    <row r="1177">
      <c r="A1177">
        <f>HYPERLINK("https://www.youtube.com/watch?v=6Wq6WuUDspA", "Video")</f>
        <v/>
      </c>
      <c r="B1177" t="inlineStr">
        <is>
          <t>0:49</t>
        </is>
      </c>
      <c r="C1177" t="inlineStr">
        <is>
          <t>going to teach you about workplace conflict.</t>
        </is>
      </c>
      <c r="D1177">
        <f>HYPERLINK("https://www.youtube.com/watch?v=6Wq6WuUDspA&amp;t=49s", "Go to time")</f>
        <v/>
      </c>
    </row>
    <row r="1178">
      <c r="A1178">
        <f>HYPERLINK("https://www.youtube.com/watch?v=EUnXdPB8E5o", "Video")</f>
        <v/>
      </c>
      <c r="B1178" t="inlineStr">
        <is>
          <t>1:14</t>
        </is>
      </c>
      <c r="C1178" t="inlineStr">
        <is>
          <t>we got songs about smooshing songs for</t>
        </is>
      </c>
      <c r="D1178">
        <f>HYPERLINK("https://www.youtube.com/watch?v=EUnXdPB8E5o&amp;t=74s", "Go to time")</f>
        <v/>
      </c>
    </row>
    <row r="1179">
      <c r="A1179">
        <f>HYPERLINK("https://www.youtube.com/watch?v=1OuSMqCM0KM", "Video")</f>
        <v/>
      </c>
      <c r="B1179" t="inlineStr">
        <is>
          <t>0:07</t>
        </is>
      </c>
      <c r="C1179" t="inlineStr">
        <is>
          <t>questions that's a good idea yeah about</t>
        </is>
      </c>
      <c r="D1179">
        <f>HYPERLINK("https://www.youtube.com/watch?v=1OuSMqCM0KM&amp;t=7s", "Go to time")</f>
        <v/>
      </c>
    </row>
    <row r="1180">
      <c r="A1180">
        <f>HYPERLINK("https://www.youtube.com/watch?v=vOYYjokyJ8s", "Video")</f>
        <v/>
      </c>
      <c r="B1180" t="inlineStr">
        <is>
          <t>7:53</t>
        </is>
      </c>
      <c r="C1180" t="inlineStr">
        <is>
          <t>We need to talk about whatever's going</t>
        </is>
      </c>
      <c r="D1180">
        <f>HYPERLINK("https://www.youtube.com/watch?v=vOYYjokyJ8s&amp;t=473s", "Go to time")</f>
        <v/>
      </c>
    </row>
    <row r="1181">
      <c r="A1181">
        <f>HYPERLINK("https://www.youtube.com/watch?v=1ToRi5SLHE4", "Video")</f>
        <v/>
      </c>
      <c r="B1181" t="inlineStr">
        <is>
          <t>2:17</t>
        </is>
      </c>
      <c r="C1181" t="inlineStr">
        <is>
          <t>be wishy-washy about you you got to</t>
        </is>
      </c>
      <c r="D1181">
        <f>HYPERLINK("https://www.youtube.com/watch?v=1ToRi5SLHE4&amp;t=137s", "Go to time")</f>
        <v/>
      </c>
    </row>
    <row r="1182">
      <c r="A1182">
        <f>HYPERLINK("https://www.youtube.com/watch?v=Muj-k7_umZA", "Video")</f>
        <v/>
      </c>
      <c r="B1182" t="inlineStr">
        <is>
          <t>0:04</t>
        </is>
      </c>
      <c r="C1182" t="inlineStr">
        <is>
          <t>Who's been good about their resolutions so</t>
        </is>
      </c>
      <c r="D1182">
        <f>HYPERLINK("https://www.youtube.com/watch?v=Muj-k7_umZA&amp;t=4s", "Go to time")</f>
        <v/>
      </c>
    </row>
    <row r="1183">
      <c r="A1183">
        <f>HYPERLINK("https://www.youtube.com/watch?v=J0V9vTT3R9E", "Video")</f>
        <v/>
      </c>
      <c r="B1183" t="inlineStr">
        <is>
          <t>2:44</t>
        </is>
      </c>
      <c r="C1183" t="inlineStr">
        <is>
          <t>Okay. What's going on? Is this about last
night?</t>
        </is>
      </c>
      <c r="D1183">
        <f>HYPERLINK("https://www.youtube.com/watch?v=J0V9vTT3R9E&amp;t=164s", "Go to time")</f>
        <v/>
      </c>
    </row>
    <row r="1184">
      <c r="A1184">
        <f>HYPERLINK("https://www.youtube.com/watch?v=zaPtu7F5Vxg", "Video")</f>
        <v/>
      </c>
      <c r="B1184" t="inlineStr">
        <is>
          <t>1:32</t>
        </is>
      </c>
      <c r="C1184" t="inlineStr">
        <is>
          <t>well i'm going to see about a nurse</t>
        </is>
      </c>
      <c r="D1184">
        <f>HYPERLINK("https://www.youtube.com/watch?v=zaPtu7F5Vxg&amp;t=92s", "Go to time")</f>
        <v/>
      </c>
    </row>
    <row r="1185">
      <c r="A1185">
        <f>HYPERLINK("https://www.youtube.com/watch?v=EQalWRNpZG8", "Video")</f>
        <v/>
      </c>
      <c r="B1185" t="inlineStr">
        <is>
          <t>1:20</t>
        </is>
      </c>
      <c r="C1185" t="inlineStr">
        <is>
          <t>it just got me thinking about you know</t>
        </is>
      </c>
      <c r="D1185">
        <f>HYPERLINK("https://www.youtube.com/watch?v=EQalWRNpZG8&amp;t=80s", "Go to time")</f>
        <v/>
      </c>
    </row>
    <row r="1186">
      <c r="A1186">
        <f>HYPERLINK("https://www.youtube.com/watch?v=DFL4UAMegQc", "Video")</f>
        <v/>
      </c>
      <c r="B1186" t="inlineStr">
        <is>
          <t>0:58</t>
        </is>
      </c>
      <c r="C1186" t="inlineStr">
        <is>
          <t>i thought we were gonna talk about pokey</t>
        </is>
      </c>
      <c r="D1186">
        <f>HYPERLINK("https://www.youtube.com/watch?v=DFL4UAMegQc&amp;t=58s", "Go to time")</f>
        <v/>
      </c>
    </row>
    <row r="1187">
      <c r="A1187">
        <f>HYPERLINK("https://www.youtube.com/watch?v=uauhtCRa9Rg", "Video")</f>
        <v/>
      </c>
      <c r="B1187" t="inlineStr">
        <is>
          <t>12:09</t>
        </is>
      </c>
      <c r="C1187" t="inlineStr">
        <is>
          <t>you know i forgot about that make</t>
        </is>
      </c>
      <c r="D1187">
        <f>HYPERLINK("https://www.youtube.com/watch?v=uauhtCRa9Rg&amp;t=729s", "Go to time")</f>
        <v/>
      </c>
    </row>
    <row r="1188">
      <c r="A1188">
        <f>HYPERLINK("https://www.youtube.com/watch?v=Q2gftYTYLGA", "Video")</f>
        <v/>
      </c>
      <c r="B1188" t="inlineStr">
        <is>
          <t>2:42</t>
        </is>
      </c>
      <c r="C1188" t="inlineStr">
        <is>
          <t>we're not going to talk about punishment</t>
        </is>
      </c>
      <c r="D1188">
        <f>HYPERLINK("https://www.youtube.com/watch?v=Q2gftYTYLGA&amp;t=162s", "Go to time")</f>
        <v/>
      </c>
    </row>
    <row r="1189">
      <c r="A1189">
        <f>HYPERLINK("https://www.youtube.com/watch?v=tGnVTzTUcKQ", "Video")</f>
        <v/>
      </c>
      <c r="B1189" t="inlineStr">
        <is>
          <t>3:24</t>
        </is>
      </c>
      <c r="C1189" t="inlineStr">
        <is>
          <t>good side about like going after trump</t>
        </is>
      </c>
      <c r="D1189">
        <f>HYPERLINK("https://www.youtube.com/watch?v=tGnVTzTUcKQ&amp;t=204s", "Go to time")</f>
        <v/>
      </c>
    </row>
    <row r="1190">
      <c r="A1190">
        <f>HYPERLINK("https://www.youtube.com/watch?v=tGnVTzTUcKQ", "Video")</f>
        <v/>
      </c>
      <c r="B1190" t="inlineStr">
        <is>
          <t>4:06</t>
        </is>
      </c>
      <c r="C1190" t="inlineStr">
        <is>
          <t>what i forgot about white women yeah and</t>
        </is>
      </c>
      <c r="D1190">
        <f>HYPERLINK("https://www.youtube.com/watch?v=tGnVTzTUcKQ&amp;t=246s", "Go to time")</f>
        <v/>
      </c>
    </row>
    <row r="1191">
      <c r="A1191">
        <f>HYPERLINK("https://www.youtube.com/watch?v=m5282zXJdBo", "Video")</f>
        <v/>
      </c>
      <c r="B1191" t="inlineStr">
        <is>
          <t>1:17</t>
        </is>
      </c>
      <c r="C1191" t="inlineStr">
        <is>
          <t>okay good jan is about to have a baby</t>
        </is>
      </c>
      <c r="D1191">
        <f>HYPERLINK("https://www.youtube.com/watch?v=m5282zXJdBo&amp;t=77s", "Go to time")</f>
        <v/>
      </c>
    </row>
    <row r="1192">
      <c r="A1192">
        <f>HYPERLINK("https://www.youtube.com/watch?v=m5282zXJdBo", "Video")</f>
        <v/>
      </c>
      <c r="B1192" t="inlineStr">
        <is>
          <t>8:58</t>
        </is>
      </c>
      <c r="C1192" t="inlineStr">
        <is>
          <t>gonna take it apart in about five</t>
        </is>
      </c>
      <c r="D1192">
        <f>HYPERLINK("https://www.youtube.com/watch?v=m5282zXJdBo&amp;t=538s", "Go to time")</f>
        <v/>
      </c>
    </row>
    <row r="1193">
      <c r="A1193">
        <f>HYPERLINK("https://www.youtube.com/watch?v=m5282zXJdBo", "Video")</f>
        <v/>
      </c>
      <c r="B1193" t="inlineStr">
        <is>
          <t>15:59</t>
        </is>
      </c>
      <c r="C1193" t="inlineStr">
        <is>
          <t>sadly i'm going to give him mouth about</t>
        </is>
      </c>
      <c r="D1193">
        <f>HYPERLINK("https://www.youtube.com/watch?v=m5282zXJdBo&amp;t=959s", "Go to time")</f>
        <v/>
      </c>
    </row>
    <row r="1194">
      <c r="A1194">
        <f>HYPERLINK("https://www.youtube.com/watch?v=Y7kEXCrsgpw", "Video")</f>
        <v/>
      </c>
      <c r="B1194" t="inlineStr">
        <is>
          <t>3:59</t>
        </is>
      </c>
      <c r="C1194" t="inlineStr">
        <is>
          <t>talks about me keep going you and I we</t>
        </is>
      </c>
      <c r="D1194">
        <f>HYPERLINK("https://www.youtube.com/watch?v=Y7kEXCrsgpw&amp;t=239s", "Go to time")</f>
        <v/>
      </c>
    </row>
    <row r="1195">
      <c r="A1195">
        <f>HYPERLINK("https://www.youtube.com/watch?v=k6zelIUi2AQ", "Video")</f>
        <v/>
      </c>
      <c r="B1195" t="inlineStr">
        <is>
          <t>3:28</t>
        </is>
      </c>
      <c r="C1195" t="inlineStr">
        <is>
          <t>I need a confirmation that that's going to play because she has known about it since the day it was said.</t>
        </is>
      </c>
      <c r="D1195">
        <f>HYPERLINK("https://www.youtube.com/watch?v=k6zelIUi2AQ&amp;t=208s", "Go to time")</f>
        <v/>
      </c>
    </row>
    <row r="1196">
      <c r="A1196">
        <f>HYPERLINK("https://www.youtube.com/watch?v=k6zelIUi2AQ", "Video")</f>
        <v/>
      </c>
      <c r="B1196" t="inlineStr">
        <is>
          <t>3:57</t>
        </is>
      </c>
      <c r="C1196" t="inlineStr">
        <is>
          <t>Oh my God, talking about f***ing your husband.</t>
        </is>
      </c>
      <c r="D1196">
        <f>HYPERLINK("https://www.youtube.com/watch?v=k6zelIUi2AQ&amp;t=237s", "Go to time")</f>
        <v/>
      </c>
    </row>
    <row r="1197">
      <c r="A1197">
        <f>HYPERLINK("https://www.youtube.com/watch?v=53cmAuj6oac", "Video")</f>
        <v/>
      </c>
      <c r="B1197" t="inlineStr">
        <is>
          <t>0:48</t>
        </is>
      </c>
      <c r="C1197" t="inlineStr">
        <is>
          <t>How about that? He's got a crush.</t>
        </is>
      </c>
      <c r="D1197">
        <f>HYPERLINK("https://www.youtube.com/watch?v=53cmAuj6oac&amp;t=48s", "Go to time")</f>
        <v/>
      </c>
    </row>
    <row r="1198">
      <c r="A1198">
        <f>HYPERLINK("https://www.youtube.com/watch?v=adtyoj1Kazk", "Video")</f>
        <v/>
      </c>
      <c r="B1198" t="inlineStr">
        <is>
          <t>1:27</t>
        </is>
      </c>
      <c r="C1198" t="inlineStr">
        <is>
          <t>oh how about so I swear to God if you</t>
        </is>
      </c>
      <c r="D1198">
        <f>HYPERLINK("https://www.youtube.com/watch?v=adtyoj1Kazk&amp;t=87s", "Go to time")</f>
        <v/>
      </c>
    </row>
    <row r="1199">
      <c r="A1199">
        <f>HYPERLINK("https://www.youtube.com/watch?v=2Urs9QY68xE", "Video")</f>
        <v/>
      </c>
      <c r="B1199" t="inlineStr">
        <is>
          <t>12:31</t>
        </is>
      </c>
      <c r="C1199" t="inlineStr">
        <is>
          <t>underneath it so you're gonna be about a</t>
        </is>
      </c>
      <c r="D1199">
        <f>HYPERLINK("https://www.youtube.com/watch?v=2Urs9QY68xE&amp;t=751s", "Go to time")</f>
        <v/>
      </c>
    </row>
    <row r="1200">
      <c r="A1200">
        <f>HYPERLINK("https://www.youtube.com/watch?v=xZ-Y1UzWH28", "Video")</f>
        <v/>
      </c>
      <c r="B1200" t="inlineStr">
        <is>
          <t>0:04</t>
        </is>
      </c>
      <c r="C1200" t="inlineStr">
        <is>
          <t>I just got me thinking about the empty house</t>
        </is>
      </c>
      <c r="D1200">
        <f>HYPERLINK("https://www.youtube.com/watch?v=xZ-Y1UzWH28&amp;t=4s", "Go to time")</f>
        <v/>
      </c>
    </row>
    <row r="1201">
      <c r="A1201">
        <f>HYPERLINK("https://www.youtube.com/watch?v=rrZ8cp0xUpY", "Video")</f>
        <v/>
      </c>
      <c r="B1201" t="inlineStr">
        <is>
          <t>0:49</t>
        </is>
      </c>
      <c r="C1201" t="inlineStr">
        <is>
          <t>get where you're about to go i k i k</t>
        </is>
      </c>
      <c r="D1201">
        <f>HYPERLINK("https://www.youtube.com/watch?v=rrZ8cp0xUpY&amp;t=49s", "Go to time")</f>
        <v/>
      </c>
    </row>
    <row r="1202">
      <c r="A1202">
        <f>HYPERLINK("https://www.youtube.com/watch?v=gNrXL0N5EOg", "Video")</f>
        <v/>
      </c>
      <c r="B1202" t="inlineStr">
        <is>
          <t>2:00</t>
        </is>
      </c>
      <c r="C1202" t="inlineStr">
        <is>
          <t>I got the impression Jason wasn't excited
about the signing bonus we offered.</t>
        </is>
      </c>
      <c r="D1202">
        <f>HYPERLINK("https://www.youtube.com/watch?v=gNrXL0N5EOg&amp;t=120s", "Go to time")</f>
        <v/>
      </c>
    </row>
    <row r="1203">
      <c r="A1203">
        <f>HYPERLINK("https://www.youtube.com/watch?v=Y_s25wEyYGI", "Video")</f>
        <v/>
      </c>
      <c r="B1203" t="inlineStr">
        <is>
          <t>4:21</t>
        </is>
      </c>
      <c r="C1203" t="inlineStr">
        <is>
          <t>who's gonna care about big larry i don't</t>
        </is>
      </c>
      <c r="D1203">
        <f>HYPERLINK("https://www.youtube.com/watch?v=Y_s25wEyYGI&amp;t=261s", "Go to time")</f>
        <v/>
      </c>
    </row>
    <row r="1204">
      <c r="A1204">
        <f>HYPERLINK("https://www.youtube.com/watch?v=dtK475dwWDw", "Video")</f>
        <v/>
      </c>
      <c r="B1204" t="inlineStr">
        <is>
          <t>3:22</t>
        </is>
      </c>
      <c r="C1204" t="inlineStr">
        <is>
          <t>good about it</t>
        </is>
      </c>
      <c r="D1204">
        <f>HYPERLINK("https://www.youtube.com/watch?v=dtK475dwWDw&amp;t=202s", "Go to time")</f>
        <v/>
      </c>
    </row>
    <row r="1205">
      <c r="A1205">
        <f>HYPERLINK("https://www.youtube.com/watch?v=rNn0TNW-_bY", "Video")</f>
        <v/>
      </c>
      <c r="B1205" t="inlineStr">
        <is>
          <t>3:48</t>
        </is>
      </c>
      <c r="C1205" t="inlineStr">
        <is>
          <t>I'm not sure that's how you should go about
this.</t>
        </is>
      </c>
      <c r="D1205">
        <f>HYPERLINK("https://www.youtube.com/watch?v=rNn0TNW-_bY&amp;t=228s", "Go to time")</f>
        <v/>
      </c>
    </row>
    <row r="1206">
      <c r="A1206">
        <f>HYPERLINK("https://www.youtube.com/watch?v=rNn0TNW-_bY", "Video")</f>
        <v/>
      </c>
      <c r="B1206" t="inlineStr">
        <is>
          <t>7:36</t>
        </is>
      </c>
      <c r="C1206" t="inlineStr">
        <is>
          <t>And I'm going to tell you everything you
need to know about the miserable, screwed up</t>
        </is>
      </c>
      <c r="D1206">
        <f>HYPERLINK("https://www.youtube.com/watch?v=rNn0TNW-_bY&amp;t=456s", "Go to time")</f>
        <v/>
      </c>
    </row>
    <row r="1207">
      <c r="A1207">
        <f>HYPERLINK("https://www.youtube.com/watch?v=OHZIHsXD5q8", "Video")</f>
        <v/>
      </c>
      <c r="B1207" t="inlineStr">
        <is>
          <t>14:14</t>
        </is>
      </c>
      <c r="C1207" t="inlineStr">
        <is>
          <t>about 10 minutes okay I'm going to go in</t>
        </is>
      </c>
      <c r="D1207">
        <f>HYPERLINK("https://www.youtube.com/watch?v=OHZIHsXD5q8&amp;t=854s", "Go to time")</f>
        <v/>
      </c>
    </row>
    <row r="1208">
      <c r="A1208">
        <f>HYPERLINK("https://www.youtube.com/watch?v=2F1M6rUP8RI", "Video")</f>
        <v/>
      </c>
      <c r="B1208" t="inlineStr">
        <is>
          <t>5:46</t>
        </is>
      </c>
      <c r="C1208" t="inlineStr">
        <is>
          <t>about to go to cardiac arrest you keep</t>
        </is>
      </c>
      <c r="D1208">
        <f>HYPERLINK("https://www.youtube.com/watch?v=2F1M6rUP8RI&amp;t=346s", "Go to time")</f>
        <v/>
      </c>
    </row>
    <row r="1209">
      <c r="A1209">
        <f>HYPERLINK("https://www.youtube.com/watch?v=2F1M6rUP8RI", "Video")</f>
        <v/>
      </c>
      <c r="B1209" t="inlineStr">
        <is>
          <t>5:54</t>
        </is>
      </c>
      <c r="C1209" t="inlineStr">
        <is>
          <t>I'm not looking for a buzz you got about</t>
        </is>
      </c>
      <c r="D1209">
        <f>HYPERLINK("https://www.youtube.com/watch?v=2F1M6rUP8RI&amp;t=354s", "Go to time")</f>
        <v/>
      </c>
    </row>
    <row r="1210">
      <c r="A1210">
        <f>HYPERLINK("https://www.youtube.com/watch?v=MLQimREChqU", "Video")</f>
        <v/>
      </c>
      <c r="B1210" t="inlineStr">
        <is>
          <t>2:17</t>
        </is>
      </c>
      <c r="C1210" t="inlineStr">
        <is>
          <t>I figure he's got about another four hours before you.</t>
        </is>
      </c>
      <c r="D1210">
        <f>HYPERLINK("https://www.youtube.com/watch?v=MLQimREChqU&amp;t=137s", "Go to time")</f>
        <v/>
      </c>
    </row>
    <row r="1211">
      <c r="A1211">
        <f>HYPERLINK("https://www.youtube.com/watch?v=TdabOog0INQ", "Video")</f>
        <v/>
      </c>
      <c r="B1211" t="inlineStr">
        <is>
          <t>0:26</t>
        </is>
      </c>
      <c r="C1211" t="inlineStr">
        <is>
          <t>You gon' see what
all the fuss is about.</t>
        </is>
      </c>
      <c r="D1211">
        <f>HYPERLINK("https://www.youtube.com/watch?v=TdabOog0INQ&amp;t=26s", "Go to time")</f>
        <v/>
      </c>
    </row>
    <row r="1212">
      <c r="A1212">
        <f>HYPERLINK("https://www.youtube.com/watch?v=WCmgMtdBfNg", "Video")</f>
        <v/>
      </c>
      <c r="B1212" t="inlineStr">
        <is>
          <t>1:02</t>
        </is>
      </c>
      <c r="C1212" t="inlineStr">
        <is>
          <t>What do you think about going down 
and getting the football?</t>
        </is>
      </c>
      <c r="D1212">
        <f>HYPERLINK("https://www.youtube.com/watch?v=WCmgMtdBfNg&amp;t=62s", "Go to time")</f>
        <v/>
      </c>
    </row>
    <row r="1213">
      <c r="A1213">
        <f>HYPERLINK("https://www.youtube.com/watch?v=vs0yby4YKr4", "Video")</f>
        <v/>
      </c>
      <c r="B1213" t="inlineStr">
        <is>
          <t>4:55</t>
        </is>
      </c>
      <c r="C1213" t="inlineStr">
        <is>
          <t>just talking about when i first got</t>
        </is>
      </c>
      <c r="D1213">
        <f>HYPERLINK("https://www.youtube.com/watch?v=vs0yby4YKr4&amp;t=295s", "Go to time")</f>
        <v/>
      </c>
    </row>
    <row r="1214">
      <c r="A1214">
        <f>HYPERLINK("https://www.youtube.com/watch?v=B2-enE1ICJA", "Video")</f>
        <v/>
      </c>
      <c r="B1214" t="inlineStr">
        <is>
          <t>2:36</t>
        </is>
      </c>
      <c r="C1214" t="inlineStr">
        <is>
          <t>you you got to take over i'm about to</t>
        </is>
      </c>
      <c r="D1214">
        <f>HYPERLINK("https://www.youtube.com/watch?v=B2-enE1ICJA&amp;t=156s", "Go to time")</f>
        <v/>
      </c>
    </row>
    <row r="1215">
      <c r="A1215">
        <f>HYPERLINK("https://www.youtube.com/watch?v=7BsTNbmv0OU", "Video")</f>
        <v/>
      </c>
      <c r="B1215" t="inlineStr">
        <is>
          <t>3:30</t>
        </is>
      </c>
      <c r="C1215" t="inlineStr">
        <is>
          <t>about good old pound dog oh darren it's</t>
        </is>
      </c>
      <c r="D1215">
        <f>HYPERLINK("https://www.youtube.com/watch?v=7BsTNbmv0OU&amp;t=210s", "Go to time")</f>
        <v/>
      </c>
    </row>
    <row r="1216">
      <c r="A1216">
        <f>HYPERLINK("https://www.youtube.com/watch?v=G9gc_6jomtI", "Video")</f>
        <v/>
      </c>
      <c r="B1216" t="inlineStr">
        <is>
          <t>0:26</t>
        </is>
      </c>
      <c r="C1216" t="inlineStr">
        <is>
          <t>actually got me excited about today</t>
        </is>
      </c>
      <c r="D1216">
        <f>HYPERLINK("https://www.youtube.com/watch?v=G9gc_6jomtI&amp;t=26s", "Go to time")</f>
        <v/>
      </c>
    </row>
    <row r="1217">
      <c r="A1217">
        <f>HYPERLINK("https://www.youtube.com/watch?v=usRlgVuRrZg", "Video")</f>
        <v/>
      </c>
      <c r="B1217" t="inlineStr">
        <is>
          <t>12:00</t>
        </is>
      </c>
      <c r="C1217" t="inlineStr">
        <is>
          <t>got me thinking about my future</t>
        </is>
      </c>
      <c r="D1217">
        <f>HYPERLINK("https://www.youtube.com/watch?v=usRlgVuRrZg&amp;t=720s", "Go to time")</f>
        <v/>
      </c>
    </row>
    <row r="1218">
      <c r="A1218">
        <f>HYPERLINK("https://www.youtube.com/watch?v=PVKdoj7APbE", "Video")</f>
        <v/>
      </c>
      <c r="B1218" t="inlineStr">
        <is>
          <t>29:53</t>
        </is>
      </c>
      <c r="C1218" t="inlineStr">
        <is>
          <t>over it's not about that think going to</t>
        </is>
      </c>
      <c r="D1218">
        <f>HYPERLINK("https://www.youtube.com/watch?v=PVKdoj7APbE&amp;t=1793s", "Go to time")</f>
        <v/>
      </c>
    </row>
    <row r="1219">
      <c r="A1219">
        <f>HYPERLINK("https://www.youtube.com/watch?v=D6flAoMDAzs", "Video")</f>
        <v/>
      </c>
      <c r="B1219" t="inlineStr">
        <is>
          <t>12:13</t>
        </is>
      </c>
      <c r="C1219" t="inlineStr">
        <is>
          <t>I got something about a year and a half ago,
and I wanted to give it to you before I go</t>
        </is>
      </c>
      <c r="D1219">
        <f>HYPERLINK("https://www.youtube.com/watch?v=D6flAoMDAzs&amp;t=733s", "Go to time")</f>
        <v/>
      </c>
    </row>
    <row r="1220">
      <c r="A1220">
        <f>HYPERLINK("https://www.youtube.com/watch?v=8L6X1Iuvk98", "Video")</f>
        <v/>
      </c>
      <c r="B1220" t="inlineStr">
        <is>
          <t>1:12</t>
        </is>
      </c>
      <c r="C1220" t="inlineStr">
        <is>
          <t>I don't know about that. Some people just go</t>
        </is>
      </c>
      <c r="D1220">
        <f>HYPERLINK("https://www.youtube.com/watch?v=8L6X1Iuvk98&amp;t=72s", "Go to time")</f>
        <v/>
      </c>
    </row>
    <row r="1221">
      <c r="A1221">
        <f>HYPERLINK("https://www.youtube.com/watch?v=Fha58hUppWk", "Video")</f>
        <v/>
      </c>
      <c r="B1221" t="inlineStr">
        <is>
          <t>13:35</t>
        </is>
      </c>
      <c r="C1221" t="inlineStr">
        <is>
          <t>No. We were about to go out, and he got chest</t>
        </is>
      </c>
      <c r="D1221">
        <f>HYPERLINK("https://www.youtube.com/watch?v=Fha58hUppWk&amp;t=815s", "Go to time")</f>
        <v/>
      </c>
    </row>
    <row r="1222">
      <c r="A1222">
        <f>HYPERLINK("https://www.youtube.com/watch?v=aiFWSNXNF-U", "Video")</f>
        <v/>
      </c>
      <c r="B1222" t="inlineStr">
        <is>
          <t>6:38</t>
        </is>
      </c>
      <c r="C1222" t="inlineStr">
        <is>
          <t>I'm going to take it apart in about 5</t>
        </is>
      </c>
      <c r="D1222">
        <f>HYPERLINK("https://www.youtube.com/watch?v=aiFWSNXNF-U&amp;t=398s", "Go to time")</f>
        <v/>
      </c>
    </row>
    <row r="1223">
      <c r="A1223">
        <f>HYPERLINK("https://www.youtube.com/watch?v=buzN5TxiMTI", "Video")</f>
        <v/>
      </c>
      <c r="B1223" t="inlineStr">
        <is>
          <t>8:48</t>
        </is>
      </c>
      <c r="C1223" t="inlineStr">
        <is>
          <t>You gotta see this. I'm about to give
Captain Holt his gift.</t>
        </is>
      </c>
      <c r="D1223">
        <f>HYPERLINK("https://www.youtube.com/watch?v=buzN5TxiMTI&amp;t=528s", "Go to time")</f>
        <v/>
      </c>
    </row>
    <row r="1224">
      <c r="A1224">
        <f>HYPERLINK("https://www.youtube.com/watch?v=zeL4ls6ZPiU", "Video")</f>
        <v/>
      </c>
      <c r="B1224" t="inlineStr">
        <is>
          <t>5:02</t>
        </is>
      </c>
      <c r="C1224" t="inlineStr">
        <is>
          <t>I think we got some things to talk about.</t>
        </is>
      </c>
      <c r="D1224">
        <f>HYPERLINK("https://www.youtube.com/watch?v=zeL4ls6ZPiU&amp;t=302s", "Go to time")</f>
        <v/>
      </c>
    </row>
    <row r="1225">
      <c r="A1225">
        <f>HYPERLINK("https://www.youtube.com/watch?v=zeL4ls6ZPiU", "Video")</f>
        <v/>
      </c>
      <c r="B1225" t="inlineStr">
        <is>
          <t>5:08</t>
        </is>
      </c>
      <c r="C1225" t="inlineStr">
        <is>
          <t>We're not going to talk about punishment now.</t>
        </is>
      </c>
      <c r="D1225">
        <f>HYPERLINK("https://www.youtube.com/watch?v=zeL4ls6ZPiU&amp;t=308s", "Go to time")</f>
        <v/>
      </c>
    </row>
    <row r="1226">
      <c r="A1226">
        <f>HYPERLINK("https://www.youtube.com/watch?v=gW5jeCGCfgo", "Video")</f>
        <v/>
      </c>
      <c r="B1226" t="inlineStr">
        <is>
          <t>7:31</t>
        </is>
      </c>
      <c r="C1226" t="inlineStr">
        <is>
          <t>quickly got readjusted the thing about</t>
        </is>
      </c>
      <c r="D1226">
        <f>HYPERLINK("https://www.youtube.com/watch?v=gW5jeCGCfgo&amp;t=451s", "Go to time")</f>
        <v/>
      </c>
    </row>
    <row r="1227">
      <c r="A1227">
        <f>HYPERLINK("https://www.youtube.com/watch?v=biUWOk8bEf0", "Video")</f>
        <v/>
      </c>
      <c r="B1227" t="inlineStr">
        <is>
          <t>4:13</t>
        </is>
      </c>
      <c r="C1227" t="inlineStr">
        <is>
          <t>I've got a beautifully, wonderfully caring team who are constantly looking out for me and care about me as a person, as well as the work that we do.</t>
        </is>
      </c>
      <c r="D1227">
        <f>HYPERLINK("https://www.youtube.com/watch?v=biUWOk8bEf0&amp;t=253s", "Go to time")</f>
        <v/>
      </c>
    </row>
    <row r="1228">
      <c r="A1228">
        <f>HYPERLINK("https://www.youtube.com/watch?v=55smhC3ASvI", "Video")</f>
        <v/>
      </c>
      <c r="B1228" t="inlineStr">
        <is>
          <t>0:22</t>
        </is>
      </c>
      <c r="C1228" t="inlineStr">
        <is>
          <t>going back and forth about getting</t>
        </is>
      </c>
      <c r="D1228">
        <f>HYPERLINK("https://www.youtube.com/watch?v=55smhC3ASvI&amp;t=22s", "Go to time")</f>
        <v/>
      </c>
    </row>
    <row r="1229">
      <c r="A1229">
        <f>HYPERLINK("https://www.youtube.com/watch?v=eCcte5pIm7s", "Video")</f>
        <v/>
      </c>
      <c r="B1229" t="inlineStr">
        <is>
          <t>10:01</t>
        </is>
      </c>
      <c r="C1229" t="inlineStr">
        <is>
          <t>kill me now okay um about a month ago</t>
        </is>
      </c>
      <c r="D1229">
        <f>HYPERLINK("https://www.youtube.com/watch?v=eCcte5pIm7s&amp;t=601s", "Go to time")</f>
        <v/>
      </c>
    </row>
    <row r="1230">
      <c r="A1230">
        <f>HYPERLINK("https://www.youtube.com/watch?v=dsaL4gT0LrU", "Video")</f>
        <v/>
      </c>
      <c r="B1230" t="inlineStr">
        <is>
          <t>0:26</t>
        </is>
      </c>
      <c r="C1230" t="inlineStr">
        <is>
          <t>I'm going to be super pumped about.</t>
        </is>
      </c>
      <c r="D1230">
        <f>HYPERLINK("https://www.youtube.com/watch?v=dsaL4gT0LrU&amp;t=26s", "Go to time")</f>
        <v/>
      </c>
    </row>
    <row r="1231">
      <c r="A1231">
        <f>HYPERLINK("https://www.youtube.com/watch?v=pvh_9HAlDtM", "Video")</f>
        <v/>
      </c>
      <c r="B1231" t="inlineStr">
        <is>
          <t>8:27</t>
        </is>
      </c>
      <c r="C1231" t="inlineStr">
        <is>
          <t>Oh, God. You're about to say something
stupid, aren't you.</t>
        </is>
      </c>
      <c r="D1231">
        <f>HYPERLINK("https://www.youtube.com/watch?v=pvh_9HAlDtM&amp;t=507s", "Go to time")</f>
        <v/>
      </c>
    </row>
    <row r="1232">
      <c r="A1232">
        <f>HYPERLINK("https://www.youtube.com/watch?v=6Q4l4bjKvZw", "Video")</f>
        <v/>
      </c>
      <c r="B1232" t="inlineStr">
        <is>
          <t>0:25</t>
        </is>
      </c>
      <c r="C1232" t="inlineStr">
        <is>
          <t>That's about it. Someday I'm gonna be top
hand.</t>
        </is>
      </c>
      <c r="D1232">
        <f>HYPERLINK("https://www.youtube.com/watch?v=6Q4l4bjKvZw&amp;t=25s", "Go to time")</f>
        <v/>
      </c>
    </row>
    <row r="1233">
      <c r="A1233">
        <f>HYPERLINK("https://www.youtube.com/watch?v=inMfb3osCkw", "Video")</f>
        <v/>
      </c>
      <c r="B1233" t="inlineStr">
        <is>
          <t>4:27</t>
        </is>
      </c>
      <c r="C1233" t="inlineStr">
        <is>
          <t>sure about that my god i'm beautiful</t>
        </is>
      </c>
      <c r="D1233">
        <f>HYPERLINK("https://www.youtube.com/watch?v=inMfb3osCkw&amp;t=267s", "Go to time")</f>
        <v/>
      </c>
    </row>
    <row r="1234">
      <c r="A1234">
        <f>HYPERLINK("https://www.youtube.com/watch?v=6uBSu9kGCcw", "Video")</f>
        <v/>
      </c>
      <c r="B1234" t="inlineStr">
        <is>
          <t>0:13</t>
        </is>
      </c>
      <c r="C1234" t="inlineStr">
        <is>
          <t>about to let you drive 2 hours to go to</t>
        </is>
      </c>
      <c r="D1234">
        <f>HYPERLINK("https://www.youtube.com/watch?v=6uBSu9kGCcw&amp;t=13s", "Go to time")</f>
        <v/>
      </c>
    </row>
    <row r="1235">
      <c r="A1235">
        <f>HYPERLINK("https://www.youtube.com/watch?v=6uBSu9kGCcw", "Video")</f>
        <v/>
      </c>
      <c r="B1235" t="inlineStr">
        <is>
          <t>1:32</t>
        </is>
      </c>
      <c r="C1235" t="inlineStr">
        <is>
          <t>ever talk about nowadays is going off to</t>
        </is>
      </c>
      <c r="D1235">
        <f>HYPERLINK("https://www.youtube.com/watch?v=6uBSu9kGCcw&amp;t=92s", "Go to time")</f>
        <v/>
      </c>
    </row>
    <row r="1236">
      <c r="A1236">
        <f>HYPERLINK("https://www.youtube.com/watch?v=iZXvKuc8wIU", "Video")</f>
        <v/>
      </c>
      <c r="B1236" t="inlineStr">
        <is>
          <t>0:48</t>
        </is>
      </c>
      <c r="C1236" t="inlineStr">
        <is>
          <t>gonna talk about everything</t>
        </is>
      </c>
      <c r="D1236">
        <f>HYPERLINK("https://www.youtube.com/watch?v=iZXvKuc8wIU&amp;t=48s", "Go to time")</f>
        <v/>
      </c>
    </row>
    <row r="1237">
      <c r="A1237">
        <f>HYPERLINK("https://www.youtube.com/watch?v=i32wUA-oZvE", "Video")</f>
        <v/>
      </c>
      <c r="B1237" t="inlineStr">
        <is>
          <t>0:14</t>
        </is>
      </c>
      <c r="C1237" t="inlineStr">
        <is>
          <t>about this one let's go and what may</t>
        </is>
      </c>
      <c r="D1237">
        <f>HYPERLINK("https://www.youtube.com/watch?v=i32wUA-oZvE&amp;t=14s", "Go to time")</f>
        <v/>
      </c>
    </row>
    <row r="1238">
      <c r="A1238">
        <f>HYPERLINK("https://www.youtube.com/watch?v=7LHnlkts8Vs", "Video")</f>
        <v/>
      </c>
      <c r="B1238" t="inlineStr">
        <is>
          <t>1:24</t>
        </is>
      </c>
      <c r="C1238" t="inlineStr">
        <is>
          <t>is how she goes about getting what she</t>
        </is>
      </c>
      <c r="D1238">
        <f>HYPERLINK("https://www.youtube.com/watch?v=7LHnlkts8Vs&amp;t=84s", "Go to time")</f>
        <v/>
      </c>
    </row>
    <row r="1239">
      <c r="A1239">
        <f>HYPERLINK("https://www.youtube.com/watch?v=jjeYvhHcbi8", "Video")</f>
        <v/>
      </c>
      <c r="B1239" t="inlineStr">
        <is>
          <t>0:32</t>
        </is>
      </c>
      <c r="C1239" t="inlineStr">
        <is>
          <t>so the stores hit about two hours ago</t>
        </is>
      </c>
      <c r="D1239">
        <f>HYPERLINK("https://www.youtube.com/watch?v=jjeYvhHcbi8&amp;t=32s", "Go to time")</f>
        <v/>
      </c>
    </row>
    <row r="1240">
      <c r="A1240">
        <f>HYPERLINK("https://www.youtube.com/watch?v=jjeYvhHcbi8", "Video")</f>
        <v/>
      </c>
      <c r="B1240" t="inlineStr">
        <is>
          <t>9:25</t>
        </is>
      </c>
      <c r="C1240" t="inlineStr">
        <is>
          <t>that got him is this about your ego</t>
        </is>
      </c>
      <c r="D1240">
        <f>HYPERLINK("https://www.youtube.com/watch?v=jjeYvhHcbi8&amp;t=565s", "Go to time")</f>
        <v/>
      </c>
    </row>
    <row r="1241">
      <c r="A1241">
        <f>HYPERLINK("https://www.youtube.com/watch?v=HQ-OF8iSUyo", "Video")</f>
        <v/>
      </c>
      <c r="B1241" t="inlineStr">
        <is>
          <t>0:17</t>
        </is>
      </c>
      <c r="C1241" t="inlineStr">
        <is>
          <t>Whoa man every time we got to talk about</t>
        </is>
      </c>
      <c r="D1241">
        <f>HYPERLINK("https://www.youtube.com/watch?v=HQ-OF8iSUyo&amp;t=17s", "Go to time")</f>
        <v/>
      </c>
    </row>
    <row r="1242">
      <c r="A1242">
        <f>HYPERLINK("https://www.youtube.com/watch?v=HQ-OF8iSUyo", "Video")</f>
        <v/>
      </c>
      <c r="B1242" t="inlineStr">
        <is>
          <t>0:20</t>
        </is>
      </c>
      <c r="C1242" t="inlineStr">
        <is>
          <t>me you gotta talk about my dick Shut up</t>
        </is>
      </c>
      <c r="D1242">
        <f>HYPERLINK("https://www.youtube.com/watch?v=HQ-OF8iSUyo&amp;t=20s", "Go to time")</f>
        <v/>
      </c>
    </row>
    <row r="1243">
      <c r="A1243">
        <f>HYPERLINK("https://www.youtube.com/watch?v=HQ-OF8iSUyo", "Video")</f>
        <v/>
      </c>
      <c r="B1243" t="inlineStr">
        <is>
          <t>2:52</t>
        </is>
      </c>
      <c r="C1243" t="inlineStr">
        <is>
          <t>said it's about flowers so I got my</t>
        </is>
      </c>
      <c r="D1243">
        <f>HYPERLINK("https://www.youtube.com/watch?v=HQ-OF8iSUyo&amp;t=172s", "Go to time")</f>
        <v/>
      </c>
    </row>
    <row r="1244">
      <c r="A1244">
        <f>HYPERLINK("https://www.youtube.com/watch?v=BI5by3Go7Ko", "Video")</f>
        <v/>
      </c>
      <c r="B1244" t="inlineStr">
        <is>
          <t>0:00</t>
        </is>
      </c>
      <c r="C1244" t="inlineStr">
        <is>
          <t>i think we got to talk about patient</t>
        </is>
      </c>
      <c r="D1244">
        <f>HYPERLINK("https://www.youtube.com/watch?v=BI5by3Go7Ko&amp;t=0s", "Go to time")</f>
        <v/>
      </c>
    </row>
    <row r="1245">
      <c r="A1245">
        <f>HYPERLINK("https://www.youtube.com/watch?v=IEAqEhQyHRo", "Video")</f>
        <v/>
      </c>
      <c r="B1245" t="inlineStr">
        <is>
          <t>1:29</t>
        </is>
      </c>
      <c r="C1245" t="inlineStr">
        <is>
          <t>about looking good on the show and</t>
        </is>
      </c>
      <c r="D1245">
        <f>HYPERLINK("https://www.youtube.com/watch?v=IEAqEhQyHRo&amp;t=89s", "Go to time")</f>
        <v/>
      </c>
    </row>
    <row r="1246">
      <c r="A1246">
        <f>HYPERLINK("https://www.youtube.com/watch?v=RlDMZX69Aoc", "Video")</f>
        <v/>
      </c>
      <c r="B1246" t="inlineStr">
        <is>
          <t>12:44</t>
        </is>
      </c>
      <c r="C1246" t="inlineStr">
        <is>
          <t>cause I'm gonna take it apart in about five</t>
        </is>
      </c>
      <c r="D1246">
        <f>HYPERLINK("https://www.youtube.com/watch?v=RlDMZX69Aoc&amp;t=764s", "Go to time")</f>
        <v/>
      </c>
    </row>
    <row r="1247">
      <c r="A1247">
        <f>HYPERLINK("https://www.youtube.com/watch?v=cITna4IOlzg", "Video")</f>
        <v/>
      </c>
      <c r="B1247" t="inlineStr">
        <is>
          <t>1:35</t>
        </is>
      </c>
      <c r="C1247" t="inlineStr">
        <is>
          <t>happened no we were about to go out and</t>
        </is>
      </c>
      <c r="D1247">
        <f>HYPERLINK("https://www.youtube.com/watch?v=cITna4IOlzg&amp;t=95s", "Go to time")</f>
        <v/>
      </c>
    </row>
    <row r="1248">
      <c r="A1248">
        <f>HYPERLINK("https://www.youtube.com/watch?v=5JJq-7GOrzU", "Video")</f>
        <v/>
      </c>
      <c r="B1248" t="inlineStr">
        <is>
          <t>8:22</t>
        </is>
      </c>
      <c r="C1248" t="inlineStr">
        <is>
          <t>lucky you got nothing to worry about</t>
        </is>
      </c>
      <c r="D1248">
        <f>HYPERLINK("https://www.youtube.com/watch?v=5JJq-7GOrzU&amp;t=502s", "Go to time")</f>
        <v/>
      </c>
    </row>
    <row r="1249">
      <c r="A1249">
        <f>HYPERLINK("https://www.youtube.com/watch?v=YLp0i0HzFNI", "Video")</f>
        <v/>
      </c>
      <c r="B1249" t="inlineStr">
        <is>
          <t>6:04</t>
        </is>
      </c>
      <c r="C1249" t="inlineStr">
        <is>
          <t>about herself oh that's good</t>
        </is>
      </c>
      <c r="D1249">
        <f>HYPERLINK("https://www.youtube.com/watch?v=YLp0i0HzFNI&amp;t=364s", "Go to time")</f>
        <v/>
      </c>
    </row>
    <row r="1250">
      <c r="A1250">
        <f>HYPERLINK("https://www.youtube.com/watch?v=VxtUUri0dV4", "Video")</f>
        <v/>
      </c>
      <c r="B1250" t="inlineStr">
        <is>
          <t>2:04</t>
        </is>
      </c>
      <c r="C1250" t="inlineStr">
        <is>
          <t>years who's gonna care about big larry i</t>
        </is>
      </c>
      <c r="D1250">
        <f>HYPERLINK("https://www.youtube.com/watch?v=VxtUUri0dV4&amp;t=124s", "Go to time")</f>
        <v/>
      </c>
    </row>
    <row r="1251">
      <c r="A1251">
        <f>HYPERLINK("https://www.youtube.com/watch?v=1aN3IbZnThg", "Video")</f>
        <v/>
      </c>
      <c r="B1251" t="inlineStr">
        <is>
          <t>3:56</t>
        </is>
      </c>
      <c r="C1251" t="inlineStr">
        <is>
          <t>Now you gotta brag about how you're able to carry stuff.</t>
        </is>
      </c>
      <c r="D1251">
        <f>HYPERLINK("https://www.youtube.com/watch?v=1aN3IbZnThg&amp;t=236s", "Go to time")</f>
        <v/>
      </c>
    </row>
    <row r="1252">
      <c r="A1252">
        <f>HYPERLINK("https://www.youtube.com/watch?v=FednzUeE03s", "Video")</f>
        <v/>
      </c>
      <c r="B1252" t="inlineStr">
        <is>
          <t>0:29</t>
        </is>
      </c>
      <c r="C1252" t="inlineStr">
        <is>
          <t>But when the whole season
 is about going over the top.</t>
        </is>
      </c>
      <c r="D1252">
        <f>HYPERLINK("https://www.youtube.com/watch?v=FednzUeE03s&amp;t=29s", "Go to time")</f>
        <v/>
      </c>
    </row>
    <row r="1253">
      <c r="A1253">
        <f>HYPERLINK("https://www.youtube.com/watch?v=DsD5t8TxAc8", "Video")</f>
        <v/>
      </c>
      <c r="B1253" t="inlineStr">
        <is>
          <t>1:51</t>
        </is>
      </c>
      <c r="C1253" t="inlineStr">
        <is>
          <t>you forgot about sarbanes-oxley statute</t>
        </is>
      </c>
      <c r="D1253">
        <f>HYPERLINK("https://www.youtube.com/watch?v=DsD5t8TxAc8&amp;t=111s", "Go to time")</f>
        <v/>
      </c>
    </row>
    <row r="1254">
      <c r="A1254">
        <f>HYPERLINK("https://www.youtube.com/watch?v=C-YZqQnCFDQ", "Video")</f>
        <v/>
      </c>
      <c r="B1254" t="inlineStr">
        <is>
          <t>1:45</t>
        </is>
      </c>
      <c r="C1254" t="inlineStr">
        <is>
          <t>I'm going to call Cece
She knows about this stuff.</t>
        </is>
      </c>
      <c r="D1254">
        <f>HYPERLINK("https://www.youtube.com/watch?v=C-YZqQnCFDQ&amp;t=105s", "Go to time")</f>
        <v/>
      </c>
    </row>
    <row r="1255">
      <c r="A1255">
        <f>HYPERLINK("https://www.youtube.com/watch?v=C-YZqQnCFDQ", "Video")</f>
        <v/>
      </c>
      <c r="B1255" t="inlineStr">
        <is>
          <t>2:42</t>
        </is>
      </c>
      <c r="C1255" t="inlineStr">
        <is>
          <t>Well, we can cry about that later.
We are going to take the drugs now.</t>
        </is>
      </c>
      <c r="D1255">
        <f>HYPERLINK("https://www.youtube.com/watch?v=C-YZqQnCFDQ&amp;t=162s", "Go to time")</f>
        <v/>
      </c>
    </row>
    <row r="1256">
      <c r="A1256">
        <f>HYPERLINK("https://www.youtube.com/watch?v=JAV2kU-rJ8E", "Video")</f>
        <v/>
      </c>
      <c r="B1256" t="inlineStr">
        <is>
          <t>13:13</t>
        </is>
      </c>
      <c r="C1256" t="inlineStr">
        <is>
          <t>God I forgot about that part</t>
        </is>
      </c>
      <c r="D1256">
        <f>HYPERLINK("https://www.youtube.com/watch?v=JAV2kU-rJ8E&amp;t=793s", "Go to time")</f>
        <v/>
      </c>
    </row>
    <row r="1257">
      <c r="A1257">
        <f>HYPERLINK("https://www.youtube.com/watch?v=FOB6trFDDQg", "Video")</f>
        <v/>
      </c>
      <c r="B1257" t="inlineStr">
        <is>
          <t>1:45</t>
        </is>
      </c>
      <c r="C1257" t="inlineStr">
        <is>
          <t>can go through and give you about 10</t>
        </is>
      </c>
      <c r="D1257">
        <f>HYPERLINK("https://www.youtube.com/watch?v=FOB6trFDDQg&amp;t=105s", "Go to time")</f>
        <v/>
      </c>
    </row>
    <row r="1258">
      <c r="A1258">
        <f>HYPERLINK("https://www.youtube.com/watch?v=c965I2G73PY", "Video")</f>
        <v/>
      </c>
      <c r="B1258" t="inlineStr">
        <is>
          <t>0:30</t>
        </is>
      </c>
      <c r="C1258" t="inlineStr">
        <is>
          <t>going to talk about what it's like to</t>
        </is>
      </c>
      <c r="D1258">
        <f>HYPERLINK("https://www.youtube.com/watch?v=c965I2G73PY&amp;t=30s", "Go to time")</f>
        <v/>
      </c>
    </row>
    <row r="1259">
      <c r="A1259">
        <f>HYPERLINK("https://www.youtube.com/watch?v=N3tyZ4-pBdE", "Video")</f>
        <v/>
      </c>
      <c r="B1259" t="inlineStr">
        <is>
          <t>2:59</t>
        </is>
      </c>
      <c r="C1259" t="inlineStr">
        <is>
          <t>foreplay I forgot about that</t>
        </is>
      </c>
      <c r="D1259">
        <f>HYPERLINK("https://www.youtube.com/watch?v=N3tyZ4-pBdE&amp;t=179s", "Go to time")</f>
        <v/>
      </c>
    </row>
    <row r="1260">
      <c r="A1260">
        <f>HYPERLINK("https://www.youtube.com/watch?v=3xicjEoJUj8", "Video")</f>
        <v/>
      </c>
      <c r="B1260" t="inlineStr">
        <is>
          <t>3:51</t>
        </is>
      </c>
      <c r="C1260" t="inlineStr">
        <is>
          <t>about what somebody else is going to</t>
        </is>
      </c>
      <c r="D1260">
        <f>HYPERLINK("https://www.youtube.com/watch?v=3xicjEoJUj8&amp;t=231s", "Go to time")</f>
        <v/>
      </c>
    </row>
    <row r="1261">
      <c r="A1261">
        <f>HYPERLINK("https://www.youtube.com/watch?v=eKgby-zv3Uc", "Video")</f>
        <v/>
      </c>
      <c r="B1261" t="inlineStr">
        <is>
          <t>9:22</t>
        </is>
      </c>
      <c r="C1261" t="inlineStr">
        <is>
          <t>about 10 minutes ago</t>
        </is>
      </c>
      <c r="D1261">
        <f>HYPERLINK("https://www.youtube.com/watch?v=eKgby-zv3Uc&amp;t=562s", "Go to time")</f>
        <v/>
      </c>
    </row>
    <row r="1262">
      <c r="A1262">
        <f>HYPERLINK("https://www.youtube.com/watch?v=AoilL5tUUMo", "Video")</f>
        <v/>
      </c>
      <c r="B1262" t="inlineStr">
        <is>
          <t>0:37</t>
        </is>
      </c>
      <c r="C1262" t="inlineStr">
        <is>
          <t>I got the idea when I heard about rich guys</t>
        </is>
      </c>
      <c r="D1262">
        <f>HYPERLINK("https://www.youtube.com/watch?v=AoilL5tUUMo&amp;t=37s", "Go to time")</f>
        <v/>
      </c>
    </row>
    <row r="1263">
      <c r="A1263">
        <f>HYPERLINK("https://www.youtube.com/watch?v=saCQWggzXKs", "Video")</f>
        <v/>
      </c>
      <c r="B1263" t="inlineStr">
        <is>
          <t>3:25</t>
        </is>
      </c>
      <c r="C1263" t="inlineStr">
        <is>
          <t>about a year ago.</t>
        </is>
      </c>
      <c r="D1263">
        <f>HYPERLINK("https://www.youtube.com/watch?v=saCQWggzXKs&amp;t=205s", "Go to time")</f>
        <v/>
      </c>
    </row>
    <row r="1264">
      <c r="A1264">
        <f>HYPERLINK("https://www.youtube.com/watch?v=shsIx-ZVL0E", "Video")</f>
        <v/>
      </c>
      <c r="B1264" t="inlineStr">
        <is>
          <t>0:46</t>
        </is>
      </c>
      <c r="C1264" t="inlineStr">
        <is>
          <t>I've heard good things about you, Bianca.</t>
        </is>
      </c>
      <c r="D1264">
        <f>HYPERLINK("https://www.youtube.com/watch?v=shsIx-ZVL0E&amp;t=46s", "Go to time")</f>
        <v/>
      </c>
    </row>
    <row r="1265">
      <c r="A1265">
        <f>HYPERLINK("https://www.youtube.com/watch?v=_Z_72ABaNUo", "Video")</f>
        <v/>
      </c>
      <c r="B1265" t="inlineStr">
        <is>
          <t>2:32</t>
        </is>
      </c>
      <c r="C1265" t="inlineStr">
        <is>
          <t>I forgot about that one, too.</t>
        </is>
      </c>
      <c r="D1265">
        <f>HYPERLINK("https://www.youtube.com/watch?v=_Z_72ABaNUo&amp;t=152s", "Go to time")</f>
        <v/>
      </c>
    </row>
    <row r="1266">
      <c r="A1266">
        <f>HYPERLINK("https://www.youtube.com/watch?v=oKBY8bJB3V4", "Video")</f>
        <v/>
      </c>
      <c r="B1266" t="inlineStr">
        <is>
          <t>11:48</t>
        </is>
      </c>
      <c r="C1266" t="inlineStr">
        <is>
          <t>You forgot about Sarbanes-Oxley.</t>
        </is>
      </c>
      <c r="D1266">
        <f>HYPERLINK("https://www.youtube.com/watch?v=oKBY8bJB3V4&amp;t=708s", "Go to time")</f>
        <v/>
      </c>
    </row>
    <row r="1267">
      <c r="A1267">
        <f>HYPERLINK("https://www.youtube.com/watch?v=3mu-lFJKBws", "Video")</f>
        <v/>
      </c>
      <c r="B1267" t="inlineStr">
        <is>
          <t>1:09</t>
        </is>
      </c>
      <c r="C1267" t="inlineStr">
        <is>
          <t>about a month ago.</t>
        </is>
      </c>
      <c r="D1267">
        <f>HYPERLINK("https://www.youtube.com/watch?v=3mu-lFJKBws&amp;t=69s", "Go to time")</f>
        <v/>
      </c>
    </row>
    <row r="1268">
      <c r="A1268">
        <f>HYPERLINK("https://www.youtube.com/watch?v=1rVH5RXho38", "Video")</f>
        <v/>
      </c>
      <c r="B1268" t="inlineStr">
        <is>
          <t>2:51</t>
        </is>
      </c>
      <c r="C1268" t="inlineStr">
        <is>
          <t>they're going to want to talk about it</t>
        </is>
      </c>
      <c r="D1268">
        <f>HYPERLINK("https://www.youtube.com/watch?v=1rVH5RXho38&amp;t=171s", "Go to time")</f>
        <v/>
      </c>
    </row>
    <row r="1269">
      <c r="A1269">
        <f>HYPERLINK("https://www.youtube.com/watch?v=1rVH5RXho38", "Video")</f>
        <v/>
      </c>
      <c r="B1269" t="inlineStr">
        <is>
          <t>3:35</t>
        </is>
      </c>
      <c r="C1269" t="inlineStr">
        <is>
          <t>about this we're not going to have a</t>
        </is>
      </c>
      <c r="D1269">
        <f>HYPERLINK("https://www.youtube.com/watch?v=1rVH5RXho38&amp;t=215s", "Go to time")</f>
        <v/>
      </c>
    </row>
    <row r="1270">
      <c r="A1270">
        <f>HYPERLINK("https://www.youtube.com/watch?v=8LsT0z2utUI", "Video")</f>
        <v/>
      </c>
      <c r="B1270" t="inlineStr">
        <is>
          <t>2:06</t>
        </is>
      </c>
      <c r="C1270" t="inlineStr">
        <is>
          <t>you gotta see this i'm about to give</t>
        </is>
      </c>
      <c r="D1270">
        <f>HYPERLINK("https://www.youtube.com/watch?v=8LsT0z2utUI&amp;t=126s", "Go to time")</f>
        <v/>
      </c>
    </row>
    <row r="1271">
      <c r="A1271">
        <f>HYPERLINK("https://www.youtube.com/watch?v=V4oBm4cWvgo", "Video")</f>
        <v/>
      </c>
      <c r="B1271" t="inlineStr">
        <is>
          <t>6:25</t>
        </is>
      </c>
      <c r="C1271" t="inlineStr">
        <is>
          <t>change who we're going to think about or</t>
        </is>
      </c>
      <c r="D1271">
        <f>HYPERLINK("https://www.youtube.com/watch?v=V4oBm4cWvgo&amp;t=385s", "Go to time")</f>
        <v/>
      </c>
    </row>
    <row r="1272">
      <c r="A1272">
        <f>HYPERLINK("https://www.youtube.com/watch?v=wxr92jEXyzw", "Video")</f>
        <v/>
      </c>
      <c r="B1272" t="inlineStr">
        <is>
          <t>1:51</t>
        </is>
      </c>
      <c r="C1272" t="inlineStr">
        <is>
          <t>if you're about to explode i'm a goddess</t>
        </is>
      </c>
      <c r="D1272">
        <f>HYPERLINK("https://www.youtube.com/watch?v=wxr92jEXyzw&amp;t=111s", "Go to time")</f>
        <v/>
      </c>
    </row>
    <row r="1273">
      <c r="A1273">
        <f>HYPERLINK("https://www.youtube.com/watch?v=2jgN_Ag-tcU", "Video")</f>
        <v/>
      </c>
      <c r="B1273" t="inlineStr">
        <is>
          <t>5:16</t>
        </is>
      </c>
      <c r="C1273" t="inlineStr">
        <is>
          <t>about what you have to go through every</t>
        </is>
      </c>
      <c r="D1273">
        <f>HYPERLINK("https://www.youtube.com/watch?v=2jgN_Ag-tcU&amp;t=316s", "Go to time")</f>
        <v/>
      </c>
    </row>
    <row r="1274">
      <c r="A1274">
        <f>HYPERLINK("https://www.youtube.com/watch?v=kZECji0jx1U", "Video")</f>
        <v/>
      </c>
      <c r="B1274" t="inlineStr">
        <is>
          <t>0:39</t>
        </is>
      </c>
      <c r="C1274" t="inlineStr">
        <is>
          <t>it's what's going on here we are about</t>
        </is>
      </c>
      <c r="D1274">
        <f>HYPERLINK("https://www.youtube.com/watch?v=kZECji0jx1U&amp;t=39s", "Go to time")</f>
        <v/>
      </c>
    </row>
    <row r="1275">
      <c r="A1275">
        <f>HYPERLINK("https://www.youtube.com/watch?v=kZECji0jx1U", "Video")</f>
        <v/>
      </c>
      <c r="B1275" t="inlineStr">
        <is>
          <t>1:21</t>
        </is>
      </c>
      <c r="C1275" t="inlineStr">
        <is>
          <t>i'm fine forgot about that feature it's</t>
        </is>
      </c>
      <c r="D1275">
        <f>HYPERLINK("https://www.youtube.com/watch?v=kZECji0jx1U&amp;t=81s", "Go to time")</f>
        <v/>
      </c>
    </row>
    <row r="1276">
      <c r="A1276">
        <f>HYPERLINK("https://www.youtube.com/watch?v=-HDLYb81kXo", "Video")</f>
        <v/>
      </c>
      <c r="B1276" t="inlineStr">
        <is>
          <t>2:50</t>
        </is>
      </c>
      <c r="C1276" t="inlineStr">
        <is>
          <t>please don't worry about me just go and</t>
        </is>
      </c>
      <c r="D1276">
        <f>HYPERLINK("https://www.youtube.com/watch?v=-HDLYb81kXo&amp;t=170s", "Go to time")</f>
        <v/>
      </c>
    </row>
    <row r="1277">
      <c r="A1277">
        <f>HYPERLINK("https://www.youtube.com/watch?v=nII5d_6srd8", "Video")</f>
        <v/>
      </c>
      <c r="B1277" t="inlineStr">
        <is>
          <t>8:42</t>
        </is>
      </c>
      <c r="C1277" t="inlineStr">
        <is>
          <t>you forget about it and I'm going to</t>
        </is>
      </c>
      <c r="D1277">
        <f>HYPERLINK("https://www.youtube.com/watch?v=nII5d_6srd8&amp;t=522s", "Go to time")</f>
        <v/>
      </c>
    </row>
    <row r="1278">
      <c r="A1278">
        <f>HYPERLINK("https://www.youtube.com/watch?v=nxmC3Ij9K1U", "Video")</f>
        <v/>
      </c>
      <c r="B1278" t="inlineStr">
        <is>
          <t>5:33</t>
        </is>
      </c>
      <c r="C1278" t="inlineStr">
        <is>
          <t>Well, I hope it was worth it, because I'm going to take it apart in about five minutes.</t>
        </is>
      </c>
      <c r="D1278">
        <f>HYPERLINK("https://www.youtube.com/watch?v=nxmC3Ij9K1U&amp;t=333s", "Go to time")</f>
        <v/>
      </c>
    </row>
    <row r="1279">
      <c r="A1279">
        <f>HYPERLINK("https://www.youtube.com/watch?v=VYYcjdHcJR0", "Video")</f>
        <v/>
      </c>
      <c r="B1279" t="inlineStr">
        <is>
          <t>1:13</t>
        </is>
      </c>
      <c r="C1279" t="inlineStr">
        <is>
          <t>And he said, what do you think about going
to Broadway?</t>
        </is>
      </c>
      <c r="D1279">
        <f>HYPERLINK("https://www.youtube.com/watch?v=VYYcjdHcJR0&amp;t=73s", "Go to time")</f>
        <v/>
      </c>
    </row>
    <row r="1280">
      <c r="A1280">
        <f>HYPERLINK("https://www.youtube.com/watch?v=VYYcjdHcJR0", "Video")</f>
        <v/>
      </c>
      <c r="B1280" t="inlineStr">
        <is>
          <t>2:17</t>
        </is>
      </c>
      <c r="C1280" t="inlineStr">
        <is>
          <t>There is a and I kid you not, there is a
5050 chance about whether I'm going to stay</t>
        </is>
      </c>
      <c r="D1280">
        <f>HYPERLINK("https://www.youtube.com/watch?v=VYYcjdHcJR0&amp;t=137s", "Go to time")</f>
        <v/>
      </c>
    </row>
    <row r="1281">
      <c r="A1281">
        <f>HYPERLINK("https://www.youtube.com/watch?v=U8rQhEFYfrM", "Video")</f>
        <v/>
      </c>
      <c r="B1281" t="inlineStr">
        <is>
          <t>0:32</t>
        </is>
      </c>
      <c r="C1281" t="inlineStr">
        <is>
          <t>back on are you gonna do something about</t>
        </is>
      </c>
      <c r="D1281">
        <f>HYPERLINK("https://www.youtube.com/watch?v=U8rQhEFYfrM&amp;t=32s", "Go to time")</f>
        <v/>
      </c>
    </row>
    <row r="1282">
      <c r="A1282">
        <f>HYPERLINK("https://www.youtube.com/watch?v=Mv27wqxccbo", "Video")</f>
        <v/>
      </c>
      <c r="B1282" t="inlineStr">
        <is>
          <t>0:54</t>
        </is>
      </c>
      <c r="C1282" t="inlineStr">
        <is>
          <t>now about you going home no wait you've</t>
        </is>
      </c>
      <c r="D1282">
        <f>HYPERLINK("https://www.youtube.com/watch?v=Mv27wqxccbo&amp;t=54s", "Go to time")</f>
        <v/>
      </c>
    </row>
    <row r="1283">
      <c r="A1283">
        <f>HYPERLINK("https://www.youtube.com/watch?v=3OJ4C1r-qiM", "Video")</f>
        <v/>
      </c>
      <c r="B1283" t="inlineStr">
        <is>
          <t>2:35</t>
        </is>
      </c>
      <c r="C1283" t="inlineStr">
        <is>
          <t>what are you talking about you got your</t>
        </is>
      </c>
      <c r="D1283">
        <f>HYPERLINK("https://www.youtube.com/watch?v=3OJ4C1r-qiM&amp;t=155s", "Go to time")</f>
        <v/>
      </c>
    </row>
    <row r="1284">
      <c r="A1284">
        <f>HYPERLINK("https://www.youtube.com/watch?v=QeHSwPRWYNU", "Video")</f>
        <v/>
      </c>
      <c r="B1284" t="inlineStr">
        <is>
          <t>1:15</t>
        </is>
      </c>
      <c r="C1284" t="inlineStr">
        <is>
          <t>forgot about it and then you know yeah</t>
        </is>
      </c>
      <c r="D1284">
        <f>HYPERLINK("https://www.youtube.com/watch?v=QeHSwPRWYNU&amp;t=75s", "Go to time")</f>
        <v/>
      </c>
    </row>
    <row r="1285">
      <c r="A1285">
        <f>HYPERLINK("https://www.youtube.com/watch?v=YjfqCyjfEq8", "Video")</f>
        <v/>
      </c>
      <c r="B1285" t="inlineStr">
        <is>
          <t>9:54</t>
        </is>
      </c>
      <c r="C1285" t="inlineStr">
        <is>
          <t>so what are we going to do about first</t>
        </is>
      </c>
      <c r="D1285">
        <f>HYPERLINK("https://www.youtube.com/watch?v=YjfqCyjfEq8&amp;t=594s", "Go to time")</f>
        <v/>
      </c>
    </row>
    <row r="1286">
      <c r="A1286">
        <f>HYPERLINK("https://www.youtube.com/watch?v=X7wPYYMFGlw", "Video")</f>
        <v/>
      </c>
      <c r="B1286" t="inlineStr">
        <is>
          <t>0:53</t>
        </is>
      </c>
      <c r="C1286" t="inlineStr">
        <is>
          <t>boys about 5 weeks ago it's been very</t>
        </is>
      </c>
      <c r="D1286">
        <f>HYPERLINK("https://www.youtube.com/watch?v=X7wPYYMFGlw&amp;t=53s", "Go to time")</f>
        <v/>
      </c>
    </row>
    <row r="1287">
      <c r="A1287">
        <f>HYPERLINK("https://www.youtube.com/watch?v=LmWznPOCdS0", "Video")</f>
        <v/>
      </c>
      <c r="B1287" t="inlineStr">
        <is>
          <t>15:16</t>
        </is>
      </c>
      <c r="C1287" t="inlineStr">
        <is>
          <t>You've got him thinking about college already.</t>
        </is>
      </c>
      <c r="D1287">
        <f>HYPERLINK("https://www.youtube.com/watch?v=LmWznPOCdS0&amp;t=916s", "Go to time")</f>
        <v/>
      </c>
    </row>
    <row r="1288">
      <c r="A1288">
        <f>HYPERLINK("https://www.youtube.com/watch?v=ivjekbzhgr0", "Video")</f>
        <v/>
      </c>
      <c r="B1288" t="inlineStr">
        <is>
          <t>2:33</t>
        </is>
      </c>
      <c r="C1288" t="inlineStr">
        <is>
          <t>what about what i want oh my god</t>
        </is>
      </c>
      <c r="D1288">
        <f>HYPERLINK("https://www.youtube.com/watch?v=ivjekbzhgr0&amp;t=153s", "Go to time")</f>
        <v/>
      </c>
    </row>
    <row r="1289">
      <c r="A1289">
        <f>HYPERLINK("https://www.youtube.com/watch?v=YqepZz25ekA", "Video")</f>
        <v/>
      </c>
      <c r="B1289" t="inlineStr">
        <is>
          <t>3:17</t>
        </is>
      </c>
      <c r="C1289" t="inlineStr">
        <is>
          <t>also about just letting go and it's</t>
        </is>
      </c>
      <c r="D1289">
        <f>HYPERLINK("https://www.youtube.com/watch?v=YqepZz25ekA&amp;t=197s", "Go to time")</f>
        <v/>
      </c>
    </row>
    <row r="1290">
      <c r="A1290">
        <f>HYPERLINK("https://www.youtube.com/watch?v=G-SPpA5ZM6o", "Video")</f>
        <v/>
      </c>
      <c r="B1290" t="inlineStr">
        <is>
          <t>2:37</t>
        </is>
      </c>
      <c r="C1290" t="inlineStr">
        <is>
          <t>with somebody else, so you
forgot about this ride or die.</t>
        </is>
      </c>
      <c r="D1290">
        <f>HYPERLINK("https://www.youtube.com/watch?v=G-SPpA5ZM6o&amp;t=157s", "Go to time")</f>
        <v/>
      </c>
    </row>
    <row r="1291">
      <c r="A1291">
        <f>HYPERLINK("https://www.youtube.com/watch?v=-VEJQTViMYA", "Video")</f>
        <v/>
      </c>
      <c r="B1291" t="inlineStr">
        <is>
          <t>1:15</t>
        </is>
      </c>
      <c r="C1291" t="inlineStr">
        <is>
          <t>so are you gonna ask him about it what</t>
        </is>
      </c>
      <c r="D1291">
        <f>HYPERLINK("https://www.youtube.com/watch?v=-VEJQTViMYA&amp;t=75s", "Go to time")</f>
        <v/>
      </c>
    </row>
    <row r="1292">
      <c r="A1292">
        <f>HYPERLINK("https://www.youtube.com/watch?v=x9pmEr6cVQc", "Video")</f>
        <v/>
      </c>
      <c r="B1292" t="inlineStr">
        <is>
          <t>1:42</t>
        </is>
      </c>
      <c r="C1292" t="inlineStr">
        <is>
          <t>oh i'm all about good energy thank you</t>
        </is>
      </c>
      <c r="D1292">
        <f>HYPERLINK("https://www.youtube.com/watch?v=x9pmEr6cVQc&amp;t=102s", "Go to time")</f>
        <v/>
      </c>
    </row>
    <row r="1293">
      <c r="A1293">
        <f>HYPERLINK("https://www.youtube.com/watch?v=ywQfhsKzvO0", "Video")</f>
        <v/>
      </c>
      <c r="B1293" t="inlineStr">
        <is>
          <t>1:36</t>
        </is>
      </c>
      <c r="C1293" t="inlineStr">
        <is>
          <t>about the mileage I forgot the mileage</t>
        </is>
      </c>
      <c r="D1293">
        <f>HYPERLINK("https://www.youtube.com/watch?v=ywQfhsKzvO0&amp;t=96s", "Go to time")</f>
        <v/>
      </c>
    </row>
    <row r="1294">
      <c r="A1294">
        <f>HYPERLINK("https://www.youtube.com/watch?v=VXED2AVlbR0", "Video")</f>
        <v/>
      </c>
      <c r="B1294" t="inlineStr">
        <is>
          <t>2:16</t>
        </is>
      </c>
      <c r="C1294" t="inlineStr">
        <is>
          <t>things about it well I am gonna need</t>
        </is>
      </c>
      <c r="D1294">
        <f>HYPERLINK("https://www.youtube.com/watch?v=VXED2AVlbR0&amp;t=136s", "Go to time")</f>
        <v/>
      </c>
    </row>
    <row r="1295">
      <c r="A1295">
        <f>HYPERLINK("https://www.youtube.com/watch?v=VXED2AVlbR0", "Video")</f>
        <v/>
      </c>
      <c r="B1295" t="inlineStr">
        <is>
          <t>13:22</t>
        </is>
      </c>
      <c r="C1295" t="inlineStr">
        <is>
          <t>about what's going to hit anybody</t>
        </is>
      </c>
      <c r="D1295">
        <f>HYPERLINK("https://www.youtube.com/watch?v=VXED2AVlbR0&amp;t=802s", "Go to time")</f>
        <v/>
      </c>
    </row>
    <row r="1296">
      <c r="A1296">
        <f>HYPERLINK("https://www.youtube.com/watch?v=Nz-EnzKZahg", "Video")</f>
        <v/>
      </c>
      <c r="B1296" t="inlineStr">
        <is>
          <t>0:05</t>
        </is>
      </c>
      <c r="C1296" t="inlineStr">
        <is>
          <t>to talk about Girls Gone Wild?</t>
        </is>
      </c>
      <c r="D1296">
        <f>HYPERLINK("https://www.youtube.com/watch?v=Nz-EnzKZahg&amp;t=5s", "Go to time")</f>
        <v/>
      </c>
    </row>
    <row r="1297">
      <c r="A1297">
        <f>HYPERLINK("https://www.youtube.com/watch?v=g52E22ksskQ", "Video")</f>
        <v/>
      </c>
      <c r="B1297" t="inlineStr">
        <is>
          <t>3:15</t>
        </is>
      </c>
      <c r="C1297" t="inlineStr">
        <is>
          <t>Hey, how about a little sock golf?</t>
        </is>
      </c>
      <c r="D1297">
        <f>HYPERLINK("https://www.youtube.com/watch?v=g52E22ksskQ&amp;t=195s", "Go to time")</f>
        <v/>
      </c>
    </row>
    <row r="1298">
      <c r="A1298">
        <f>HYPERLINK("https://www.youtube.com/watch?v=xfF3RBs--uU", "Video")</f>
        <v/>
      </c>
      <c r="B1298" t="inlineStr">
        <is>
          <t>1:01</t>
        </is>
      </c>
      <c r="C1298" t="inlineStr">
        <is>
          <t>I completely forgot about that prank.</t>
        </is>
      </c>
      <c r="D1298">
        <f>HYPERLINK("https://www.youtube.com/watch?v=xfF3RBs--uU&amp;t=61s", "Go to time")</f>
        <v/>
      </c>
    </row>
    <row r="1299">
      <c r="A1299">
        <f>HYPERLINK("https://www.youtube.com/watch?v=xfF3RBs--uU", "Video")</f>
        <v/>
      </c>
      <c r="B1299" t="inlineStr">
        <is>
          <t>4:54</t>
        </is>
      </c>
      <c r="C1299" t="inlineStr">
        <is>
          <t>Yeah. I'm not going to talk about this now.</t>
        </is>
      </c>
      <c r="D1299">
        <f>HYPERLINK("https://www.youtube.com/watch?v=xfF3RBs--uU&amp;t=294s", "Go to time")</f>
        <v/>
      </c>
    </row>
    <row r="1300">
      <c r="A1300">
        <f>HYPERLINK("https://www.youtube.com/watch?v=xfF3RBs--uU", "Video")</f>
        <v/>
      </c>
      <c r="B1300" t="inlineStr">
        <is>
          <t>9:14</t>
        </is>
      </c>
      <c r="C1300" t="inlineStr">
        <is>
          <t>I never cared about you. Six months ago,</t>
        </is>
      </c>
      <c r="D1300">
        <f>HYPERLINK("https://www.youtube.com/watch?v=xfF3RBs--uU&amp;t=554s", "Go to time")</f>
        <v/>
      </c>
    </row>
    <row r="1301">
      <c r="A1301">
        <f>HYPERLINK("https://www.youtube.com/watch?v=oqI1kM-sNoo", "Video")</f>
        <v/>
      </c>
      <c r="B1301" t="inlineStr">
        <is>
          <t>0:33</t>
        </is>
      </c>
      <c r="C1301" t="inlineStr">
        <is>
          <t>Forget about everything that's going on.</t>
        </is>
      </c>
      <c r="D1301">
        <f>HYPERLINK("https://www.youtube.com/watch?v=oqI1kM-sNoo&amp;t=33s", "Go to time")</f>
        <v/>
      </c>
    </row>
    <row r="1302">
      <c r="A1302">
        <f>HYPERLINK("https://www.youtube.com/watch?v=SkzfMnbq6r0", "Video")</f>
        <v/>
      </c>
      <c r="B1302" t="inlineStr">
        <is>
          <t>0:19</t>
        </is>
      </c>
      <c r="C1302" t="inlineStr">
        <is>
          <t>what are you talking about i'm not going</t>
        </is>
      </c>
      <c r="D1302">
        <f>HYPERLINK("https://www.youtube.com/watch?v=SkzfMnbq6r0&amp;t=19s", "Go to time")</f>
        <v/>
      </c>
    </row>
    <row r="1303">
      <c r="A1303">
        <f>HYPERLINK("https://www.youtube.com/watch?v=w4VMSDyqoeA", "Video")</f>
        <v/>
      </c>
      <c r="B1303" t="inlineStr">
        <is>
          <t>8:17</t>
        </is>
      </c>
      <c r="C1303" t="inlineStr">
        <is>
          <t>about him I like him good he's the one</t>
        </is>
      </c>
      <c r="D1303">
        <f>HYPERLINK("https://www.youtube.com/watch?v=w4VMSDyqoeA&amp;t=497s", "Go to time")</f>
        <v/>
      </c>
    </row>
    <row r="1304">
      <c r="A1304">
        <f>HYPERLINK("https://www.youtube.com/watch?v=shtPsbCoGrk", "Video")</f>
        <v/>
      </c>
      <c r="B1304" t="inlineStr">
        <is>
          <t>1:56</t>
        </is>
      </c>
      <c r="C1304" t="inlineStr">
        <is>
          <t>what are you going to do about it</t>
        </is>
      </c>
      <c r="D1304">
        <f>HYPERLINK("https://www.youtube.com/watch?v=shtPsbCoGrk&amp;t=116s", "Go to time")</f>
        <v/>
      </c>
    </row>
    <row r="1305">
      <c r="A1305">
        <f>HYPERLINK("https://www.youtube.com/watch?v=oVLL_WDvtm8", "Video")</f>
        <v/>
      </c>
      <c r="B1305" t="inlineStr">
        <is>
          <t>3:07</t>
        </is>
      </c>
      <c r="C1305" t="inlineStr">
        <is>
          <t>forgot about that part</t>
        </is>
      </c>
      <c r="D1305">
        <f>HYPERLINK("https://www.youtube.com/watch?v=oVLL_WDvtm8&amp;t=187s", "Go to time")</f>
        <v/>
      </c>
    </row>
    <row r="1306">
      <c r="A1306">
        <f>HYPERLINK("https://www.youtube.com/watch?v=oVLL_WDvtm8", "Video")</f>
        <v/>
      </c>
      <c r="B1306" t="inlineStr">
        <is>
          <t>7:43</t>
        </is>
      </c>
      <c r="C1306" t="inlineStr">
        <is>
          <t>about your ego are you that desperate</t>
        </is>
      </c>
      <c r="D1306">
        <f>HYPERLINK("https://www.youtube.com/watch?v=oVLL_WDvtm8&amp;t=463s", "Go to time")</f>
        <v/>
      </c>
    </row>
    <row r="1307">
      <c r="A1307">
        <f>HYPERLINK("https://www.youtube.com/watch?v=8K5KXBTcbw0", "Video")</f>
        <v/>
      </c>
      <c r="B1307" t="inlineStr">
        <is>
          <t>0:18</t>
        </is>
      </c>
      <c r="C1307" t="inlineStr">
        <is>
          <t>this start about 10 minutes ago I when I</t>
        </is>
      </c>
      <c r="D1307">
        <f>HYPERLINK("https://www.youtube.com/watch?v=8K5KXBTcbw0&amp;t=18s", "Go to time")</f>
        <v/>
      </c>
    </row>
    <row r="1308">
      <c r="A1308">
        <f>HYPERLINK("https://www.youtube.com/watch?v=TRrh_8ZBYPA", "Video")</f>
        <v/>
      </c>
      <c r="B1308" t="inlineStr">
        <is>
          <t>2:47</t>
        </is>
      </c>
      <c r="C1308" t="inlineStr">
        <is>
          <t>yeah well about 20 years ago he was uh</t>
        </is>
      </c>
      <c r="D1308">
        <f>HYPERLINK("https://www.youtube.com/watch?v=TRrh_8ZBYPA&amp;t=167s", "Go to time")</f>
        <v/>
      </c>
    </row>
    <row r="1309">
      <c r="A1309">
        <f>HYPERLINK("https://www.youtube.com/watch?v=WbTiLFEY47c", "Video")</f>
        <v/>
      </c>
      <c r="B1309" t="inlineStr">
        <is>
          <t>5:50</t>
        </is>
      </c>
      <c r="C1309" t="inlineStr">
        <is>
          <t>i'm gonna walk you through what's about</t>
        </is>
      </c>
      <c r="D1309">
        <f>HYPERLINK("https://www.youtube.com/watch?v=WbTiLFEY47c&amp;t=350s", "Go to time")</f>
        <v/>
      </c>
    </row>
    <row r="1310">
      <c r="A1310">
        <f>HYPERLINK("https://www.youtube.com/watch?v=GtQhOf1r6_g", "Video")</f>
        <v/>
      </c>
      <c r="B1310" t="inlineStr">
        <is>
          <t>3:02</t>
        </is>
      </c>
      <c r="C1310" t="inlineStr">
        <is>
          <t>you talked about me a week ago how are</t>
        </is>
      </c>
      <c r="D1310">
        <f>HYPERLINK("https://www.youtube.com/watch?v=GtQhOf1r6_g&amp;t=182s", "Go to time")</f>
        <v/>
      </c>
    </row>
    <row r="1311">
      <c r="A1311">
        <f>HYPERLINK("https://www.youtube.com/watch?v=T_CGIjX8h7Q", "Video")</f>
        <v/>
      </c>
      <c r="B1311" t="inlineStr">
        <is>
          <t>3:18</t>
        </is>
      </c>
      <c r="C1311" t="inlineStr">
        <is>
          <t>She just went in with a patient about five minutes ago.</t>
        </is>
      </c>
      <c r="D1311">
        <f>HYPERLINK("https://www.youtube.com/watch?v=T_CGIjX8h7Q&amp;t=198s", "Go to time")</f>
        <v/>
      </c>
    </row>
    <row r="1312">
      <c r="A1312">
        <f>HYPERLINK("https://www.youtube.com/watch?v=1iyzgmvmsM0", "Video")</f>
        <v/>
      </c>
      <c r="B1312" t="inlineStr">
        <is>
          <t>2:56</t>
        </is>
      </c>
      <c r="C1312" t="inlineStr">
        <is>
          <t>right now it's about noon we're gonna</t>
        </is>
      </c>
      <c r="D1312">
        <f>HYPERLINK("https://www.youtube.com/watch?v=1iyzgmvmsM0&amp;t=176s", "Go to time")</f>
        <v/>
      </c>
    </row>
    <row r="1313">
      <c r="A1313">
        <f>HYPERLINK("https://www.youtube.com/watch?v=p7U1mbcAKR8", "Video")</f>
        <v/>
      </c>
      <c r="B1313" t="inlineStr">
        <is>
          <t>2:30</t>
        </is>
      </c>
      <c r="C1313" t="inlineStr">
        <is>
          <t>until then we got nothing to talk about</t>
        </is>
      </c>
      <c r="D1313">
        <f>HYPERLINK("https://www.youtube.com/watch?v=p7U1mbcAKR8&amp;t=150s", "Go to time")</f>
        <v/>
      </c>
    </row>
    <row r="1314">
      <c r="A1314">
        <f>HYPERLINK("https://www.youtube.com/watch?v=QNc4DUJEb50", "Video")</f>
        <v/>
      </c>
      <c r="B1314" t="inlineStr">
        <is>
          <t>4:45</t>
        </is>
      </c>
      <c r="C1314" t="inlineStr">
        <is>
          <t>I'm going. Listen, about Tuesday.</t>
        </is>
      </c>
      <c r="D1314">
        <f>HYPERLINK("https://www.youtube.com/watch?v=QNc4DUJEb50&amp;t=285s", "Go to time")</f>
        <v/>
      </c>
    </row>
    <row r="1315">
      <c r="A1315">
        <f>HYPERLINK("https://www.youtube.com/watch?v=QNc4DUJEb50", "Video")</f>
        <v/>
      </c>
      <c r="B1315" t="inlineStr">
        <is>
          <t>5:30</t>
        </is>
      </c>
      <c r="C1315" t="inlineStr">
        <is>
          <t>a good idea. Why did you care about my</t>
        </is>
      </c>
      <c r="D1315">
        <f>HYPERLINK("https://www.youtube.com/watch?v=QNc4DUJEb50&amp;t=330s", "Go to time")</f>
        <v/>
      </c>
    </row>
    <row r="1316">
      <c r="A1316">
        <f>HYPERLINK("https://www.youtube.com/watch?v=zCzizSr-o6k", "Video")</f>
        <v/>
      </c>
      <c r="B1316" t="inlineStr">
        <is>
          <t>6:48</t>
        </is>
      </c>
      <c r="C1316" t="inlineStr">
        <is>
          <t>we're going to talk about is bobby</t>
        </is>
      </c>
      <c r="D1316">
        <f>HYPERLINK("https://www.youtube.com/watch?v=zCzizSr-o6k&amp;t=408s", "Go to time")</f>
        <v/>
      </c>
    </row>
    <row r="1317">
      <c r="A1317">
        <f>HYPERLINK("https://www.youtube.com/watch?v=VxzGeElFUeI", "Video")</f>
        <v/>
      </c>
      <c r="B1317" t="inlineStr">
        <is>
          <t>1:51</t>
        </is>
      </c>
      <c r="C1317" t="inlineStr">
        <is>
          <t>how about a movie why you're gonna leave</t>
        </is>
      </c>
      <c r="D1317">
        <f>HYPERLINK("https://www.youtube.com/watch?v=VxzGeElFUeI&amp;t=111s", "Go to time")</f>
        <v/>
      </c>
    </row>
    <row r="1318">
      <c r="A1318">
        <f>HYPERLINK("https://www.youtube.com/watch?v=jjeLzr1JR4o", "Video")</f>
        <v/>
      </c>
      <c r="B1318" t="inlineStr">
        <is>
          <t>0:27</t>
        </is>
      </c>
      <c r="C1318" t="inlineStr">
        <is>
          <t>interim what are you gonna do about it</t>
        </is>
      </c>
      <c r="D1318">
        <f>HYPERLINK("https://www.youtube.com/watch?v=jjeLzr1JR4o&amp;t=27s", "Go to time")</f>
        <v/>
      </c>
    </row>
    <row r="1319">
      <c r="A1319">
        <f>HYPERLINK("https://www.youtube.com/watch?v=jjeLzr1JR4o", "Video")</f>
        <v/>
      </c>
      <c r="B1319" t="inlineStr">
        <is>
          <t>4:48</t>
        </is>
      </c>
      <c r="C1319" t="inlineStr">
        <is>
          <t>in return you're never gonna talk about</t>
        </is>
      </c>
      <c r="D1319">
        <f>HYPERLINK("https://www.youtube.com/watch?v=jjeLzr1JR4o&amp;t=288s", "Go to time")</f>
        <v/>
      </c>
    </row>
    <row r="1320">
      <c r="A1320">
        <f>HYPERLINK("https://www.youtube.com/watch?v=CEe-TafE6cA", "Video")</f>
        <v/>
      </c>
      <c r="B1320" t="inlineStr">
        <is>
          <t>4:33</t>
        </is>
      </c>
      <c r="C1320" t="inlineStr">
        <is>
          <t>So were gonna wait to tell him about Lou?</t>
        </is>
      </c>
      <c r="D1320">
        <f>HYPERLINK("https://www.youtube.com/watch?v=CEe-TafE6cA&amp;t=273s", "Go to time")</f>
        <v/>
      </c>
    </row>
    <row r="1321">
      <c r="A1321">
        <f>HYPERLINK("https://www.youtube.com/watch?v=HmeA1p4Z4is", "Video")</f>
        <v/>
      </c>
      <c r="B1321" t="inlineStr">
        <is>
          <t>0:53</t>
        </is>
      </c>
      <c r="C1321" t="inlineStr">
        <is>
          <t>it she going to forget all about him</t>
        </is>
      </c>
      <c r="D1321">
        <f>HYPERLINK("https://www.youtube.com/watch?v=HmeA1p4Z4is&amp;t=53s", "Go to time")</f>
        <v/>
      </c>
    </row>
    <row r="1322">
      <c r="A1322">
        <f>HYPERLINK("https://www.youtube.com/watch?v=ZL-v-AnRdLo", "Video")</f>
        <v/>
      </c>
      <c r="B1322" t="inlineStr">
        <is>
          <t>1:57</t>
        </is>
      </c>
      <c r="C1322" t="inlineStr">
        <is>
          <t>nervous as soon as i'm about to go on</t>
        </is>
      </c>
      <c r="D1322">
        <f>HYPERLINK("https://www.youtube.com/watch?v=ZL-v-AnRdLo&amp;t=117s", "Go to time")</f>
        <v/>
      </c>
    </row>
    <row r="1323">
      <c r="A1323">
        <f>HYPERLINK("https://www.youtube.com/watch?v=62q4A1c2xuk", "Video")</f>
        <v/>
      </c>
      <c r="B1323" t="inlineStr">
        <is>
          <t>3:20</t>
        </is>
      </c>
      <c r="C1323" t="inlineStr">
        <is>
          <t>We've got some stuff to talk about, it</t>
        </is>
      </c>
      <c r="D1323">
        <f>HYPERLINK("https://www.youtube.com/watch?v=62q4A1c2xuk&amp;t=200s", "Go to time")</f>
        <v/>
      </c>
    </row>
    <row r="1324">
      <c r="A1324">
        <f>HYPERLINK("https://www.youtube.com/watch?v=k_B2QfT74gA", "Video")</f>
        <v/>
      </c>
      <c r="B1324" t="inlineStr">
        <is>
          <t>1:38</t>
        </is>
      </c>
      <c r="C1324" t="inlineStr">
        <is>
          <t>my ego that part that i'm talking about</t>
        </is>
      </c>
      <c r="D1324">
        <f>HYPERLINK("https://www.youtube.com/watch?v=k_B2QfT74gA&amp;t=98s", "Go to time")</f>
        <v/>
      </c>
    </row>
    <row r="1325">
      <c r="A1325">
        <f>HYPERLINK("https://www.youtube.com/watch?v=L3DiAqWR4og", "Video")</f>
        <v/>
      </c>
      <c r="B1325" t="inlineStr">
        <is>
          <t>5:24</t>
        </is>
      </c>
      <c r="C1325" t="inlineStr">
        <is>
          <t>about okay I know what's going on</t>
        </is>
      </c>
      <c r="D1325">
        <f>HYPERLINK("https://www.youtube.com/watch?v=L3DiAqWR4og&amp;t=324s", "Go to time")</f>
        <v/>
      </c>
    </row>
    <row r="1326">
      <c r="A1326">
        <f>HYPERLINK("https://www.youtube.com/watch?v=VYUY2scgN-Q", "Video")</f>
        <v/>
      </c>
      <c r="B1326" t="inlineStr">
        <is>
          <t>13:12</t>
        </is>
      </c>
      <c r="C1326" t="inlineStr">
        <is>
          <t>Stein's gone don't worry about it I'll</t>
        </is>
      </c>
      <c r="D1326">
        <f>HYPERLINK("https://www.youtube.com/watch?v=VYUY2scgN-Q&amp;t=792s", "Go to time")</f>
        <v/>
      </c>
    </row>
    <row r="1327">
      <c r="A1327">
        <f>HYPERLINK("https://www.youtube.com/watch?v=UQfVsyvAjo0", "Video")</f>
        <v/>
      </c>
      <c r="B1327" t="inlineStr">
        <is>
          <t>2:19</t>
        </is>
      </c>
      <c r="C1327" t="inlineStr">
        <is>
          <t>i'm about to go put mine on right now i</t>
        </is>
      </c>
      <c r="D1327">
        <f>HYPERLINK("https://www.youtube.com/watch?v=UQfVsyvAjo0&amp;t=139s", "Go to time")</f>
        <v/>
      </c>
    </row>
    <row r="1328">
      <c r="A1328">
        <f>HYPERLINK("https://www.youtube.com/watch?v=AnzdgqpBtZI", "Video")</f>
        <v/>
      </c>
      <c r="B1328" t="inlineStr">
        <is>
          <t>3:55</t>
        </is>
      </c>
      <c r="C1328" t="inlineStr">
        <is>
          <t>Hi, Jay. Claire was just about to go run an</t>
        </is>
      </c>
      <c r="D1328">
        <f>HYPERLINK("https://www.youtube.com/watch?v=AnzdgqpBtZI&amp;t=235s", "Go to time")</f>
        <v/>
      </c>
    </row>
    <row r="1329">
      <c r="A1329">
        <f>HYPERLINK("https://www.youtube.com/watch?v=QVGgJqJo50w", "Video")</f>
        <v/>
      </c>
      <c r="B1329" t="inlineStr">
        <is>
          <t>8:02</t>
        </is>
      </c>
      <c r="C1329" t="inlineStr">
        <is>
          <t>i've got nothing to tweet about</t>
        </is>
      </c>
      <c r="D1329">
        <f>HYPERLINK("https://www.youtube.com/watch?v=QVGgJqJo50w&amp;t=482s", "Go to time")</f>
        <v/>
      </c>
    </row>
    <row r="1330">
      <c r="A1330">
        <f>HYPERLINK("https://www.youtube.com/watch?v=nK7su3Mfc9g", "Video")</f>
        <v/>
      </c>
      <c r="B1330" t="inlineStr">
        <is>
          <t>18:26</t>
        </is>
      </c>
      <c r="C1330" t="inlineStr">
        <is>
          <t>how did you go about</t>
        </is>
      </c>
      <c r="D1330">
        <f>HYPERLINK("https://www.youtube.com/watch?v=nK7su3Mfc9g&amp;t=1106s", "Go to time")</f>
        <v/>
      </c>
    </row>
    <row r="1331">
      <c r="A1331">
        <f>HYPERLINK("https://www.youtube.com/watch?v=nK7su3Mfc9g", "Video")</f>
        <v/>
      </c>
      <c r="B1331" t="inlineStr">
        <is>
          <t>22:23</t>
        </is>
      </c>
      <c r="C1331" t="inlineStr">
        <is>
          <t>just about as I often do
I go, oh it's about</t>
        </is>
      </c>
      <c r="D1331">
        <f>HYPERLINK("https://www.youtube.com/watch?v=nK7su3Mfc9g&amp;t=1343s", "Go to time")</f>
        <v/>
      </c>
    </row>
    <row r="1332">
      <c r="A1332">
        <f>HYPERLINK("https://www.youtube.com/watch?v=pllBdEOeTLE", "Video")</f>
        <v/>
      </c>
      <c r="B1332" t="inlineStr">
        <is>
          <t>2:01</t>
        </is>
      </c>
      <c r="C1332" t="inlineStr">
        <is>
          <t>God, don't worry about him.</t>
        </is>
      </c>
      <c r="D1332">
        <f>HYPERLINK("https://www.youtube.com/watch?v=pllBdEOeTLE&amp;t=121s", "Go to time")</f>
        <v/>
      </c>
    </row>
    <row r="1333">
      <c r="A1333">
        <f>HYPERLINK("https://www.youtube.com/watch?v=O2T3wPJXwy0", "Video")</f>
        <v/>
      </c>
      <c r="B1333" t="inlineStr">
        <is>
          <t>1:26</t>
        </is>
      </c>
      <c r="C1333" t="inlineStr">
        <is>
          <t>Should we talk about what color ties we're
gonna wear so we don't clash?</t>
        </is>
      </c>
      <c r="D1333">
        <f>HYPERLINK("https://www.youtube.com/watch?v=O2T3wPJXwy0&amp;t=86s", "Go to time")</f>
        <v/>
      </c>
    </row>
    <row r="1334">
      <c r="A1334">
        <f>HYPERLINK("https://www.youtube.com/watch?v=G0P9ArblbAo", "Video")</f>
        <v/>
      </c>
      <c r="B1334" t="inlineStr">
        <is>
          <t>1:41</t>
        </is>
      </c>
      <c r="C1334" t="inlineStr">
        <is>
          <t>about cool places to go my research</t>
        </is>
      </c>
      <c r="D1334">
        <f>HYPERLINK("https://www.youtube.com/watch?v=G0P9ArblbAo&amp;t=101s", "Go to time")</f>
        <v/>
      </c>
    </row>
    <row r="1335">
      <c r="A1335">
        <f>HYPERLINK("https://www.youtube.com/watch?v=MnAV8tU2tP8", "Video")</f>
        <v/>
      </c>
      <c r="B1335" t="inlineStr">
        <is>
          <t>2:15</t>
        </is>
      </c>
      <c r="C1335" t="inlineStr">
        <is>
          <t>Are we going to talk about the elephant in</t>
        </is>
      </c>
      <c r="D1335">
        <f>HYPERLINK("https://www.youtube.com/watch?v=MnAV8tU2tP8&amp;t=135s", "Go to time")</f>
        <v/>
      </c>
    </row>
    <row r="1336">
      <c r="A1336">
        <f>HYPERLINK("https://www.youtube.com/watch?v=sjVyJUTH4Tg", "Video")</f>
        <v/>
      </c>
      <c r="B1336" t="inlineStr">
        <is>
          <t>3:04</t>
        </is>
      </c>
      <c r="C1336" t="inlineStr">
        <is>
          <t>Well, we're gonna talk about it.</t>
        </is>
      </c>
      <c r="D1336">
        <f>HYPERLINK("https://www.youtube.com/watch?v=sjVyJUTH4Tg&amp;t=184s", "Go to time")</f>
        <v/>
      </c>
    </row>
    <row r="1337">
      <c r="A1337">
        <f>HYPERLINK("https://www.youtube.com/watch?v=K1e-XUsaEeM", "Video")</f>
        <v/>
      </c>
      <c r="B1337" t="inlineStr">
        <is>
          <t>0:53</t>
        </is>
      </c>
      <c r="C1337" t="inlineStr">
        <is>
          <t>deal about plagiarism for God's sakes</t>
        </is>
      </c>
      <c r="D1337">
        <f>HYPERLINK("https://www.youtube.com/watch?v=K1e-XUsaEeM&amp;t=53s", "Go to time")</f>
        <v/>
      </c>
    </row>
    <row r="1338">
      <c r="A1338">
        <f>HYPERLINK("https://www.youtube.com/watch?v=K1e-XUsaEeM", "Video")</f>
        <v/>
      </c>
      <c r="B1338" t="inlineStr">
        <is>
          <t>1:00</t>
        </is>
      </c>
      <c r="C1338" t="inlineStr">
        <is>
          <t>got a book deal no one cares about</t>
        </is>
      </c>
      <c r="D1338">
        <f>HYPERLINK("https://www.youtube.com/watch?v=K1e-XUsaEeM&amp;t=60s", "Go to time")</f>
        <v/>
      </c>
    </row>
    <row r="1339">
      <c r="A1339">
        <f>HYPERLINK("https://www.youtube.com/watch?v=0ekEc-iCh_s", "Video")</f>
        <v/>
      </c>
      <c r="B1339" t="inlineStr">
        <is>
          <t>4:02</t>
        </is>
      </c>
      <c r="C1339" t="inlineStr">
        <is>
          <t>last about 6 months so while I'm gone</t>
        </is>
      </c>
      <c r="D1339">
        <f>HYPERLINK("https://www.youtube.com/watch?v=0ekEc-iCh_s&amp;t=242s", "Go to time")</f>
        <v/>
      </c>
    </row>
    <row r="1340">
      <c r="A1340">
        <f>HYPERLINK("https://www.youtube.com/watch?v=IewjfC-jI24", "Video")</f>
        <v/>
      </c>
      <c r="B1340" t="inlineStr">
        <is>
          <t>4:48</t>
        </is>
      </c>
      <c r="C1340" t="inlineStr">
        <is>
          <t>talk about it so i can just let it go</t>
        </is>
      </c>
      <c r="D1340">
        <f>HYPERLINK("https://www.youtube.com/watch?v=IewjfC-jI24&amp;t=288s", "Go to time")</f>
        <v/>
      </c>
    </row>
    <row r="1341">
      <c r="A1341">
        <f>HYPERLINK("https://www.youtube.com/watch?v=kPIeZwPFkMQ", "Video")</f>
        <v/>
      </c>
      <c r="B1341" t="inlineStr">
        <is>
          <t>1:30</t>
        </is>
      </c>
      <c r="C1341" t="inlineStr">
        <is>
          <t>their act before you go tooting about</t>
        </is>
      </c>
      <c r="D1341">
        <f>HYPERLINK("https://www.youtube.com/watch?v=kPIeZwPFkMQ&amp;t=90s", "Go to time")</f>
        <v/>
      </c>
    </row>
    <row r="1342">
      <c r="A1342">
        <f>HYPERLINK("https://www.youtube.com/watch?v=m_hWUMVrrd8", "Video")</f>
        <v/>
      </c>
      <c r="B1342" t="inlineStr">
        <is>
          <t>1:29</t>
        </is>
      </c>
      <c r="C1342" t="inlineStr">
        <is>
          <t>I'm gonna walk away because I'm about to get-</t>
        </is>
      </c>
      <c r="D1342">
        <f>HYPERLINK("https://www.youtube.com/watch?v=m_hWUMVrrd8&amp;t=89s", "Go to time")</f>
        <v/>
      </c>
    </row>
    <row r="1343">
      <c r="A1343">
        <f>HYPERLINK("https://www.youtube.com/watch?v=2t1AK40u0-Y", "Video")</f>
        <v/>
      </c>
      <c r="B1343" t="inlineStr">
        <is>
          <t>1:40</t>
        </is>
      </c>
      <c r="C1343" t="inlineStr">
        <is>
          <t>why don't you go and talk to him about</t>
        </is>
      </c>
      <c r="D1343">
        <f>HYPERLINK("https://www.youtube.com/watch?v=2t1AK40u0-Y&amp;t=100s", "Go to time")</f>
        <v/>
      </c>
    </row>
    <row r="1344">
      <c r="A1344">
        <f>HYPERLINK("https://www.youtube.com/watch?v=9yW9ptXad74", "Video")</f>
        <v/>
      </c>
      <c r="B1344" t="inlineStr">
        <is>
          <t>5:09</t>
        </is>
      </c>
      <c r="C1344" t="inlineStr">
        <is>
          <t>about us yeah listen I got to get up</t>
        </is>
      </c>
      <c r="D1344">
        <f>HYPERLINK("https://www.youtube.com/watch?v=9yW9ptXad74&amp;t=309s", "Go to time")</f>
        <v/>
      </c>
    </row>
    <row r="1345">
      <c r="A1345">
        <f>HYPERLINK("https://www.youtube.com/watch?v=09Lgo8pnTyo", "Video")</f>
        <v/>
      </c>
      <c r="B1345" t="inlineStr">
        <is>
          <t>2:31</t>
        </is>
      </c>
      <c r="C1345" t="inlineStr">
        <is>
          <t>I'm going to give him about an hour and a
half.</t>
        </is>
      </c>
      <c r="D1345">
        <f>HYPERLINK("https://www.youtube.com/watch?v=09Lgo8pnTyo&amp;t=151s", "Go to time")</f>
        <v/>
      </c>
    </row>
    <row r="1346">
      <c r="A1346">
        <f>HYPERLINK("https://www.youtube.com/watch?v=kJAvftMALZU", "Video")</f>
        <v/>
      </c>
      <c r="B1346" t="inlineStr">
        <is>
          <t>2:54</t>
        </is>
      </c>
      <c r="C1346" t="inlineStr">
        <is>
          <t>You got nothing to complain about.</t>
        </is>
      </c>
      <c r="D1346">
        <f>HYPERLINK("https://www.youtube.com/watch?v=kJAvftMALZU&amp;t=174s", "Go to time")</f>
        <v/>
      </c>
    </row>
    <row r="1347">
      <c r="A1347">
        <f>HYPERLINK("https://www.youtube.com/watch?v=3FdgkmfqLk0", "Video")</f>
        <v/>
      </c>
      <c r="B1347" t="inlineStr">
        <is>
          <t>3:12</t>
        </is>
      </c>
      <c r="C1347" t="inlineStr">
        <is>
          <t>about racism from a white lady how good</t>
        </is>
      </c>
      <c r="D1347">
        <f>HYPERLINK("https://www.youtube.com/watch?v=3FdgkmfqLk0&amp;t=192s", "Go to time")</f>
        <v/>
      </c>
    </row>
    <row r="1348">
      <c r="A1348">
        <f>HYPERLINK("https://www.youtube.com/watch?v=6cVhhb1Efyw", "Video")</f>
        <v/>
      </c>
      <c r="B1348" t="inlineStr">
        <is>
          <t>2:57</t>
        </is>
      </c>
      <c r="C1348" t="inlineStr">
        <is>
          <t>human cell and then we got talking about</t>
        </is>
      </c>
      <c r="D1348">
        <f>HYPERLINK("https://www.youtube.com/watch?v=6cVhhb1Efyw&amp;t=177s", "Go to time")</f>
        <v/>
      </c>
    </row>
    <row r="1349">
      <c r="A1349">
        <f>HYPERLINK("https://www.youtube.com/watch?v=Af8X0vPlL-8", "Video")</f>
        <v/>
      </c>
      <c r="B1349" t="inlineStr">
        <is>
          <t>1:44</t>
        </is>
      </c>
      <c r="C1349" t="inlineStr">
        <is>
          <t>things are starting to go i'm about to</t>
        </is>
      </c>
      <c r="D1349">
        <f>HYPERLINK("https://www.youtube.com/watch?v=Af8X0vPlL-8&amp;t=104s", "Go to time")</f>
        <v/>
      </c>
    </row>
    <row r="1350">
      <c r="A1350">
        <f>HYPERLINK("https://www.youtube.com/watch?v=uvNlbrUDIlU", "Video")</f>
        <v/>
      </c>
      <c r="B1350" t="inlineStr">
        <is>
          <t>4:42</t>
        </is>
      </c>
      <c r="C1350" t="inlineStr">
        <is>
          <t>Jeremy oh my God Jeremy what about</t>
        </is>
      </c>
      <c r="D1350">
        <f>HYPERLINK("https://www.youtube.com/watch?v=uvNlbrUDIlU&amp;t=282s", "Go to time")</f>
        <v/>
      </c>
    </row>
    <row r="1351">
      <c r="A1351">
        <f>HYPERLINK("https://www.youtube.com/watch?v=7AGH7DodSEw", "Video")</f>
        <v/>
      </c>
      <c r="B1351" t="inlineStr">
        <is>
          <t>5:02</t>
        </is>
      </c>
      <c r="C1351" t="inlineStr">
        <is>
          <t>be the one that got him is this about</t>
        </is>
      </c>
      <c r="D1351">
        <f>HYPERLINK("https://www.youtube.com/watch?v=7AGH7DodSEw&amp;t=302s", "Go to time")</f>
        <v/>
      </c>
    </row>
    <row r="1352">
      <c r="A1352">
        <f>HYPERLINK("https://www.youtube.com/watch?v=7AGH7DodSEw", "Video")</f>
        <v/>
      </c>
      <c r="B1352" t="inlineStr">
        <is>
          <t>16:19</t>
        </is>
      </c>
      <c r="C1352" t="inlineStr">
        <is>
          <t>about them let's go check on Teddy I'm</t>
        </is>
      </c>
      <c r="D1352">
        <f>HYPERLINK("https://www.youtube.com/watch?v=7AGH7DodSEw&amp;t=979s", "Go to time")</f>
        <v/>
      </c>
    </row>
    <row r="1353">
      <c r="A1353">
        <f>HYPERLINK("https://www.youtube.com/watch?v=WHwGJWOqET0", "Video")</f>
        <v/>
      </c>
      <c r="B1353" t="inlineStr">
        <is>
          <t>4:08</t>
        </is>
      </c>
      <c r="C1353" t="inlineStr">
        <is>
          <t>you're gonna learn about responsibility</t>
        </is>
      </c>
      <c r="D1353">
        <f>HYPERLINK("https://www.youtube.com/watch?v=WHwGJWOqET0&amp;t=248s", "Go to time")</f>
        <v/>
      </c>
    </row>
    <row r="1354">
      <c r="A1354">
        <f>HYPERLINK("https://www.youtube.com/watch?v=P2dymZrCyms", "Video")</f>
        <v/>
      </c>
      <c r="B1354" t="inlineStr">
        <is>
          <t>0:16</t>
        </is>
      </c>
      <c r="C1354" t="inlineStr">
        <is>
          <t>Well, then you got nothing to worry about.</t>
        </is>
      </c>
      <c r="D1354">
        <f>HYPERLINK("https://www.youtube.com/watch?v=P2dymZrCyms&amp;t=16s", "Go to time")</f>
        <v/>
      </c>
    </row>
    <row r="1355">
      <c r="A1355">
        <f>HYPERLINK("https://www.youtube.com/watch?v=yR4OIfsxhOU", "Video")</f>
        <v/>
      </c>
      <c r="B1355" t="inlineStr">
        <is>
          <t>0:29</t>
        </is>
      </c>
      <c r="C1355" t="inlineStr">
        <is>
          <t>what about the bentley i got the guys in</t>
        </is>
      </c>
      <c r="D1355">
        <f>HYPERLINK("https://www.youtube.com/watch?v=yR4OIfsxhOU&amp;t=29s", "Go to time")</f>
        <v/>
      </c>
    </row>
    <row r="1356">
      <c r="A1356">
        <f>HYPERLINK("https://www.youtube.com/watch?v=ME2SDvH4EBs", "Video")</f>
        <v/>
      </c>
      <c r="B1356" t="inlineStr">
        <is>
          <t>0:10</t>
        </is>
      </c>
      <c r="C1356" t="inlineStr">
        <is>
          <t>about them or my wife i'm just gonna</t>
        </is>
      </c>
      <c r="D1356">
        <f>HYPERLINK("https://www.youtube.com/watch?v=ME2SDvH4EBs&amp;t=10s", "Go to time")</f>
        <v/>
      </c>
    </row>
    <row r="1357">
      <c r="A1357">
        <f>HYPERLINK("https://www.youtube.com/watch?v=2QHBYMh2eOw", "Video")</f>
        <v/>
      </c>
      <c r="B1357" t="inlineStr">
        <is>
          <t>3:14</t>
        </is>
      </c>
      <c r="C1357" t="inlineStr">
        <is>
          <t>i'm gonna call adam's parents about this</t>
        </is>
      </c>
      <c r="D1357">
        <f>HYPERLINK("https://www.youtube.com/watch?v=2QHBYMh2eOw&amp;t=194s", "Go to time")</f>
        <v/>
      </c>
    </row>
    <row r="1358">
      <c r="A1358">
        <f>HYPERLINK("https://www.youtube.com/watch?v=ajb-YbY3-rw", "Video")</f>
        <v/>
      </c>
      <c r="B1358" t="inlineStr">
        <is>
          <t>1:06</t>
        </is>
      </c>
      <c r="C1358" t="inlineStr">
        <is>
          <t>have forgotten about</t>
        </is>
      </c>
      <c r="D1358">
        <f>HYPERLINK("https://www.youtube.com/watch?v=ajb-YbY3-rw&amp;t=66s", "Go to time")</f>
        <v/>
      </c>
    </row>
    <row r="1359">
      <c r="A1359">
        <f>HYPERLINK("https://www.youtube.com/watch?v=Pj23D9kSmQE", "Video")</f>
        <v/>
      </c>
      <c r="B1359" t="inlineStr">
        <is>
          <t>7:26</t>
        </is>
      </c>
      <c r="C1359" t="inlineStr">
        <is>
          <t>i just got to be honest about that you</t>
        </is>
      </c>
      <c r="D1359">
        <f>HYPERLINK("https://www.youtube.com/watch?v=Pj23D9kSmQE&amp;t=446s", "Go to time")</f>
        <v/>
      </c>
    </row>
    <row r="1360">
      <c r="A1360">
        <f>HYPERLINK("https://www.youtube.com/watch?v=WiYrhFbNZb4", "Video")</f>
        <v/>
      </c>
      <c r="B1360" t="inlineStr">
        <is>
          <t>1:38</t>
        </is>
      </c>
      <c r="C1360" t="inlineStr">
        <is>
          <t>Hey, little man, let's talk about how much
longer you're going to stay at my place.</t>
        </is>
      </c>
      <c r="D1360">
        <f>HYPERLINK("https://www.youtube.com/watch?v=WiYrhFbNZb4&amp;t=98s", "Go to time")</f>
        <v/>
      </c>
    </row>
    <row r="1361">
      <c r="A1361">
        <f>HYPERLINK("https://www.youtube.com/watch?v=waA-Cs5Ap58", "Video")</f>
        <v/>
      </c>
      <c r="B1361" t="inlineStr">
        <is>
          <t>0:49</t>
        </is>
      </c>
      <c r="C1361" t="inlineStr">
        <is>
          <t>about what's going on outside.</t>
        </is>
      </c>
      <c r="D1361">
        <f>HYPERLINK("https://www.youtube.com/watch?v=waA-Cs5Ap58&amp;t=49s", "Go to time")</f>
        <v/>
      </c>
    </row>
    <row r="1362">
      <c r="A1362">
        <f>HYPERLINK("https://www.youtube.com/watch?v=waA-Cs5Ap58", "Video")</f>
        <v/>
      </c>
      <c r="B1362" t="inlineStr">
        <is>
          <t>0:51</t>
        </is>
      </c>
      <c r="C1362" t="inlineStr">
        <is>
          <t>- But what about
what's going on inside?</t>
        </is>
      </c>
      <c r="D1362">
        <f>HYPERLINK("https://www.youtube.com/watch?v=waA-Cs5Ap58&amp;t=51s", "Go to time")</f>
        <v/>
      </c>
    </row>
    <row r="1363">
      <c r="A1363">
        <f>HYPERLINK("https://www.youtube.com/watch?v=TDVgfG2Iqs8", "Video")</f>
        <v/>
      </c>
      <c r="B1363" t="inlineStr">
        <is>
          <t>2:15</t>
        </is>
      </c>
      <c r="C1363" t="inlineStr">
        <is>
          <t>little chippy about it it had to go up</t>
        </is>
      </c>
      <c r="D1363">
        <f>HYPERLINK("https://www.youtube.com/watch?v=TDVgfG2Iqs8&amp;t=135s", "Go to time")</f>
        <v/>
      </c>
    </row>
    <row r="1364">
      <c r="A1364">
        <f>HYPERLINK("https://www.youtube.com/watch?v=TDVgfG2Iqs8", "Video")</f>
        <v/>
      </c>
      <c r="B1364" t="inlineStr">
        <is>
          <t>4:55</t>
        </is>
      </c>
      <c r="C1364" t="inlineStr">
        <is>
          <t>like how about that you go like I never</t>
        </is>
      </c>
      <c r="D1364">
        <f>HYPERLINK("https://www.youtube.com/watch?v=TDVgfG2Iqs8&amp;t=295s", "Go to time")</f>
        <v/>
      </c>
    </row>
    <row r="1365">
      <c r="A1365">
        <f>HYPERLINK("https://www.youtube.com/watch?v=96nZqtZWJE0", "Video")</f>
        <v/>
      </c>
      <c r="B1365" t="inlineStr">
        <is>
          <t>4:33</t>
        </is>
      </c>
      <c r="C1365" t="inlineStr">
        <is>
          <t>Forgot about the season.</t>
        </is>
      </c>
      <c r="D1365">
        <f>HYPERLINK("https://www.youtube.com/watch?v=96nZqtZWJE0&amp;t=273s", "Go to time")</f>
        <v/>
      </c>
    </row>
    <row r="1366">
      <c r="A1366">
        <f>HYPERLINK("https://www.youtube.com/watch?v=96nZqtZWJE0", "Video")</f>
        <v/>
      </c>
      <c r="B1366" t="inlineStr">
        <is>
          <t>12:16</t>
        </is>
      </c>
      <c r="C1366" t="inlineStr">
        <is>
          <t>She was going to tell everyone about me and</t>
        </is>
      </c>
      <c r="D1366">
        <f>HYPERLINK("https://www.youtube.com/watch?v=96nZqtZWJE0&amp;t=736s", "Go to time")</f>
        <v/>
      </c>
    </row>
    <row r="1367">
      <c r="A1367">
        <f>HYPERLINK("https://www.youtube.com/watch?v=vhNeuG-Y9Fo", "Video")</f>
        <v/>
      </c>
      <c r="B1367" t="inlineStr">
        <is>
          <t>9:51</t>
        </is>
      </c>
      <c r="C1367" t="inlineStr">
        <is>
          <t>gonna miss most about scranton</t>
        </is>
      </c>
      <c r="D1367">
        <f>HYPERLINK("https://www.youtube.com/watch?v=vhNeuG-Y9Fo&amp;t=591s", "Go to time")</f>
        <v/>
      </c>
    </row>
    <row r="1368">
      <c r="A1368">
        <f>HYPERLINK("https://www.youtube.com/watch?v=vhNeuG-Y9Fo", "Video")</f>
        <v/>
      </c>
      <c r="B1368" t="inlineStr">
        <is>
          <t>11:46</t>
        </is>
      </c>
      <c r="C1368" t="inlineStr">
        <is>
          <t>and d'angelo and i are about to go house</t>
        </is>
      </c>
      <c r="D1368">
        <f>HYPERLINK("https://www.youtube.com/watch?v=vhNeuG-Y9Fo&amp;t=706s", "Go to time")</f>
        <v/>
      </c>
    </row>
    <row r="1369">
      <c r="A1369">
        <f>HYPERLINK("https://www.youtube.com/watch?v=gHnJo2X6P5U", "Video")</f>
        <v/>
      </c>
      <c r="B1369" t="inlineStr">
        <is>
          <t>1:21</t>
        </is>
      </c>
      <c r="C1369" t="inlineStr">
        <is>
          <t>about what's going on outside.</t>
        </is>
      </c>
      <c r="D1369">
        <f>HYPERLINK("https://www.youtube.com/watch?v=gHnJo2X6P5U&amp;t=81s", "Go to time")</f>
        <v/>
      </c>
    </row>
    <row r="1370">
      <c r="A1370">
        <f>HYPERLINK("https://www.youtube.com/watch?v=gHnJo2X6P5U", "Video")</f>
        <v/>
      </c>
      <c r="B1370" t="inlineStr">
        <is>
          <t>1:23</t>
        </is>
      </c>
      <c r="C1370" t="inlineStr">
        <is>
          <t>- But what about
what's going on inside?</t>
        </is>
      </c>
      <c r="D1370">
        <f>HYPERLINK("https://www.youtube.com/watch?v=gHnJo2X6P5U&amp;t=83s", "Go to time")</f>
        <v/>
      </c>
    </row>
    <row r="1371">
      <c r="A1371">
        <f>HYPERLINK("https://www.youtube.com/watch?v=Zx3s8jvDVbg", "Video")</f>
        <v/>
      </c>
      <c r="B1371" t="inlineStr">
        <is>
          <t>3:00</t>
        </is>
      </c>
      <c r="C1371" t="inlineStr">
        <is>
          <t>Bowl about four years ago because I'm a</t>
        </is>
      </c>
      <c r="D1371">
        <f>HYPERLINK("https://www.youtube.com/watch?v=Zx3s8jvDVbg&amp;t=180s", "Go to time")</f>
        <v/>
      </c>
    </row>
    <row r="1372">
      <c r="A1372">
        <f>HYPERLINK("https://www.youtube.com/watch?v=IpqVNbSvFcE", "Video")</f>
        <v/>
      </c>
      <c r="B1372" t="inlineStr">
        <is>
          <t>7:28</t>
        </is>
      </c>
      <c r="C1372" t="inlineStr">
        <is>
          <t>want to hear about it give me a good</t>
        </is>
      </c>
      <c r="D1372">
        <f>HYPERLINK("https://www.youtube.com/watch?v=IpqVNbSvFcE&amp;t=448s", "Go to time")</f>
        <v/>
      </c>
    </row>
    <row r="1373">
      <c r="A1373">
        <f>HYPERLINK("https://www.youtube.com/watch?v=2Kr1CO8sbmE", "Video")</f>
        <v/>
      </c>
      <c r="B1373" t="inlineStr">
        <is>
          <t>0:37</t>
        </is>
      </c>
      <c r="C1373" t="inlineStr">
        <is>
          <t>about the good the bad</t>
        </is>
      </c>
      <c r="D1373">
        <f>HYPERLINK("https://www.youtube.com/watch?v=2Kr1CO8sbmE&amp;t=37s", "Go to time")</f>
        <v/>
      </c>
    </row>
    <row r="1374">
      <c r="A1374">
        <f>HYPERLINK("https://www.youtube.com/watch?v=w6GcU6m6sX4", "Video")</f>
        <v/>
      </c>
      <c r="B1374" t="inlineStr">
        <is>
          <t>13:34</t>
        </is>
      </c>
      <c r="C1374" t="inlineStr">
        <is>
          <t>inside. I got these mixed feelings about my</t>
        </is>
      </c>
      <c r="D1374">
        <f>HYPERLINK("https://www.youtube.com/watch?v=w6GcU6m6sX4&amp;t=814s", "Go to time")</f>
        <v/>
      </c>
    </row>
    <row r="1375">
      <c r="A1375">
        <f>HYPERLINK("https://www.youtube.com/watch?v=EUsoEiQpZEY", "Video")</f>
        <v/>
      </c>
      <c r="B1375" t="inlineStr">
        <is>
          <t>10:44</t>
        </is>
      </c>
      <c r="C1375" t="inlineStr">
        <is>
          <t>you're gonna think about</t>
        </is>
      </c>
      <c r="D1375">
        <f>HYPERLINK("https://www.youtube.com/watch?v=EUsoEiQpZEY&amp;t=644s", "Go to time")</f>
        <v/>
      </c>
    </row>
    <row r="1376">
      <c r="A1376">
        <f>HYPERLINK("https://www.youtube.com/watch?v=c1sAbrTVL3o", "Video")</f>
        <v/>
      </c>
      <c r="B1376" t="inlineStr">
        <is>
          <t>9:19</t>
        </is>
      </c>
      <c r="C1376" t="inlineStr">
        <is>
          <t>people in atlanta love to gossip about</t>
        </is>
      </c>
      <c r="D1376">
        <f>HYPERLINK("https://www.youtube.com/watch?v=c1sAbrTVL3o&amp;t=559s", "Go to time")</f>
        <v/>
      </c>
    </row>
    <row r="1377">
      <c r="A1377">
        <f>HYPERLINK("https://www.youtube.com/watch?v=eRaIAeZ0PbU", "Video")</f>
        <v/>
      </c>
      <c r="B1377" t="inlineStr">
        <is>
          <t>7:09</t>
        </is>
      </c>
      <c r="C1377" t="inlineStr">
        <is>
          <t>need to talk about whatever's going on</t>
        </is>
      </c>
      <c r="D1377">
        <f>HYPERLINK("https://www.youtube.com/watch?v=eRaIAeZ0PbU&amp;t=429s", "Go to time")</f>
        <v/>
      </c>
    </row>
    <row r="1378">
      <c r="A1378">
        <f>HYPERLINK("https://www.youtube.com/watch?v=eRaIAeZ0PbU", "Video")</f>
        <v/>
      </c>
      <c r="B1378" t="inlineStr">
        <is>
          <t>9:06</t>
        </is>
      </c>
      <c r="C1378" t="inlineStr">
        <is>
          <t>good about who you are I mean you have a</t>
        </is>
      </c>
      <c r="D1378">
        <f>HYPERLINK("https://www.youtube.com/watch?v=eRaIAeZ0PbU&amp;t=546s", "Go to time")</f>
        <v/>
      </c>
    </row>
    <row r="1379">
      <c r="A1379">
        <f>HYPERLINK("https://www.youtube.com/watch?v=jWDhjSJ911g", "Video")</f>
        <v/>
      </c>
      <c r="B1379" t="inlineStr">
        <is>
          <t>0:47</t>
        </is>
      </c>
      <c r="C1379" t="inlineStr">
        <is>
          <t>We gotta talk about the car, 'cause like,</t>
        </is>
      </c>
      <c r="D1379">
        <f>HYPERLINK("https://www.youtube.com/watch?v=jWDhjSJ911g&amp;t=47s", "Go to time")</f>
        <v/>
      </c>
    </row>
    <row r="1380">
      <c r="A1380">
        <f>HYPERLINK("https://www.youtube.com/watch?v=kyQ2oPvk1fs", "Video")</f>
        <v/>
      </c>
      <c r="B1380" t="inlineStr">
        <is>
          <t>0:38</t>
        </is>
      </c>
      <c r="C1380" t="inlineStr">
        <is>
          <t>so we got to talking about it and we</t>
        </is>
      </c>
      <c r="D1380">
        <f>HYPERLINK("https://www.youtube.com/watch?v=kyQ2oPvk1fs&amp;t=38s", "Go to time")</f>
        <v/>
      </c>
    </row>
    <row r="1381">
      <c r="A1381">
        <f>HYPERLINK("https://www.youtube.com/watch?v=KFaCJCWu_B8", "Video")</f>
        <v/>
      </c>
      <c r="B1381" t="inlineStr">
        <is>
          <t>0:47</t>
        </is>
      </c>
      <c r="C1381" t="inlineStr">
        <is>
          <t>ago but she's very shaky about anything</t>
        </is>
      </c>
      <c r="D1381">
        <f>HYPERLINK("https://www.youtube.com/watch?v=KFaCJCWu_B8&amp;t=47s", "Go to time")</f>
        <v/>
      </c>
    </row>
    <row r="1382">
      <c r="A1382">
        <f>HYPERLINK("https://www.youtube.com/watch?v=7KYQR7b8M0g", "Video")</f>
        <v/>
      </c>
      <c r="B1382" t="inlineStr">
        <is>
          <t>11:21</t>
        </is>
      </c>
      <c r="C1382" t="inlineStr">
        <is>
          <t>and all the not so good stuff about each</t>
        </is>
      </c>
      <c r="D1382">
        <f>HYPERLINK("https://www.youtube.com/watch?v=7KYQR7b8M0g&amp;t=681s", "Go to time")</f>
        <v/>
      </c>
    </row>
    <row r="1383">
      <c r="A1383">
        <f>HYPERLINK("https://www.youtube.com/watch?v=2X-irXlDLOY", "Video")</f>
        <v/>
      </c>
      <c r="B1383" t="inlineStr">
        <is>
          <t>4:52</t>
        </is>
      </c>
      <c r="C1383" t="inlineStr">
        <is>
          <t>hey did you write anything good about me</t>
        </is>
      </c>
      <c r="D1383">
        <f>HYPERLINK("https://www.youtube.com/watch?v=2X-irXlDLOY&amp;t=292s", "Go to time")</f>
        <v/>
      </c>
    </row>
    <row r="1384">
      <c r="A1384">
        <f>HYPERLINK("https://www.youtube.com/watch?v=1spqLkoSuLY", "Video")</f>
        <v/>
      </c>
      <c r="B1384" t="inlineStr">
        <is>
          <t>8:06</t>
        </is>
      </c>
      <c r="C1384" t="inlineStr">
        <is>
          <t>I completely forgot about that prank.</t>
        </is>
      </c>
      <c r="D1384">
        <f>HYPERLINK("https://www.youtube.com/watch?v=1spqLkoSuLY&amp;t=486s", "Go to time")</f>
        <v/>
      </c>
    </row>
    <row r="1385">
      <c r="A1385">
        <f>HYPERLINK("https://www.youtube.com/watch?v=eGfXa2lV1rs", "Video")</f>
        <v/>
      </c>
      <c r="B1385" t="inlineStr">
        <is>
          <t>0:36</t>
        </is>
      </c>
      <c r="C1385" t="inlineStr">
        <is>
          <t>a show about a place
you can't go</t>
        </is>
      </c>
      <c r="D1385">
        <f>HYPERLINK("https://www.youtube.com/watch?v=eGfXa2lV1rs&amp;t=36s", "Go to time")</f>
        <v/>
      </c>
    </row>
    <row r="1386">
      <c r="A1386">
        <f>HYPERLINK("https://www.youtube.com/watch?v=nFxmqr_cx5Y", "Video")</f>
        <v/>
      </c>
      <c r="B1386" t="inlineStr">
        <is>
          <t>0:12</t>
        </is>
      </c>
      <c r="C1386" t="inlineStr">
        <is>
          <t>going to be talking about this one for</t>
        </is>
      </c>
      <c r="D1386">
        <f>HYPERLINK("https://www.youtube.com/watch?v=nFxmqr_cx5Y&amp;t=12s", "Go to time")</f>
        <v/>
      </c>
    </row>
    <row r="1387">
      <c r="A1387">
        <f>HYPERLINK("https://www.youtube.com/watch?v=6zCnG5e_TTQ", "Video")</f>
        <v/>
      </c>
      <c r="B1387" t="inlineStr">
        <is>
          <t>2:48</t>
        </is>
      </c>
      <c r="C1387" t="inlineStr">
        <is>
          <t>options. You've heard about the one that got</t>
        </is>
      </c>
      <c r="D1387">
        <f>HYPERLINK("https://www.youtube.com/watch?v=6zCnG5e_TTQ&amp;t=168s", "Go to time")</f>
        <v/>
      </c>
    </row>
    <row r="1388">
      <c r="A1388">
        <f>HYPERLINK("https://www.youtube.com/watch?v=pFoojKF2scw", "Video")</f>
        <v/>
      </c>
      <c r="B1388" t="inlineStr">
        <is>
          <t>4:06</t>
        </is>
      </c>
      <c r="C1388" t="inlineStr">
        <is>
          <t>what are you talking about i'm not gonna</t>
        </is>
      </c>
      <c r="D1388">
        <f>HYPERLINK("https://www.youtube.com/watch?v=pFoojKF2scw&amp;t=246s", "Go to time")</f>
        <v/>
      </c>
    </row>
    <row r="1389">
      <c r="A1389">
        <f>HYPERLINK("https://www.youtube.com/watch?v=iPoSnIGzC3o", "Video")</f>
        <v/>
      </c>
      <c r="B1389" t="inlineStr">
        <is>
          <t>0:19</t>
        </is>
      </c>
      <c r="C1389" t="inlineStr">
        <is>
          <t>here about me you're goddamn right I am</t>
        </is>
      </c>
      <c r="D1389">
        <f>HYPERLINK("https://www.youtube.com/watch?v=iPoSnIGzC3o&amp;t=19s", "Go to time")</f>
        <v/>
      </c>
    </row>
    <row r="1390">
      <c r="A1390">
        <f>HYPERLINK("https://www.youtube.com/watch?v=iPoSnIGzC3o", "Video")</f>
        <v/>
      </c>
      <c r="B1390" t="inlineStr">
        <is>
          <t>7:00</t>
        </is>
      </c>
      <c r="C1390" t="inlineStr">
        <is>
          <t>I'm saying I need to go see a guy about</t>
        </is>
      </c>
      <c r="D1390">
        <f>HYPERLINK("https://www.youtube.com/watch?v=iPoSnIGzC3o&amp;t=420s", "Go to time")</f>
        <v/>
      </c>
    </row>
    <row r="1391">
      <c r="A1391">
        <f>HYPERLINK("https://www.youtube.com/watch?v=iPoSnIGzC3o", "Video")</f>
        <v/>
      </c>
      <c r="B1391" t="inlineStr">
        <is>
          <t>8:43</t>
        </is>
      </c>
      <c r="C1391" t="inlineStr">
        <is>
          <t>a [ __ ] about your money he's going to</t>
        </is>
      </c>
      <c r="D1391">
        <f>HYPERLINK("https://www.youtube.com/watch?v=iPoSnIGzC3o&amp;t=523s", "Go to time")</f>
        <v/>
      </c>
    </row>
    <row r="1392">
      <c r="A1392">
        <f>HYPERLINK("https://www.youtube.com/watch?v=rjbp7dXYHGw", "Video")</f>
        <v/>
      </c>
      <c r="B1392" t="inlineStr">
        <is>
          <t>3:26</t>
        </is>
      </c>
      <c r="C1392" t="inlineStr">
        <is>
          <t>[ __ ] about Donna and he was going to</t>
        </is>
      </c>
      <c r="D1392">
        <f>HYPERLINK("https://www.youtube.com/watch?v=rjbp7dXYHGw&amp;t=206s", "Go to time")</f>
        <v/>
      </c>
    </row>
    <row r="1393">
      <c r="A1393">
        <f>HYPERLINK("https://www.youtube.com/watch?v=rjbp7dXYHGw", "Video")</f>
        <v/>
      </c>
      <c r="B1393" t="inlineStr">
        <is>
          <t>4:22</t>
        </is>
      </c>
      <c r="C1393" t="inlineStr">
        <is>
          <t>about Malik's going to come after me on</t>
        </is>
      </c>
      <c r="D1393">
        <f>HYPERLINK("https://www.youtube.com/watch?v=rjbp7dXYHGw&amp;t=262s", "Go to time")</f>
        <v/>
      </c>
    </row>
    <row r="1394">
      <c r="A1394">
        <f>HYPERLINK("https://www.youtube.com/watch?v=9492D2W0yZw", "Video")</f>
        <v/>
      </c>
      <c r="B1394" t="inlineStr">
        <is>
          <t>4:42</t>
        </is>
      </c>
      <c r="C1394" t="inlineStr">
        <is>
          <t>about you can't stand that I got out of</t>
        </is>
      </c>
      <c r="D1394">
        <f>HYPERLINK("https://www.youtube.com/watch?v=9492D2W0yZw&amp;t=282s", "Go to time")</f>
        <v/>
      </c>
    </row>
    <row r="1395">
      <c r="A1395">
        <f>HYPERLINK("https://www.youtube.com/watch?v=RpH5axdiGT0", "Video")</f>
        <v/>
      </c>
      <c r="B1395" t="inlineStr">
        <is>
          <t>25:27</t>
        </is>
      </c>
      <c r="C1395" t="inlineStr">
        <is>
          <t>about my state of mind not going to say</t>
        </is>
      </c>
      <c r="D1395">
        <f>HYPERLINK("https://www.youtube.com/watch?v=RpH5axdiGT0&amp;t=1527s", "Go to time")</f>
        <v/>
      </c>
    </row>
    <row r="1396">
      <c r="A1396">
        <f>HYPERLINK("https://www.youtube.com/watch?v=zBFw8We6pMA", "Video")</f>
        <v/>
      </c>
      <c r="B1396" t="inlineStr">
        <is>
          <t>0:52</t>
        </is>
      </c>
      <c r="C1396" t="inlineStr">
        <is>
          <t>gonna need to contact the board about a</t>
        </is>
      </c>
      <c r="D1396">
        <f>HYPERLINK("https://www.youtube.com/watch?v=zBFw8We6pMA&amp;t=52s", "Go to time")</f>
        <v/>
      </c>
    </row>
    <row r="1397">
      <c r="A1397">
        <f>HYPERLINK("https://www.youtube.com/watch?v=zBFw8We6pMA", "Video")</f>
        <v/>
      </c>
      <c r="B1397" t="inlineStr">
        <is>
          <t>0:58</t>
        </is>
      </c>
      <c r="C1397" t="inlineStr">
        <is>
          <t>what about the crown jewels you go</t>
        </is>
      </c>
      <c r="D1397">
        <f>HYPERLINK("https://www.youtube.com/watch?v=zBFw8We6pMA&amp;t=58s", "Go to time")</f>
        <v/>
      </c>
    </row>
    <row r="1398">
      <c r="A1398">
        <f>HYPERLINK("https://www.youtube.com/watch?v=R2DzhjKeL2U", "Video")</f>
        <v/>
      </c>
      <c r="B1398" t="inlineStr">
        <is>
          <t>0:04</t>
        </is>
      </c>
      <c r="C1398" t="inlineStr">
        <is>
          <t>you're talking about you got hansen that</t>
        </is>
      </c>
      <c r="D1398">
        <f>HYPERLINK("https://www.youtube.com/watch?v=R2DzhjKeL2U&amp;t=4s", "Go to time")</f>
        <v/>
      </c>
    </row>
    <row r="1399">
      <c r="A1399">
        <f>HYPERLINK("https://www.youtube.com/watch?v=R2DzhjKeL2U", "Video")</f>
        <v/>
      </c>
      <c r="B1399" t="inlineStr">
        <is>
          <t>5:40</t>
        </is>
      </c>
      <c r="C1399" t="inlineStr">
        <is>
          <t>what is jessica going to do about it</t>
        </is>
      </c>
      <c r="D1399">
        <f>HYPERLINK("https://www.youtube.com/watch?v=R2DzhjKeL2U&amp;t=340s", "Go to time")</f>
        <v/>
      </c>
    </row>
    <row r="1400">
      <c r="A1400">
        <f>HYPERLINK("https://www.youtube.com/watch?v=nAhBGw9tQcw", "Video")</f>
        <v/>
      </c>
      <c r="B1400" t="inlineStr">
        <is>
          <t>8:13</t>
        </is>
      </c>
      <c r="C1400" t="inlineStr">
        <is>
          <t>you talking about I just got voted out</t>
        </is>
      </c>
      <c r="D1400">
        <f>HYPERLINK("https://www.youtube.com/watch?v=nAhBGw9tQcw&amp;t=493s", "Go to time")</f>
        <v/>
      </c>
    </row>
    <row r="1401">
      <c r="A1401">
        <f>HYPERLINK("https://www.youtube.com/watch?v=8DeW82rOgUg", "Video")</f>
        <v/>
      </c>
      <c r="B1401" t="inlineStr">
        <is>
          <t>0:06</t>
        </is>
      </c>
      <c r="C1401" t="inlineStr">
        <is>
          <t>friends go free and no crying about it</t>
        </is>
      </c>
      <c r="D1401">
        <f>HYPERLINK("https://www.youtube.com/watch?v=8DeW82rOgUg&amp;t=6s", "Go to time")</f>
        <v/>
      </c>
    </row>
    <row r="1402">
      <c r="A1402">
        <f>HYPERLINK("https://www.youtube.com/watch?v=cQsoiUyk6qY", "Video")</f>
        <v/>
      </c>
      <c r="B1402" t="inlineStr">
        <is>
          <t>7:05</t>
        </is>
      </c>
      <c r="C1402" t="inlineStr">
        <is>
          <t>he told you this is about I've got news</t>
        </is>
      </c>
      <c r="D1402">
        <f>HYPERLINK("https://www.youtube.com/watch?v=cQsoiUyk6qY&amp;t=425s", "Go to time")</f>
        <v/>
      </c>
    </row>
    <row r="1403">
      <c r="A1403">
        <f>HYPERLINK("https://www.youtube.com/watch?v=1VR1PKWrirA", "Video")</f>
        <v/>
      </c>
      <c r="B1403" t="inlineStr">
        <is>
          <t>2:37</t>
        </is>
      </c>
      <c r="C1403" t="inlineStr">
        <is>
          <t>about him that way what's going on here</t>
        </is>
      </c>
      <c r="D1403">
        <f>HYPERLINK("https://www.youtube.com/watch?v=1VR1PKWrirA&amp;t=157s", "Go to time")</f>
        <v/>
      </c>
    </row>
    <row r="1404">
      <c r="A1404">
        <f>HYPERLINK("https://www.youtube.com/watch?v=1LCRuhs5QGA", "Video")</f>
        <v/>
      </c>
      <c r="B1404" t="inlineStr">
        <is>
          <t>4:53</t>
        </is>
      </c>
      <c r="C1404" t="inlineStr">
        <is>
          <t>gobble that up think about</t>
        </is>
      </c>
      <c r="D1404">
        <f>HYPERLINK("https://www.youtube.com/watch?v=1LCRuhs5QGA&amp;t=293s", "Go to time")</f>
        <v/>
      </c>
    </row>
    <row r="1405">
      <c r="A1405">
        <f>HYPERLINK("https://www.youtube.com/watch?v=HOrFWQcMf3U", "Video")</f>
        <v/>
      </c>
      <c r="B1405" t="inlineStr">
        <is>
          <t>3:14</t>
        </is>
      </c>
      <c r="C1405" t="inlineStr">
        <is>
          <t>and feel good about</t>
        </is>
      </c>
      <c r="D1405">
        <f>HYPERLINK("https://www.youtube.com/watch?v=HOrFWQcMf3U&amp;t=194s", "Go to time")</f>
        <v/>
      </c>
    </row>
    <row r="1406">
      <c r="A1406">
        <f>HYPERLINK("https://www.youtube.com/watch?v=cGwf9Cy6B88", "Video")</f>
        <v/>
      </c>
      <c r="B1406" t="inlineStr">
        <is>
          <t>1:49</t>
        </is>
      </c>
      <c r="C1406" t="inlineStr">
        <is>
          <t>talk about what you do you got his</t>
        </is>
      </c>
      <c r="D1406">
        <f>HYPERLINK("https://www.youtube.com/watch?v=cGwf9Cy6B88&amp;t=109s", "Go to time")</f>
        <v/>
      </c>
    </row>
    <row r="1407">
      <c r="A1407">
        <f>HYPERLINK("https://www.youtube.com/watch?v=Q6nHdWa62bY", "Video")</f>
        <v/>
      </c>
      <c r="B1407" t="inlineStr">
        <is>
          <t>2:50</t>
        </is>
      </c>
      <c r="C1407" t="inlineStr">
        <is>
          <t>about the woman he's never going to</t>
        </is>
      </c>
      <c r="D1407">
        <f>HYPERLINK("https://www.youtube.com/watch?v=Q6nHdWa62bY&amp;t=170s", "Go to time")</f>
        <v/>
      </c>
    </row>
    <row r="1408">
      <c r="A1408">
        <f>HYPERLINK("https://www.youtube.com/watch?v=vOkBgzFrQkE", "Video")</f>
        <v/>
      </c>
      <c r="B1408" t="inlineStr">
        <is>
          <t>1:32</t>
        </is>
      </c>
      <c r="C1408" t="inlineStr">
        <is>
          <t>and if you're not gonna talk about your</t>
        </is>
      </c>
      <c r="D1408">
        <f>HYPERLINK("https://www.youtube.com/watch?v=vOkBgzFrQkE&amp;t=92s", "Go to time")</f>
        <v/>
      </c>
    </row>
    <row r="1409">
      <c r="A1409">
        <f>HYPERLINK("https://www.youtube.com/watch?v=vOkBgzFrQkE", "Video")</f>
        <v/>
      </c>
      <c r="B1409" t="inlineStr">
        <is>
          <t>3:21</t>
        </is>
      </c>
      <c r="C1409" t="inlineStr">
        <is>
          <t>and after you helped him feel good about</t>
        </is>
      </c>
      <c r="D1409">
        <f>HYPERLINK("https://www.youtube.com/watch?v=vOkBgzFrQkE&amp;t=201s", "Go to time")</f>
        <v/>
      </c>
    </row>
    <row r="1410">
      <c r="A1410">
        <f>HYPERLINK("https://www.youtube.com/watch?v=7SkR_l-Bqnk", "Video")</f>
        <v/>
      </c>
      <c r="B1410" t="inlineStr">
        <is>
          <t>3:10</t>
        </is>
      </c>
      <c r="C1410" t="inlineStr">
        <is>
          <t>through life is no way to go about the</t>
        </is>
      </c>
      <c r="D1410">
        <f>HYPERLINK("https://www.youtube.com/watch?v=7SkR_l-Bqnk&amp;t=190s", "Go to time")</f>
        <v/>
      </c>
    </row>
    <row r="1411">
      <c r="A1411">
        <f>HYPERLINK("https://www.youtube.com/watch?v=j5iX04lBu50", "Video")</f>
        <v/>
      </c>
      <c r="B1411" t="inlineStr">
        <is>
          <t>2:50</t>
        </is>
      </c>
      <c r="C1411" t="inlineStr">
        <is>
          <t>know he goddamn is he's about to be my</t>
        </is>
      </c>
      <c r="D1411">
        <f>HYPERLINK("https://www.youtube.com/watch?v=j5iX04lBu50&amp;t=170s", "Go to time")</f>
        <v/>
      </c>
    </row>
    <row r="1412">
      <c r="A1412">
        <f>HYPERLINK("https://www.youtube.com/watch?v=0aY5ZHssccw", "Video")</f>
        <v/>
      </c>
      <c r="B1412" t="inlineStr">
        <is>
          <t>0:30</t>
        </is>
      </c>
      <c r="C1412" t="inlineStr">
        <is>
          <t>and what are you gonna do about it</t>
        </is>
      </c>
      <c r="D1412">
        <f>HYPERLINK("https://www.youtube.com/watch?v=0aY5ZHssccw&amp;t=30s", "Go to time")</f>
        <v/>
      </c>
    </row>
    <row r="1413">
      <c r="A1413">
        <f>HYPERLINK("https://www.youtube.com/watch?v=z-9mwcsOysM", "Video")</f>
        <v/>
      </c>
      <c r="B1413" t="inlineStr">
        <is>
          <t>1:09</t>
        </is>
      </c>
      <c r="C1413" t="inlineStr">
        <is>
          <t>about 10 years ago discharge powers</t>
        </is>
      </c>
      <c r="D1413">
        <f>HYPERLINK("https://www.youtube.com/watch?v=z-9mwcsOysM&amp;t=69s", "Go to time")</f>
        <v/>
      </c>
    </row>
    <row r="1414">
      <c r="A1414">
        <f>HYPERLINK("https://www.youtube.com/watch?v=mEQSCGKNj9M", "Video")</f>
        <v/>
      </c>
      <c r="B1414" t="inlineStr">
        <is>
          <t>4:39</t>
        </is>
      </c>
      <c r="C1414" t="inlineStr">
        <is>
          <t>he's going to find out about us</t>
        </is>
      </c>
      <c r="D1414">
        <f>HYPERLINK("https://www.youtube.com/watch?v=mEQSCGKNj9M&amp;t=279s", "Go to time")</f>
        <v/>
      </c>
    </row>
    <row r="1415">
      <c r="A1415">
        <f>HYPERLINK("https://www.youtube.com/watch?v=uQCvf8tHozw", "Video")</f>
        <v/>
      </c>
      <c r="B1415" t="inlineStr">
        <is>
          <t>2:33</t>
        </is>
      </c>
      <c r="C1415" t="inlineStr">
        <is>
          <t>Conquer I'm going to give him about an</t>
        </is>
      </c>
      <c r="D1415">
        <f>HYPERLINK("https://www.youtube.com/watch?v=uQCvf8tHozw&amp;t=153s", "Go to time")</f>
        <v/>
      </c>
    </row>
    <row r="1416">
      <c r="A1416">
        <f>HYPERLINK("https://www.youtube.com/watch?v=yO8cuxwMqZo", "Video")</f>
        <v/>
      </c>
      <c r="B1416" t="inlineStr">
        <is>
          <t>6:44</t>
        </is>
      </c>
      <c r="C1416" t="inlineStr">
        <is>
          <t>you better think about how you're going</t>
        </is>
      </c>
      <c r="D1416">
        <f>HYPERLINK("https://www.youtube.com/watch?v=yO8cuxwMqZo&amp;t=404s", "Go to time")</f>
        <v/>
      </c>
    </row>
    <row r="1417">
      <c r="A1417">
        <f>HYPERLINK("https://www.youtube.com/watch?v=8z5z0_0Xftk", "Video")</f>
        <v/>
      </c>
      <c r="B1417" t="inlineStr">
        <is>
          <t>7:11</t>
        </is>
      </c>
      <c r="C1417" t="inlineStr">
        <is>
          <t>now you had me go on about it to</t>
        </is>
      </c>
      <c r="D1417">
        <f>HYPERLINK("https://www.youtube.com/watch?v=8z5z0_0Xftk&amp;t=431s", "Go to time")</f>
        <v/>
      </c>
    </row>
    <row r="1418">
      <c r="A1418">
        <f>HYPERLINK("https://www.youtube.com/watch?v=BqRZEhF1ppU", "Video")</f>
        <v/>
      </c>
      <c r="B1418" t="inlineStr">
        <is>
          <t>4:22</t>
        </is>
      </c>
      <c r="C1418" t="inlineStr">
        <is>
          <t>you're talking about 12 years ago let me</t>
        </is>
      </c>
      <c r="D1418">
        <f>HYPERLINK("https://www.youtube.com/watch?v=BqRZEhF1ppU&amp;t=262s", "Go to time")</f>
        <v/>
      </c>
    </row>
    <row r="1419">
      <c r="A1419">
        <f>HYPERLINK("https://www.youtube.com/watch?v=BqRZEhF1ppU", "Video")</f>
        <v/>
      </c>
      <c r="B1419" t="inlineStr">
        <is>
          <t>4:38</t>
        </is>
      </c>
      <c r="C1419" t="inlineStr">
        <is>
          <t>about 12 years ago had you gave me a tip</t>
        </is>
      </c>
      <c r="D1419">
        <f>HYPERLINK("https://www.youtube.com/watch?v=BqRZEhF1ppU&amp;t=278s", "Go to time")</f>
        <v/>
      </c>
    </row>
    <row r="1420">
      <c r="A1420">
        <f>HYPERLINK("https://www.youtube.com/watch?v=BqRZEhF1ppU", "Video")</f>
        <v/>
      </c>
      <c r="B1420" t="inlineStr">
        <is>
          <t>5:48</t>
        </is>
      </c>
      <c r="C1420" t="inlineStr">
        <is>
          <t>serious about my life I'm not going to</t>
        </is>
      </c>
      <c r="D1420">
        <f>HYPERLINK("https://www.youtube.com/watch?v=BqRZEhF1ppU&amp;t=348s", "Go to time")</f>
        <v/>
      </c>
    </row>
    <row r="1421">
      <c r="A1421">
        <f>HYPERLINK("https://www.youtube.com/watch?v=ucCkVD1VewE", "Video")</f>
        <v/>
      </c>
      <c r="B1421" t="inlineStr">
        <is>
          <t>1:14</t>
        </is>
      </c>
      <c r="C1421" t="inlineStr">
        <is>
          <t>wow you're gonna be that honest about it</t>
        </is>
      </c>
      <c r="D1421">
        <f>HYPERLINK("https://www.youtube.com/watch?v=ucCkVD1VewE&amp;t=74s", "Go to time")</f>
        <v/>
      </c>
    </row>
    <row r="1422">
      <c r="A1422">
        <f>HYPERLINK("https://www.youtube.com/watch?v=ucCkVD1VewE", "Video")</f>
        <v/>
      </c>
      <c r="B1422" t="inlineStr">
        <is>
          <t>7:34</t>
        </is>
      </c>
      <c r="C1422" t="inlineStr">
        <is>
          <t>and how about we bet on it I'm gonna</t>
        </is>
      </c>
      <c r="D1422">
        <f>HYPERLINK("https://www.youtube.com/watch?v=ucCkVD1VewE&amp;t=454s", "Go to time")</f>
        <v/>
      </c>
    </row>
    <row r="1423">
      <c r="A1423">
        <f>HYPERLINK("https://www.youtube.com/watch?v=ybtTZSbNNs4", "Video")</f>
        <v/>
      </c>
      <c r="B1423" t="inlineStr">
        <is>
          <t>0:24</t>
        </is>
      </c>
      <c r="C1423" t="inlineStr">
        <is>
          <t>Robert Zane about making good on my</t>
        </is>
      </c>
      <c r="D1423">
        <f>HYPERLINK("https://www.youtube.com/watch?v=ybtTZSbNNs4&amp;t=24s", "Go to time")</f>
        <v/>
      </c>
    </row>
    <row r="1424">
      <c r="A1424">
        <f>HYPERLINK("https://www.youtube.com/watch?v=gkW5XMy01Y4", "Video")</f>
        <v/>
      </c>
      <c r="B1424" t="inlineStr">
        <is>
          <t>7:31</t>
        </is>
      </c>
      <c r="C1424" t="inlineStr">
        <is>
          <t>one thing about everyone being gone</t>
        </is>
      </c>
      <c r="D1424">
        <f>HYPERLINK("https://www.youtube.com/watch?v=gkW5XMy01Y4&amp;t=451s", "Go to time")</f>
        <v/>
      </c>
    </row>
    <row r="1425">
      <c r="A1425">
        <f>HYPERLINK("https://www.youtube.com/watch?v=fOAVhQUVzfM", "Video")</f>
        <v/>
      </c>
      <c r="B1425" t="inlineStr">
        <is>
          <t>2:24</t>
        </is>
      </c>
      <c r="C1425" t="inlineStr">
        <is>
          <t>louis i don't feel good about sneaking</t>
        </is>
      </c>
      <c r="D1425">
        <f>HYPERLINK("https://www.youtube.com/watch?v=fOAVhQUVzfM&amp;t=144s", "Go to time")</f>
        <v/>
      </c>
    </row>
    <row r="1426">
      <c r="A1426">
        <f>HYPERLINK("https://www.youtube.com/watch?v=XypOiuMTcAI", "Video")</f>
        <v/>
      </c>
      <c r="B1426" t="inlineStr">
        <is>
          <t>1:49</t>
        </is>
      </c>
      <c r="C1426" t="inlineStr">
        <is>
          <t>but I'm going to tell you a story about</t>
        </is>
      </c>
      <c r="D1426">
        <f>HYPERLINK("https://www.youtube.com/watch?v=XypOiuMTcAI&amp;t=109s", "Go to time")</f>
        <v/>
      </c>
    </row>
    <row r="1427">
      <c r="A1427">
        <f>HYPERLINK("https://www.youtube.com/watch?v=sIVECbgqrzI", "Video")</f>
        <v/>
      </c>
      <c r="B1427" t="inlineStr">
        <is>
          <t>3:11</t>
        </is>
      </c>
      <c r="C1427" t="inlineStr">
        <is>
          <t>gonna ask him about baseball do not ask</t>
        </is>
      </c>
      <c r="D1427">
        <f>HYPERLINK("https://www.youtube.com/watch?v=sIVECbgqrzI&amp;t=191s", "Go to time")</f>
        <v/>
      </c>
    </row>
    <row r="1428">
      <c r="A1428">
        <f>HYPERLINK("https://www.youtube.com/watch?v=VCI3MsiDpjk", "Video")</f>
        <v/>
      </c>
      <c r="B1428" t="inlineStr">
        <is>
          <t>2:15</t>
        </is>
      </c>
      <c r="C1428" t="inlineStr">
        <is>
          <t>what are you going to do about it</t>
        </is>
      </c>
      <c r="D1428">
        <f>HYPERLINK("https://www.youtube.com/watch?v=VCI3MsiDpjk&amp;t=135s", "Go to time")</f>
        <v/>
      </c>
    </row>
    <row r="1429">
      <c r="A1429">
        <f>HYPERLINK("https://www.youtube.com/watch?v=WtdhiwGSCas", "Video")</f>
        <v/>
      </c>
      <c r="B1429" t="inlineStr">
        <is>
          <t>3:14</t>
        </is>
      </c>
      <c r="C1429" t="inlineStr">
        <is>
          <t>going to do about it</t>
        </is>
      </c>
      <c r="D1429">
        <f>HYPERLINK("https://www.youtube.com/watch?v=WtdhiwGSCas&amp;t=194s", "Go to time")</f>
        <v/>
      </c>
    </row>
    <row r="1430">
      <c r="A1430">
        <f>HYPERLINK("https://www.youtube.com/watch?v=5Wvhz-Of3DE", "Video")</f>
        <v/>
      </c>
      <c r="B1430" t="inlineStr">
        <is>
          <t>5:17</t>
        </is>
      </c>
      <c r="C1430" t="inlineStr">
        <is>
          <t>and we're gonna talk all night about the</t>
        </is>
      </c>
      <c r="D1430">
        <f>HYPERLINK("https://www.youtube.com/watch?v=5Wvhz-Of3DE&amp;t=317s", "Go to time")</f>
        <v/>
      </c>
    </row>
    <row r="1431">
      <c r="A1431">
        <f>HYPERLINK("https://www.youtube.com/watch?v=uYi1bonHkb0", "Video")</f>
        <v/>
      </c>
      <c r="B1431" t="inlineStr">
        <is>
          <t>3:02</t>
        </is>
      </c>
      <c r="C1431" t="inlineStr">
        <is>
          <t>Daniel what is Jessica gonna do about it</t>
        </is>
      </c>
      <c r="D1431">
        <f>HYPERLINK("https://www.youtube.com/watch?v=uYi1bonHkb0&amp;t=182s", "Go to time")</f>
        <v/>
      </c>
    </row>
    <row r="1432">
      <c r="A1432">
        <f>HYPERLINK("https://www.youtube.com/watch?v=xYzT45LyHSE", "Video")</f>
        <v/>
      </c>
      <c r="B1432" t="inlineStr">
        <is>
          <t>5:56</t>
        </is>
      </c>
      <c r="C1432" t="inlineStr">
        <is>
          <t>about it and that's why you can't go to</t>
        </is>
      </c>
      <c r="D1432">
        <f>HYPERLINK("https://www.youtube.com/watch?v=xYzT45LyHSE&amp;t=356s", "Go to time")</f>
        <v/>
      </c>
    </row>
    <row r="1433">
      <c r="A1433">
        <f>HYPERLINK("https://www.youtube.com/watch?v=78sNK6G3JX4", "Video")</f>
        <v/>
      </c>
      <c r="B1433" t="inlineStr">
        <is>
          <t>3:57</t>
        </is>
      </c>
      <c r="C1433" t="inlineStr">
        <is>
          <t>thomas about that deal is what gotta</t>
        </is>
      </c>
      <c r="D1433">
        <f>HYPERLINK("https://www.youtube.com/watch?v=78sNK6G3JX4&amp;t=237s", "Go to time")</f>
        <v/>
      </c>
    </row>
    <row r="1434">
      <c r="A1434">
        <f>HYPERLINK("https://www.youtube.com/watch?v=lCQ5KweE1eQ", "Video")</f>
        <v/>
      </c>
      <c r="B1434" t="inlineStr">
        <is>
          <t>7:20</t>
        </is>
      </c>
      <c r="C1434" t="inlineStr">
        <is>
          <t>and feel good about</t>
        </is>
      </c>
      <c r="D1434">
        <f>HYPERLINK("https://www.youtube.com/watch?v=lCQ5KweE1eQ&amp;t=440s", "Go to time")</f>
        <v/>
      </c>
    </row>
    <row r="1435">
      <c r="A1435">
        <f>HYPERLINK("https://www.youtube.com/watch?v=sY56_ZthZZs", "Video")</f>
        <v/>
      </c>
      <c r="B1435" t="inlineStr">
        <is>
          <t>2:53</t>
        </is>
      </c>
      <c r="C1435" t="inlineStr">
        <is>
          <t>know what you're gonna do about it and i</t>
        </is>
      </c>
      <c r="D1435">
        <f>HYPERLINK("https://www.youtube.com/watch?v=sY56_ZthZZs&amp;t=173s", "Go to time")</f>
        <v/>
      </c>
    </row>
    <row r="1436">
      <c r="A1436">
        <f>HYPERLINK("https://www.youtube.com/watch?v=wUh9jomHZp4", "Video")</f>
        <v/>
      </c>
      <c r="B1436" t="inlineStr">
        <is>
          <t>3:29</t>
        </is>
      </c>
      <c r="C1436" t="inlineStr">
        <is>
          <t>gonna ask him about baseball do not ask</t>
        </is>
      </c>
      <c r="D1436">
        <f>HYPERLINK("https://www.youtube.com/watch?v=wUh9jomHZp4&amp;t=209s", "Go to time")</f>
        <v/>
      </c>
    </row>
    <row r="1437">
      <c r="A1437">
        <f>HYPERLINK("https://www.youtube.com/watch?v=wUh9jomHZp4", "Video")</f>
        <v/>
      </c>
      <c r="B1437" t="inlineStr">
        <is>
          <t>10:17</t>
        </is>
      </c>
      <c r="C1437" t="inlineStr">
        <is>
          <t>I don't want to talk about it got it</t>
        </is>
      </c>
      <c r="D1437">
        <f>HYPERLINK("https://www.youtube.com/watch?v=wUh9jomHZp4&amp;t=617s", "Go to time")</f>
        <v/>
      </c>
    </row>
    <row r="1438">
      <c r="A1438">
        <f>HYPERLINK("https://www.youtube.com/watch?v=lsyqGN8r0LE", "Video")</f>
        <v/>
      </c>
      <c r="B1438" t="inlineStr">
        <is>
          <t>3:18</t>
        </is>
      </c>
      <c r="C1438" t="inlineStr">
        <is>
          <t>go I know all about your dirty dealings</t>
        </is>
      </c>
      <c r="D1438">
        <f>HYPERLINK("https://www.youtube.com/watch?v=lsyqGN8r0LE&amp;t=198s", "Go to time")</f>
        <v/>
      </c>
    </row>
    <row r="1439">
      <c r="A1439">
        <f>HYPERLINK("https://www.youtube.com/watch?v=kS9LiAKxoYE", "Video")</f>
        <v/>
      </c>
      <c r="B1439" t="inlineStr">
        <is>
          <t>1:02</t>
        </is>
      </c>
      <c r="C1439" t="inlineStr">
        <is>
          <t>just to chat about your weekend bye good</t>
        </is>
      </c>
      <c r="D1439">
        <f>HYPERLINK("https://www.youtube.com/watch?v=kS9LiAKxoYE&amp;t=62s", "Go to time")</f>
        <v/>
      </c>
    </row>
    <row r="1440">
      <c r="A1440">
        <f>HYPERLINK("https://www.youtube.com/watch?v=kS9LiAKxoYE", "Video")</f>
        <v/>
      </c>
      <c r="B1440" t="inlineStr">
        <is>
          <t>5:31</t>
        </is>
      </c>
      <c r="C1440" t="inlineStr">
        <is>
          <t>about a month ago she was ready to throw</t>
        </is>
      </c>
      <c r="D1440">
        <f>HYPERLINK("https://www.youtube.com/watch?v=kS9LiAKxoYE&amp;t=331s", "Go to time")</f>
        <v/>
      </c>
    </row>
    <row r="1441">
      <c r="A1441">
        <f>HYPERLINK("https://www.youtube.com/watch?v=esm3PXkui9s", "Video")</f>
        <v/>
      </c>
      <c r="B1441" t="inlineStr">
        <is>
          <t>2:40</t>
        </is>
      </c>
      <c r="C1441" t="inlineStr">
        <is>
          <t>a good laugh about that I was gonna tell</t>
        </is>
      </c>
      <c r="D1441">
        <f>HYPERLINK("https://www.youtube.com/watch?v=esm3PXkui9s&amp;t=160s", "Go to time")</f>
        <v/>
      </c>
    </row>
    <row r="1442">
      <c r="A1442">
        <f>HYPERLINK("https://www.youtube.com/watch?v=esm3PXkui9s", "Video")</f>
        <v/>
      </c>
      <c r="B1442" t="inlineStr">
        <is>
          <t>2:46</t>
        </is>
      </c>
      <c r="C1442" t="inlineStr">
        <is>
          <t>gonna tell Jenny about Rachel but I did</t>
        </is>
      </c>
      <c r="D1442">
        <f>HYPERLINK("https://www.youtube.com/watch?v=esm3PXkui9s&amp;t=166s", "Go to time")</f>
        <v/>
      </c>
    </row>
    <row r="1443">
      <c r="A1443">
        <f>HYPERLINK("https://www.youtube.com/watch?v=-mJciF_E8mQ", "Video")</f>
        <v/>
      </c>
      <c r="B1443" t="inlineStr">
        <is>
          <t>1:00</t>
        </is>
      </c>
      <c r="C1443" t="inlineStr">
        <is>
          <t>when were you going to tell me about</t>
        </is>
      </c>
      <c r="D1443">
        <f>HYPERLINK("https://www.youtube.com/watch?v=-mJciF_E8mQ&amp;t=60s", "Go to time")</f>
        <v/>
      </c>
    </row>
    <row r="1444">
      <c r="A1444">
        <f>HYPERLINK("https://www.youtube.com/watch?v=-mJciF_E8mQ", "Video")</f>
        <v/>
      </c>
      <c r="B1444" t="inlineStr">
        <is>
          <t>7:45</t>
        </is>
      </c>
      <c r="C1444" t="inlineStr">
        <is>
          <t>whole world's going to know about it</t>
        </is>
      </c>
      <c r="D1444">
        <f>HYPERLINK("https://www.youtube.com/watch?v=-mJciF_E8mQ&amp;t=465s", "Go to time")</f>
        <v/>
      </c>
    </row>
    <row r="1445">
      <c r="A1445">
        <f>HYPERLINK("https://www.youtube.com/watch?v=dkfbIh5Ihrw", "Video")</f>
        <v/>
      </c>
      <c r="B1445" t="inlineStr">
        <is>
          <t>0:06</t>
        </is>
      </c>
      <c r="C1445" t="inlineStr">
        <is>
          <t>I got a rambling voicemail about</t>
        </is>
      </c>
      <c r="D1445">
        <f>HYPERLINK("https://www.youtube.com/watch?v=dkfbIh5Ihrw&amp;t=6s", "Go to time")</f>
        <v/>
      </c>
    </row>
    <row r="1446">
      <c r="A1446">
        <f>HYPERLINK("https://www.youtube.com/watch?v=dkfbIh5Ihrw", "Video")</f>
        <v/>
      </c>
      <c r="B1446" t="inlineStr">
        <is>
          <t>3:52</t>
        </is>
      </c>
      <c r="C1446" t="inlineStr">
        <is>
          <t>it was all good what about his temper</t>
        </is>
      </c>
      <c r="D1446">
        <f>HYPERLINK("https://www.youtube.com/watch?v=dkfbIh5Ihrw&amp;t=232s", "Go to time")</f>
        <v/>
      </c>
    </row>
    <row r="1447">
      <c r="A1447">
        <f>HYPERLINK("https://www.youtube.com/watch?v=nK6Iwf5hfxY", "Video")</f>
        <v/>
      </c>
      <c r="B1447" t="inlineStr">
        <is>
          <t>2:40</t>
        </is>
      </c>
      <c r="C1447" t="inlineStr">
        <is>
          <t>hope you two wrote a good laugh about</t>
        </is>
      </c>
      <c r="D1447">
        <f>HYPERLINK("https://www.youtube.com/watch?v=nK6Iwf5hfxY&amp;t=160s", "Go to time")</f>
        <v/>
      </c>
    </row>
    <row r="1448">
      <c r="A1448">
        <f>HYPERLINK("https://www.youtube.com/watch?v=nK6Iwf5hfxY", "Video")</f>
        <v/>
      </c>
      <c r="B1448" t="inlineStr">
        <is>
          <t>2:46</t>
        </is>
      </c>
      <c r="C1448" t="inlineStr">
        <is>
          <t>and i wasn't gonna tell jenny about</t>
        </is>
      </c>
      <c r="D1448">
        <f>HYPERLINK("https://www.youtube.com/watch?v=nK6Iwf5hfxY&amp;t=166s", "Go to time")</f>
        <v/>
      </c>
    </row>
    <row r="1449">
      <c r="A1449">
        <f>HYPERLINK("https://www.youtube.com/watch?v=Mm6qxtz04nA", "Video")</f>
        <v/>
      </c>
      <c r="B1449" t="inlineStr">
        <is>
          <t>0:23</t>
        </is>
      </c>
      <c r="C1449" t="inlineStr">
        <is>
          <t>find out about me he's gonna owe us</t>
        </is>
      </c>
      <c r="D1449">
        <f>HYPERLINK("https://www.youtube.com/watch?v=Mm6qxtz04nA&amp;t=23s", "Go to time")</f>
        <v/>
      </c>
    </row>
    <row r="1450">
      <c r="A1450">
        <f>HYPERLINK("https://www.youtube.com/watch?v=gpTlzcNfiHc", "Video")</f>
        <v/>
      </c>
      <c r="B1450" t="inlineStr">
        <is>
          <t>0:21</t>
        </is>
      </c>
      <c r="C1450" t="inlineStr">
        <is>
          <t>hope you two had a good laugh about that</t>
        </is>
      </c>
      <c r="D1450">
        <f>HYPERLINK("https://www.youtube.com/watch?v=gpTlzcNfiHc&amp;t=21s", "Go to time")</f>
        <v/>
      </c>
    </row>
    <row r="1451">
      <c r="A1451">
        <f>HYPERLINK("https://www.youtube.com/watch?v=gpTlzcNfiHc", "Video")</f>
        <v/>
      </c>
      <c r="B1451" t="inlineStr">
        <is>
          <t>4:31</t>
        </is>
      </c>
      <c r="C1451" t="inlineStr">
        <is>
          <t>what are you going to do about what we</t>
        </is>
      </c>
      <c r="D1451">
        <f>HYPERLINK("https://www.youtube.com/watch?v=gpTlzcNfiHc&amp;t=271s", "Go to time")</f>
        <v/>
      </c>
    </row>
    <row r="1452">
      <c r="A1452">
        <f>HYPERLINK("https://www.youtube.com/watch?v=LZhzU8ruh8A", "Video")</f>
        <v/>
      </c>
      <c r="B1452" t="inlineStr">
        <is>
          <t>4:02</t>
        </is>
      </c>
      <c r="C1452" t="inlineStr">
        <is>
          <t>about my state of mind not gonna say</t>
        </is>
      </c>
      <c r="D1452">
        <f>HYPERLINK("https://www.youtube.com/watch?v=LZhzU8ruh8A&amp;t=242s", "Go to time")</f>
        <v/>
      </c>
    </row>
    <row r="1453">
      <c r="A1453">
        <f>HYPERLINK("https://www.youtube.com/watch?v=LJ-T9GauFuE", "Video")</f>
        <v/>
      </c>
      <c r="B1453" t="inlineStr">
        <is>
          <t>1:27</t>
        </is>
      </c>
      <c r="C1453" t="inlineStr">
        <is>
          <t>you're not gonna say a word about it to</t>
        </is>
      </c>
      <c r="D1453">
        <f>HYPERLINK("https://www.youtube.com/watch?v=LJ-T9GauFuE&amp;t=87s", "Go to time")</f>
        <v/>
      </c>
    </row>
    <row r="1454">
      <c r="A1454">
        <f>HYPERLINK("https://www.youtube.com/watch?v=NE7ULwzbLEk", "Video")</f>
        <v/>
      </c>
      <c r="B1454" t="inlineStr">
        <is>
          <t>5:08</t>
        </is>
      </c>
      <c r="C1454" t="inlineStr">
        <is>
          <t>you talking about they got us the</t>
        </is>
      </c>
      <c r="D1454">
        <f>HYPERLINK("https://www.youtube.com/watch?v=NE7ULwzbLEk&amp;t=308s", "Go to time")</f>
        <v/>
      </c>
    </row>
    <row r="1455">
      <c r="A1455">
        <f>HYPERLINK("https://www.youtube.com/watch?v=NE7ULwzbLEk", "Video")</f>
        <v/>
      </c>
      <c r="B1455" t="inlineStr">
        <is>
          <t>5:16</t>
        </is>
      </c>
      <c r="C1455" t="inlineStr">
        <is>
          <t>don't give a sh about the goddamn</t>
        </is>
      </c>
      <c r="D1455">
        <f>HYPERLINK("https://www.youtube.com/watch?v=NE7ULwzbLEk&amp;t=316s", "Go to time")</f>
        <v/>
      </c>
    </row>
    <row r="1456">
      <c r="A1456">
        <f>HYPERLINK("https://www.youtube.com/watch?v=NE7ULwzbLEk", "Video")</f>
        <v/>
      </c>
      <c r="B1456" t="inlineStr">
        <is>
          <t>5:20</t>
        </is>
      </c>
      <c r="C1456" t="inlineStr">
        <is>
          <t>nobody cares about the goddamn</t>
        </is>
      </c>
      <c r="D1456">
        <f>HYPERLINK("https://www.youtube.com/watch?v=NE7ULwzbLEk&amp;t=320s", "Go to time")</f>
        <v/>
      </c>
    </row>
    <row r="1457">
      <c r="A1457">
        <f>HYPERLINK("https://www.youtube.com/watch?v=NE7ULwzbLEk", "Video")</f>
        <v/>
      </c>
      <c r="B1457" t="inlineStr">
        <is>
          <t>6:34</t>
        </is>
      </c>
      <c r="C1457" t="inlineStr">
        <is>
          <t>going to do about negotiations there's</t>
        </is>
      </c>
      <c r="D1457">
        <f>HYPERLINK("https://www.youtube.com/watch?v=NE7ULwzbLEk&amp;t=394s", "Go to time")</f>
        <v/>
      </c>
    </row>
    <row r="1458">
      <c r="A1458">
        <f>HYPERLINK("https://www.youtube.com/watch?v=NE7ULwzbLEk", "Video")</f>
        <v/>
      </c>
      <c r="B1458" t="inlineStr">
        <is>
          <t>7:22</t>
        </is>
      </c>
      <c r="C1458" t="inlineStr">
        <is>
          <t>about first I got you</t>
        </is>
      </c>
      <c r="D1458">
        <f>HYPERLINK("https://www.youtube.com/watch?v=NE7ULwzbLEk&amp;t=442s", "Go to time")</f>
        <v/>
      </c>
    </row>
    <row r="1459">
      <c r="A1459">
        <f>HYPERLINK("https://www.youtube.com/watch?v=tmX5WCb5_os", "Video")</f>
        <v/>
      </c>
      <c r="B1459" t="inlineStr">
        <is>
          <t>0:35</t>
        </is>
      </c>
      <c r="C1459" t="inlineStr">
        <is>
          <t>Lewis what was that about what's going</t>
        </is>
      </c>
      <c r="D1459">
        <f>HYPERLINK("https://www.youtube.com/watch?v=tmX5WCb5_os&amp;t=35s", "Go to time")</f>
        <v/>
      </c>
    </row>
    <row r="1460">
      <c r="A1460">
        <f>HYPERLINK("https://www.youtube.com/watch?v=tmX5WCb5_os", "Video")</f>
        <v/>
      </c>
      <c r="B1460" t="inlineStr">
        <is>
          <t>7:31</t>
        </is>
      </c>
      <c r="C1460" t="inlineStr">
        <is>
          <t>I got to be the one to tell you about it</t>
        </is>
      </c>
      <c r="D1460">
        <f>HYPERLINK("https://www.youtube.com/watch?v=tmX5WCb5_os&amp;t=451s", "Go to time")</f>
        <v/>
      </c>
    </row>
    <row r="1461">
      <c r="A1461">
        <f>HYPERLINK("https://www.youtube.com/watch?v=nz5HBSbWyPs", "Video")</f>
        <v/>
      </c>
      <c r="B1461" t="inlineStr">
        <is>
          <t>5:44</t>
        </is>
      </c>
      <c r="C1461" t="inlineStr">
        <is>
          <t>your godamn TR you knew how I felt about</t>
        </is>
      </c>
      <c r="D1461">
        <f>HYPERLINK("https://www.youtube.com/watch?v=nz5HBSbWyPs&amp;t=344s", "Go to time")</f>
        <v/>
      </c>
    </row>
    <row r="1462">
      <c r="A1462">
        <f>HYPERLINK("https://www.youtube.com/watch?v=nz5HBSbWyPs", "Video")</f>
        <v/>
      </c>
      <c r="B1462" t="inlineStr">
        <is>
          <t>8:27</t>
        </is>
      </c>
      <c r="C1462" t="inlineStr">
        <is>
          <t>about Mike got the idea for</t>
        </is>
      </c>
      <c r="D1462">
        <f>HYPERLINK("https://www.youtube.com/watch?v=nz5HBSbWyPs&amp;t=507s", "Go to time")</f>
        <v/>
      </c>
    </row>
    <row r="1463">
      <c r="A1463">
        <f>HYPERLINK("https://www.youtube.com/watch?v=BbOsEvmCeTo", "Video")</f>
        <v/>
      </c>
      <c r="B1463" t="inlineStr">
        <is>
          <t>2:30</t>
        </is>
      </c>
      <c r="C1463" t="inlineStr">
        <is>
          <t>got me thinking about my time management</t>
        </is>
      </c>
      <c r="D1463">
        <f>HYPERLINK("https://www.youtube.com/watch?v=BbOsEvmCeTo&amp;t=150s", "Go to time")</f>
        <v/>
      </c>
    </row>
    <row r="1464">
      <c r="A1464">
        <f>HYPERLINK("https://www.youtube.com/watch?v=a7sUll0VSEA", "Video")</f>
        <v/>
      </c>
      <c r="B1464" t="inlineStr">
        <is>
          <t>9:26</t>
        </is>
      </c>
      <c r="C1464" t="inlineStr">
        <is>
          <t>I know about you and I got your little</t>
        </is>
      </c>
      <c r="D1464">
        <f>HYPERLINK("https://www.youtube.com/watch?v=a7sUll0VSEA&amp;t=566s", "Go to time")</f>
        <v/>
      </c>
    </row>
    <row r="1465">
      <c r="A1465">
        <f>HYPERLINK("https://www.youtube.com/watch?v=kNTjOIxY5qM", "Video")</f>
        <v/>
      </c>
      <c r="B1465" t="inlineStr">
        <is>
          <t>0:06</t>
        </is>
      </c>
      <c r="C1465" t="inlineStr">
        <is>
          <t>good look I want to talk to you about</t>
        </is>
      </c>
      <c r="D1465">
        <f>HYPERLINK("https://www.youtube.com/watch?v=kNTjOIxY5qM&amp;t=6s", "Go to time")</f>
        <v/>
      </c>
    </row>
    <row r="1466">
      <c r="A1466">
        <f>HYPERLINK("https://www.youtube.com/watch?v=kNTjOIxY5qM", "Video")</f>
        <v/>
      </c>
      <c r="B1466" t="inlineStr">
        <is>
          <t>3:11</t>
        </is>
      </c>
      <c r="C1466" t="inlineStr">
        <is>
          <t>about you're going to tell me you had</t>
        </is>
      </c>
      <c r="D1466">
        <f>HYPERLINK("https://www.youtube.com/watch?v=kNTjOIxY5qM&amp;t=191s", "Go to time")</f>
        <v/>
      </c>
    </row>
    <row r="1467">
      <c r="A1467">
        <f>HYPERLINK("https://www.youtube.com/watch?v=U5UvYdeNiWU", "Video")</f>
        <v/>
      </c>
      <c r="B1467" t="inlineStr">
        <is>
          <t>7:29</t>
        </is>
      </c>
      <c r="C1467" t="inlineStr">
        <is>
          <t>talking about a few good menes Mike I</t>
        </is>
      </c>
      <c r="D1467">
        <f>HYPERLINK("https://www.youtube.com/watch?v=U5UvYdeNiWU&amp;t=449s", "Go to time")</f>
        <v/>
      </c>
    </row>
    <row r="1468">
      <c r="A1468">
        <f>HYPERLINK("https://www.youtube.com/watch?v=U5UvYdeNiWU", "Video")</f>
        <v/>
      </c>
      <c r="B1468" t="inlineStr">
        <is>
          <t>15:02</t>
        </is>
      </c>
      <c r="C1468" t="inlineStr">
        <is>
          <t>hard about what you're going to say then</t>
        </is>
      </c>
      <c r="D1468">
        <f>HYPERLINK("https://www.youtube.com/watch?v=U5UvYdeNiWU&amp;t=902s", "Go to time")</f>
        <v/>
      </c>
    </row>
    <row r="1469">
      <c r="A1469">
        <f>HYPERLINK("https://www.youtube.com/watch?v=U5UvYdeNiWU", "Video")</f>
        <v/>
      </c>
      <c r="B1469" t="inlineStr">
        <is>
          <t>17:05</t>
        </is>
      </c>
      <c r="C1469" t="inlineStr">
        <is>
          <t>go you sure about</t>
        </is>
      </c>
      <c r="D1469">
        <f>HYPERLINK("https://www.youtube.com/watch?v=U5UvYdeNiWU&amp;t=1025s", "Go to time")</f>
        <v/>
      </c>
    </row>
    <row r="1470">
      <c r="A1470">
        <f>HYPERLINK("https://www.youtube.com/watch?v=wL-oRm4riyk", "Video")</f>
        <v/>
      </c>
      <c r="B1470" t="inlineStr">
        <is>
          <t>0:21</t>
        </is>
      </c>
      <c r="C1470" t="inlineStr">
        <is>
          <t>you're gonna do about it i'm gonna</t>
        </is>
      </c>
      <c r="D1470">
        <f>HYPERLINK("https://www.youtube.com/watch?v=wL-oRm4riyk&amp;t=21s", "Go to time")</f>
        <v/>
      </c>
    </row>
    <row r="1471">
      <c r="A1471">
        <f>HYPERLINK("https://www.youtube.com/watch?v=HO2Al1LNSNE", "Video")</f>
        <v/>
      </c>
      <c r="B1471" t="inlineStr">
        <is>
          <t>7:53</t>
        </is>
      </c>
      <c r="C1471" t="inlineStr">
        <is>
          <t>actually did show up about half hour ago</t>
        </is>
      </c>
      <c r="D1471">
        <f>HYPERLINK("https://www.youtube.com/watch?v=HO2Al1LNSNE&amp;t=473s", "Go to time")</f>
        <v/>
      </c>
    </row>
    <row r="1472">
      <c r="A1472">
        <f>HYPERLINK("https://www.youtube.com/watch?v=HO2Al1LNSNE", "Video")</f>
        <v/>
      </c>
      <c r="B1472" t="inlineStr">
        <is>
          <t>12:29</t>
        </is>
      </c>
      <c r="C1472" t="inlineStr">
        <is>
          <t>I got a call about an article on Mike</t>
        </is>
      </c>
      <c r="D1472">
        <f>HYPERLINK("https://www.youtube.com/watch?v=HO2Al1LNSNE&amp;t=749s", "Go to time")</f>
        <v/>
      </c>
    </row>
    <row r="1473">
      <c r="A1473">
        <f>HYPERLINK("https://www.youtube.com/watch?v=ysBohJGg1ec", "Video")</f>
        <v/>
      </c>
      <c r="B1473" t="inlineStr">
        <is>
          <t>1:31</t>
        </is>
      </c>
      <c r="C1473" t="inlineStr">
        <is>
          <t>or you're going to tell me about every</t>
        </is>
      </c>
      <c r="D1473">
        <f>HYPERLINK("https://www.youtube.com/watch?v=ysBohJGg1ec&amp;t=91s", "Go to time")</f>
        <v/>
      </c>
    </row>
    <row r="1474">
      <c r="A1474">
        <f>HYPERLINK("https://www.youtube.com/watch?v=Ql3OJ1SZax4", "Video")</f>
        <v/>
      </c>
      <c r="B1474" t="inlineStr">
        <is>
          <t>2:03</t>
        </is>
      </c>
      <c r="C1474" t="inlineStr">
        <is>
          <t>going to be about heat sensors it's</t>
        </is>
      </c>
      <c r="D1474">
        <f>HYPERLINK("https://www.youtube.com/watch?v=Ql3OJ1SZax4&amp;t=123s", "Go to time")</f>
        <v/>
      </c>
    </row>
    <row r="1475">
      <c r="A1475">
        <f>HYPERLINK("https://www.youtube.com/watch?v=Ql3OJ1SZax4", "Video")</f>
        <v/>
      </c>
      <c r="B1475" t="inlineStr">
        <is>
          <t>2:05</t>
        </is>
      </c>
      <c r="C1475" t="inlineStr">
        <is>
          <t>going to be about you yeah I don't care</t>
        </is>
      </c>
      <c r="D1475">
        <f>HYPERLINK("https://www.youtube.com/watch?v=Ql3OJ1SZax4&amp;t=125s", "Go to time")</f>
        <v/>
      </c>
    </row>
    <row r="1476">
      <c r="A1476">
        <f>HYPERLINK("https://www.youtube.com/watch?v=WkWZ4RarYdw", "Video")</f>
        <v/>
      </c>
      <c r="B1476" t="inlineStr">
        <is>
          <t>7:55</t>
        </is>
      </c>
      <c r="C1476" t="inlineStr">
        <is>
          <t>about going to prison</t>
        </is>
      </c>
      <c r="D1476">
        <f>HYPERLINK("https://www.youtube.com/watch?v=WkWZ4RarYdw&amp;t=475s", "Go to time")</f>
        <v/>
      </c>
    </row>
    <row r="1477">
      <c r="A1477">
        <f>HYPERLINK("https://www.youtube.com/watch?v=KM7mSYxLv_g", "Video")</f>
        <v/>
      </c>
      <c r="B1477" t="inlineStr">
        <is>
          <t>0:35</t>
        </is>
      </c>
      <c r="C1477" t="inlineStr">
        <is>
          <t>about a month ago I might have forgotten</t>
        </is>
      </c>
      <c r="D1477">
        <f>HYPERLINK("https://www.youtube.com/watch?v=KM7mSYxLv_g&amp;t=35s", "Go to time")</f>
        <v/>
      </c>
    </row>
    <row r="1478">
      <c r="A1478">
        <f>HYPERLINK("https://www.youtube.com/watch?v=KM7mSYxLv_g", "Video")</f>
        <v/>
      </c>
      <c r="B1478" t="inlineStr">
        <is>
          <t>9:23</t>
        </is>
      </c>
      <c r="C1478" t="inlineStr">
        <is>
          <t>got upset about it and if you don't stop</t>
        </is>
      </c>
      <c r="D1478">
        <f>HYPERLINK("https://www.youtube.com/watch?v=KM7mSYxLv_g&amp;t=563s", "Go to time")</f>
        <v/>
      </c>
    </row>
    <row r="1479">
      <c r="A1479">
        <f>HYPERLINK("https://www.youtube.com/watch?v=O1emAj1NA1E", "Video")</f>
        <v/>
      </c>
      <c r="B1479" t="inlineStr">
        <is>
          <t>6:59</t>
        </is>
      </c>
      <c r="C1479" t="inlineStr">
        <is>
          <t>man I've heard such good things about</t>
        </is>
      </c>
      <c r="D1479">
        <f>HYPERLINK("https://www.youtube.com/watch?v=O1emAj1NA1E&amp;t=419s", "Go to time")</f>
        <v/>
      </c>
    </row>
    <row r="1480">
      <c r="A1480">
        <f>HYPERLINK("https://www.youtube.com/watch?v=DgxsrgjpkMg", "Video")</f>
        <v/>
      </c>
      <c r="B1480" t="inlineStr">
        <is>
          <t>0:35</t>
        </is>
      </c>
      <c r="C1480" t="inlineStr">
        <is>
          <t>about a month ago I might have forgotten</t>
        </is>
      </c>
      <c r="D1480">
        <f>HYPERLINK("https://www.youtube.com/watch?v=DgxsrgjpkMg&amp;t=35s", "Go to time")</f>
        <v/>
      </c>
    </row>
    <row r="1481">
      <c r="A1481">
        <f>HYPERLINK("https://www.youtube.com/watch?v=DgxsrgjpkMg", "Video")</f>
        <v/>
      </c>
      <c r="B1481" t="inlineStr">
        <is>
          <t>2:20</t>
        </is>
      </c>
      <c r="C1481" t="inlineStr">
        <is>
          <t>about the conditions until 6 months ago</t>
        </is>
      </c>
      <c r="D1481">
        <f>HYPERLINK("https://www.youtube.com/watch?v=DgxsrgjpkMg&amp;t=140s", "Go to time")</f>
        <v/>
      </c>
    </row>
    <row r="1482">
      <c r="A1482">
        <f>HYPERLINK("https://www.youtube.com/watch?v=DgxsrgjpkMg", "Video")</f>
        <v/>
      </c>
      <c r="B1482" t="inlineStr">
        <is>
          <t>9:23</t>
        </is>
      </c>
      <c r="C1482" t="inlineStr">
        <is>
          <t>got upset about it and if you don't stop</t>
        </is>
      </c>
      <c r="D1482">
        <f>HYPERLINK("https://www.youtube.com/watch?v=DgxsrgjpkMg&amp;t=563s", "Go to time")</f>
        <v/>
      </c>
    </row>
    <row r="1483">
      <c r="A1483">
        <f>HYPERLINK("https://www.youtube.com/watch?v=p8aE-G-BcTQ", "Video")</f>
        <v/>
      </c>
      <c r="B1483" t="inlineStr">
        <is>
          <t>0:10</t>
        </is>
      </c>
      <c r="C1483" t="inlineStr">
        <is>
          <t>about are you going to deny you told him</t>
        </is>
      </c>
      <c r="D1483">
        <f>HYPERLINK("https://www.youtube.com/watch?v=p8aE-G-BcTQ&amp;t=10s", "Go to time")</f>
        <v/>
      </c>
    </row>
    <row r="1484">
      <c r="A1484">
        <f>HYPERLINK("https://www.youtube.com/watch?v=L0kTlBe_ymg", "Video")</f>
        <v/>
      </c>
      <c r="B1484" t="inlineStr">
        <is>
          <t>4:45</t>
        </is>
      </c>
      <c r="C1484" t="inlineStr">
        <is>
          <t>you're going to tell me is about an</t>
        </is>
      </c>
      <c r="D1484">
        <f>HYPERLINK("https://www.youtube.com/watch?v=L0kTlBe_ymg&amp;t=285s", "Go to time")</f>
        <v/>
      </c>
    </row>
    <row r="1485">
      <c r="A1485">
        <f>HYPERLINK("https://www.youtube.com/watch?v=L0kTlBe_ymg", "Video")</f>
        <v/>
      </c>
      <c r="B1485" t="inlineStr">
        <is>
          <t>4:58</t>
        </is>
      </c>
      <c r="C1485" t="inlineStr">
        <is>
          <t>forgotten all about you</t>
        </is>
      </c>
      <c r="D1485">
        <f>HYPERLINK("https://www.youtube.com/watch?v=L0kTlBe_ymg&amp;t=298s", "Go to time")</f>
        <v/>
      </c>
    </row>
    <row r="1486">
      <c r="A1486">
        <f>HYPERLINK("https://www.youtube.com/watch?v=S4kPAoqIrdc", "Video")</f>
        <v/>
      </c>
      <c r="B1486" t="inlineStr">
        <is>
          <t>0:37</t>
        </is>
      </c>
      <c r="C1486" t="inlineStr">
        <is>
          <t>about and I'm the guy that's going to</t>
        </is>
      </c>
      <c r="D1486">
        <f>HYPERLINK("https://www.youtube.com/watch?v=S4kPAoqIrdc&amp;t=37s", "Go to time")</f>
        <v/>
      </c>
    </row>
    <row r="1487">
      <c r="A1487">
        <f>HYPERLINK("https://www.youtube.com/watch?v=S4kPAoqIrdc", "Video")</f>
        <v/>
      </c>
      <c r="B1487" t="inlineStr">
        <is>
          <t>8:04</t>
        </is>
      </c>
      <c r="C1487" t="inlineStr">
        <is>
          <t>we can do about it and we're going to no</t>
        </is>
      </c>
      <c r="D1487">
        <f>HYPERLINK("https://www.youtube.com/watch?v=S4kPAoqIrdc&amp;t=484s", "Go to time")</f>
        <v/>
      </c>
    </row>
    <row r="1488">
      <c r="A1488">
        <f>HYPERLINK("https://www.youtube.com/watch?v=BrP9VzL0DEI", "Video")</f>
        <v/>
      </c>
      <c r="B1488" t="inlineStr">
        <is>
          <t>2:22</t>
        </is>
      </c>
      <c r="C1488" t="inlineStr">
        <is>
          <t>i got married about three years ago</t>
        </is>
      </c>
      <c r="D1488">
        <f>HYPERLINK("https://www.youtube.com/watch?v=BrP9VzL0DEI&amp;t=142s", "Go to time")</f>
        <v/>
      </c>
    </row>
    <row r="1489">
      <c r="A1489">
        <f>HYPERLINK("https://www.youtube.com/watch?v=ynZ1A0IRSN8", "Video")</f>
        <v/>
      </c>
      <c r="B1489" t="inlineStr">
        <is>
          <t>8:45</t>
        </is>
      </c>
      <c r="C1489" t="inlineStr">
        <is>
          <t>about your no you know what I was gonna</t>
        </is>
      </c>
      <c r="D1489">
        <f>HYPERLINK("https://www.youtube.com/watch?v=ynZ1A0IRSN8&amp;t=525s", "Go to time")</f>
        <v/>
      </c>
    </row>
    <row r="1490">
      <c r="A1490">
        <f>HYPERLINK("https://www.youtube.com/watch?v=pOMJgOl-72w", "Video")</f>
        <v/>
      </c>
      <c r="B1490" t="inlineStr">
        <is>
          <t>1:48</t>
        </is>
      </c>
      <c r="C1490" t="inlineStr">
        <is>
          <t>that's all i'm going to say about it</t>
        </is>
      </c>
      <c r="D1490">
        <f>HYPERLINK("https://www.youtube.com/watch?v=pOMJgOl-72w&amp;t=108s", "Go to time")</f>
        <v/>
      </c>
    </row>
    <row r="1491">
      <c r="A1491">
        <f>HYPERLINK("https://www.youtube.com/watch?v=hShkYk6q5HI", "Video")</f>
        <v/>
      </c>
      <c r="B1491" t="inlineStr">
        <is>
          <t>4:20</t>
        </is>
      </c>
      <c r="C1491" t="inlineStr">
        <is>
          <t>yet um actually I I got married about 3</t>
        </is>
      </c>
      <c r="D1491">
        <f>HYPERLINK("https://www.youtube.com/watch?v=hShkYk6q5HI&amp;t=260s", "Go to time")</f>
        <v/>
      </c>
    </row>
    <row r="1492">
      <c r="A1492">
        <f>HYPERLINK("https://www.youtube.com/watch?v=aYjZUxfmINE", "Video")</f>
        <v/>
      </c>
      <c r="B1492" t="inlineStr">
        <is>
          <t>0:33</t>
        </is>
      </c>
      <c r="C1492" t="inlineStr">
        <is>
          <t>Brian 2 days off felt good about it</t>
        </is>
      </c>
      <c r="D1492">
        <f>HYPERLINK("https://www.youtube.com/watch?v=aYjZUxfmINE&amp;t=33s", "Go to time")</f>
        <v/>
      </c>
    </row>
    <row r="1493">
      <c r="A1493">
        <f>HYPERLINK("https://www.youtube.com/watch?v=aYjZUxfmINE", "Video")</f>
        <v/>
      </c>
      <c r="B1493" t="inlineStr">
        <is>
          <t>0:59</t>
        </is>
      </c>
      <c r="C1493" t="inlineStr">
        <is>
          <t>to talk about you're going to handle it</t>
        </is>
      </c>
      <c r="D1493">
        <f>HYPERLINK("https://www.youtube.com/watch?v=aYjZUxfmINE&amp;t=59s", "Go to time")</f>
        <v/>
      </c>
    </row>
    <row r="1494">
      <c r="A1494">
        <f>HYPERLINK("https://www.youtube.com/watch?v=CHX8x3HRP5M", "Video")</f>
        <v/>
      </c>
      <c r="B1494" t="inlineStr">
        <is>
          <t>6:56</t>
        </is>
      </c>
      <c r="C1494" t="inlineStr">
        <is>
          <t>you talking about I got us to corporate</t>
        </is>
      </c>
      <c r="D1494">
        <f>HYPERLINK("https://www.youtube.com/watch?v=CHX8x3HRP5M&amp;t=416s", "Go to time")</f>
        <v/>
      </c>
    </row>
    <row r="1495">
      <c r="A1495">
        <f>HYPERLINK("https://www.youtube.com/watch?v=CHX8x3HRP5M", "Video")</f>
        <v/>
      </c>
      <c r="B1495" t="inlineStr">
        <is>
          <t>7:07</t>
        </is>
      </c>
      <c r="C1495" t="inlineStr">
        <is>
          <t>nobody cares about the goddamn</t>
        </is>
      </c>
      <c r="D1495">
        <f>HYPERLINK("https://www.youtube.com/watch?v=CHX8x3HRP5M&amp;t=427s", "Go to time")</f>
        <v/>
      </c>
    </row>
    <row r="1496">
      <c r="A1496">
        <f>HYPERLINK("https://www.youtube.com/watch?v=ckrZF_dO9T4", "Video")</f>
        <v/>
      </c>
      <c r="B1496" t="inlineStr">
        <is>
          <t>4:40</t>
        </is>
      </c>
      <c r="C1496" t="inlineStr">
        <is>
          <t>is what are you going to do about</t>
        </is>
      </c>
      <c r="D1496">
        <f>HYPERLINK("https://www.youtube.com/watch?v=ckrZF_dO9T4&amp;t=280s", "Go to time")</f>
        <v/>
      </c>
    </row>
    <row r="1497">
      <c r="A1497">
        <f>HYPERLINK("https://www.youtube.com/watch?v=gN-QWM5iY9M", "Video")</f>
        <v/>
      </c>
      <c r="B1497" t="inlineStr">
        <is>
          <t>3:09</t>
        </is>
      </c>
      <c r="C1497" t="inlineStr">
        <is>
          <t>care about you and what you're going to</t>
        </is>
      </c>
      <c r="D1497">
        <f>HYPERLINK("https://www.youtube.com/watch?v=gN-QWM5iY9M&amp;t=189s", "Go to time")</f>
        <v/>
      </c>
    </row>
    <row r="1498">
      <c r="A1498">
        <f>HYPERLINK("https://www.youtube.com/watch?v=12K7a0cTW9Y", "Video")</f>
        <v/>
      </c>
      <c r="B1498" t="inlineStr">
        <is>
          <t>4:24</t>
        </is>
      </c>
      <c r="C1498" t="inlineStr">
        <is>
          <t>you know what about a half an hour ago</t>
        </is>
      </c>
      <c r="D1498">
        <f>HYPERLINK("https://www.youtube.com/watch?v=12K7a0cTW9Y&amp;t=264s", "Go to time")</f>
        <v/>
      </c>
    </row>
    <row r="1499">
      <c r="A1499">
        <f>HYPERLINK("https://www.youtube.com/watch?v=12K7a0cTW9Y", "Video")</f>
        <v/>
      </c>
      <c r="B1499" t="inlineStr">
        <is>
          <t>4:27</t>
        </is>
      </c>
      <c r="C1499" t="inlineStr">
        <is>
          <t>half an hour ago i was thinking about</t>
        </is>
      </c>
      <c r="D1499">
        <f>HYPERLINK("https://www.youtube.com/watch?v=12K7a0cTW9Y&amp;t=267s", "Go to time")</f>
        <v/>
      </c>
    </row>
    <row r="1500">
      <c r="A1500">
        <f>HYPERLINK("https://www.youtube.com/watch?v=-5q467HuT5w", "Video")</f>
        <v/>
      </c>
      <c r="B1500" t="inlineStr">
        <is>
          <t>9:33</t>
        </is>
      </c>
      <c r="C1500" t="inlineStr">
        <is>
          <t>talk about Maria Gomez what about her</t>
        </is>
      </c>
      <c r="D1500">
        <f>HYPERLINK("https://www.youtube.com/watch?v=-5q467HuT5w&amp;t=573s", "Go to time")</f>
        <v/>
      </c>
    </row>
    <row r="1501">
      <c r="A1501">
        <f>HYPERLINK("https://www.youtube.com/watch?v=-5q467HuT5w", "Video")</f>
        <v/>
      </c>
      <c r="B1501" t="inlineStr">
        <is>
          <t>10:06</t>
        </is>
      </c>
      <c r="C1501" t="inlineStr">
        <is>
          <t>Bailey much good that's about her</t>
        </is>
      </c>
      <c r="D1501">
        <f>HYPERLINK("https://www.youtube.com/watch?v=-5q467HuT5w&amp;t=606s", "Go to time")</f>
        <v/>
      </c>
    </row>
    <row r="1502">
      <c r="A1502">
        <f>HYPERLINK("https://www.youtube.com/watch?v=-5q467HuT5w", "Video")</f>
        <v/>
      </c>
      <c r="B1502" t="inlineStr">
        <is>
          <t>14:12</t>
        </is>
      </c>
      <c r="C1502" t="inlineStr">
        <is>
          <t>about this we're going to file a motion</t>
        </is>
      </c>
      <c r="D1502">
        <f>HYPERLINK("https://www.youtube.com/watch?v=-5q467HuT5w&amp;t=852s", "Go to time")</f>
        <v/>
      </c>
    </row>
    <row r="1503">
      <c r="A1503">
        <f>HYPERLINK("https://www.youtube.com/watch?v=tYVW6xNgTag", "Video")</f>
        <v/>
      </c>
      <c r="B1503" t="inlineStr">
        <is>
          <t>2:33</t>
        </is>
      </c>
      <c r="C1503" t="inlineStr">
        <is>
          <t>about my life I'm not going to law</t>
        </is>
      </c>
      <c r="D1503">
        <f>HYPERLINK("https://www.youtube.com/watch?v=tYVW6xNgTag&amp;t=153s", "Go to time")</f>
        <v/>
      </c>
    </row>
    <row r="1504">
      <c r="A1504">
        <f>HYPERLINK("https://www.youtube.com/watch?v=JQcBn3TwMnM", "Video")</f>
        <v/>
      </c>
      <c r="B1504" t="inlineStr">
        <is>
          <t>0:13</t>
        </is>
      </c>
      <c r="C1504" t="inlineStr">
        <is>
          <t>never told you about negotiating the</t>
        </is>
      </c>
      <c r="D1504">
        <f>HYPERLINK("https://www.youtube.com/watch?v=JQcBn3TwMnM&amp;t=13s", "Go to time")</f>
        <v/>
      </c>
    </row>
    <row r="1505">
      <c r="A1505">
        <f>HYPERLINK("https://www.youtube.com/watch?v=JQcBn3TwMnM", "Video")</f>
        <v/>
      </c>
      <c r="B1505" t="inlineStr">
        <is>
          <t>2:22</t>
        </is>
      </c>
      <c r="C1505" t="inlineStr">
        <is>
          <t>okay good look Louis I'm I'm sorry about</t>
        </is>
      </c>
      <c r="D1505">
        <f>HYPERLINK("https://www.youtube.com/watch?v=JQcBn3TwMnM&amp;t=142s", "Go to time")</f>
        <v/>
      </c>
    </row>
    <row r="1506">
      <c r="A1506">
        <f>HYPERLINK("https://www.youtube.com/watch?v=MhS94yxp-k4", "Video")</f>
        <v/>
      </c>
      <c r="B1506" t="inlineStr">
        <is>
          <t>5:28</t>
        </is>
      </c>
      <c r="C1506" t="inlineStr">
        <is>
          <t>about going to prison what did you</t>
        </is>
      </c>
      <c r="D1506">
        <f>HYPERLINK("https://www.youtube.com/watch?v=MhS94yxp-k4&amp;t=328s", "Go to time")</f>
        <v/>
      </c>
    </row>
    <row r="1507">
      <c r="A1507">
        <f>HYPERLINK("https://www.youtube.com/watch?v=iSgUyXOYyzU", "Video")</f>
        <v/>
      </c>
      <c r="B1507" t="inlineStr">
        <is>
          <t>4:46</t>
        </is>
      </c>
      <c r="C1507" t="inlineStr">
        <is>
          <t>talking about you're gonna tell me</t>
        </is>
      </c>
      <c r="D1507">
        <f>HYPERLINK("https://www.youtube.com/watch?v=iSgUyXOYyzU&amp;t=286s", "Go to time")</f>
        <v/>
      </c>
    </row>
    <row r="1508">
      <c r="A1508">
        <f>HYPERLINK("https://www.youtube.com/watch?v=kO9V_mU3glI", "Video")</f>
        <v/>
      </c>
      <c r="B1508" t="inlineStr">
        <is>
          <t>1:11</t>
        </is>
      </c>
      <c r="C1508" t="inlineStr">
        <is>
          <t>what about it we're not gonna fly back</t>
        </is>
      </c>
      <c r="D1508">
        <f>HYPERLINK("https://www.youtube.com/watch?v=kO9V_mU3glI&amp;t=71s", "Go to time")</f>
        <v/>
      </c>
    </row>
    <row r="1509">
      <c r="A1509">
        <f>HYPERLINK("https://www.youtube.com/watch?v=C8bDoiriDlU", "Video")</f>
        <v/>
      </c>
      <c r="B1509" t="inlineStr">
        <is>
          <t>0:48</t>
        </is>
      </c>
      <c r="C1509" t="inlineStr">
        <is>
          <t>going to be on the street in about 10</t>
        </is>
      </c>
      <c r="D1509">
        <f>HYPERLINK("https://www.youtube.com/watch?v=C8bDoiriDlU&amp;t=48s", "Go to time")</f>
        <v/>
      </c>
    </row>
    <row r="1510">
      <c r="A1510">
        <f>HYPERLINK("https://www.youtube.com/watch?v=5oeZfcQydnY", "Video")</f>
        <v/>
      </c>
      <c r="B1510" t="inlineStr">
        <is>
          <t>9:08</t>
        </is>
      </c>
      <c r="C1510" t="inlineStr">
        <is>
          <t>to talk about it what is going on here</t>
        </is>
      </c>
      <c r="D1510">
        <f>HYPERLINK("https://www.youtube.com/watch?v=5oeZfcQydnY&amp;t=548s", "Go to time")</f>
        <v/>
      </c>
    </row>
    <row r="1511">
      <c r="A1511">
        <f>HYPERLINK("https://www.youtube.com/watch?v=5oeZfcQydnY", "Video")</f>
        <v/>
      </c>
      <c r="B1511" t="inlineStr">
        <is>
          <t>9:32</t>
        </is>
      </c>
      <c r="C1511" t="inlineStr">
        <is>
          <t>about some stupid case you know what God</t>
        </is>
      </c>
      <c r="D1511">
        <f>HYPERLINK("https://www.youtube.com/watch?v=5oeZfcQydnY&amp;t=572s", "Go to time")</f>
        <v/>
      </c>
    </row>
    <row r="1512">
      <c r="A1512">
        <f>HYPERLINK("https://www.youtube.com/watch?v=5oeZfcQydnY", "Video")</f>
        <v/>
      </c>
      <c r="B1512" t="inlineStr">
        <is>
          <t>16:15</t>
        </is>
      </c>
      <c r="C1512" t="inlineStr">
        <is>
          <t>me zay's going to put it together about</t>
        </is>
      </c>
      <c r="D1512">
        <f>HYPERLINK("https://www.youtube.com/watch?v=5oeZfcQydnY&amp;t=975s", "Go to time")</f>
        <v/>
      </c>
    </row>
    <row r="1513">
      <c r="A1513">
        <f>HYPERLINK("https://www.youtube.com/watch?v=GqAy99752Qk", "Video")</f>
        <v/>
      </c>
      <c r="B1513" t="inlineStr">
        <is>
          <t>5:04</t>
        </is>
      </c>
      <c r="C1513" t="inlineStr">
        <is>
          <t>about me not telling her I got to go</t>
        </is>
      </c>
      <c r="D1513">
        <f>HYPERLINK("https://www.youtube.com/watch?v=GqAy99752Qk&amp;t=304s", "Go to time")</f>
        <v/>
      </c>
    </row>
    <row r="1514">
      <c r="A1514">
        <f>HYPERLINK("https://www.youtube.com/watch?v=GqAy99752Qk", "Video")</f>
        <v/>
      </c>
      <c r="B1514" t="inlineStr">
        <is>
          <t>5:55</t>
        </is>
      </c>
      <c r="C1514" t="inlineStr">
        <is>
          <t>do about it I'm going to do what I</t>
        </is>
      </c>
      <c r="D1514">
        <f>HYPERLINK("https://www.youtube.com/watch?v=GqAy99752Qk&amp;t=355s", "Go to time")</f>
        <v/>
      </c>
    </row>
    <row r="1515">
      <c r="A1515">
        <f>HYPERLINK("https://www.youtube.com/watch?v=LizWcUruPOA", "Video")</f>
        <v/>
      </c>
      <c r="B1515" t="inlineStr">
        <is>
          <t>1:30</t>
        </is>
      </c>
      <c r="C1515" t="inlineStr">
        <is>
          <t>about it since the day you got here now</t>
        </is>
      </c>
      <c r="D1515">
        <f>HYPERLINK("https://www.youtube.com/watch?v=LizWcUruPOA&amp;t=90s", "Go to time")</f>
        <v/>
      </c>
    </row>
    <row r="1516">
      <c r="A1516">
        <f>HYPERLINK("https://www.youtube.com/watch?v=vJDIV9pRqHI", "Video")</f>
        <v/>
      </c>
      <c r="B1516" t="inlineStr">
        <is>
          <t>5:03</t>
        </is>
      </c>
      <c r="C1516" t="inlineStr">
        <is>
          <t>way through life is no way to go about</t>
        </is>
      </c>
      <c r="D1516">
        <f>HYPERLINK("https://www.youtube.com/watch?v=vJDIV9pRqHI&amp;t=303s", "Go to time")</f>
        <v/>
      </c>
    </row>
    <row r="1517">
      <c r="A1517">
        <f>HYPERLINK("https://www.youtube.com/watch?v=SrjmZdyTJ74", "Video")</f>
        <v/>
      </c>
      <c r="B1517" t="inlineStr">
        <is>
          <t>2:05</t>
        </is>
      </c>
      <c r="C1517" t="inlineStr">
        <is>
          <t>forgot that you were pissed at me about</t>
        </is>
      </c>
      <c r="D1517">
        <f>HYPERLINK("https://www.youtube.com/watch?v=SrjmZdyTJ74&amp;t=125s", "Go to time")</f>
        <v/>
      </c>
    </row>
    <row r="1518">
      <c r="A1518">
        <f>HYPERLINK("https://www.youtube.com/watch?v=SrjmZdyTJ74", "Video")</f>
        <v/>
      </c>
      <c r="B1518" t="inlineStr">
        <is>
          <t>3:41</t>
        </is>
      </c>
      <c r="C1518" t="inlineStr">
        <is>
          <t>anything about which means they've got</t>
        </is>
      </c>
      <c r="D1518">
        <f>HYPERLINK("https://www.youtube.com/watch?v=SrjmZdyTJ74&amp;t=221s", "Go to time")</f>
        <v/>
      </c>
    </row>
    <row r="1519">
      <c r="A1519">
        <f>HYPERLINK("https://www.youtube.com/watch?v=uk5mKvvb1Ek", "Video")</f>
        <v/>
      </c>
      <c r="B1519" t="inlineStr">
        <is>
          <t>8:01</t>
        </is>
      </c>
      <c r="C1519" t="inlineStr">
        <is>
          <t>I was gonna come in here and talk about</t>
        </is>
      </c>
      <c r="D1519">
        <f>HYPERLINK("https://www.youtube.com/watch?v=uk5mKvvb1Ek&amp;t=481s", "Go to time")</f>
        <v/>
      </c>
    </row>
    <row r="1520">
      <c r="A1520">
        <f>HYPERLINK("https://www.youtube.com/watch?v=7bulE7AmGRE", "Video")</f>
        <v/>
      </c>
      <c r="B1520" t="inlineStr">
        <is>
          <t>7:17</t>
        </is>
      </c>
      <c r="C1520" t="inlineStr">
        <is>
          <t>what are you gonna do about it</t>
        </is>
      </c>
      <c r="D1520">
        <f>HYPERLINK("https://www.youtube.com/watch?v=7bulE7AmGRE&amp;t=437s", "Go to time")</f>
        <v/>
      </c>
    </row>
    <row r="1521">
      <c r="A1521">
        <f>HYPERLINK("https://www.youtube.com/watch?v=7bulE7AmGRE", "Video")</f>
        <v/>
      </c>
      <c r="B1521" t="inlineStr">
        <is>
          <t>7:35</t>
        </is>
      </c>
      <c r="C1521" t="inlineStr">
        <is>
          <t>she's just gonna lie about it anyway</t>
        </is>
      </c>
      <c r="D1521">
        <f>HYPERLINK("https://www.youtube.com/watch?v=7bulE7AmGRE&amp;t=455s", "Go to time")</f>
        <v/>
      </c>
    </row>
    <row r="1522">
      <c r="A1522">
        <f>HYPERLINK("https://www.youtube.com/watch?v=oB8NHjE_NDc", "Video")</f>
        <v/>
      </c>
      <c r="B1522" t="inlineStr">
        <is>
          <t>2:26</t>
        </is>
      </c>
      <c r="C1522" t="inlineStr">
        <is>
          <t>they're going to find out about jeff</t>
        </is>
      </c>
      <c r="D1522">
        <f>HYPERLINK("https://www.youtube.com/watch?v=oB8NHjE_NDc&amp;t=146s", "Go to time")</f>
        <v/>
      </c>
    </row>
    <row r="1523">
      <c r="A1523">
        <f>HYPERLINK("https://www.youtube.com/watch?v=5LDGnfhV9Qk", "Video")</f>
        <v/>
      </c>
      <c r="B1523" t="inlineStr">
        <is>
          <t>0:31</t>
        </is>
      </c>
      <c r="C1523" t="inlineStr">
        <is>
          <t>through life is no way to go about the</t>
        </is>
      </c>
      <c r="D1523">
        <f>HYPERLINK("https://www.youtube.com/watch?v=5LDGnfhV9Qk&amp;t=31s", "Go to time")</f>
        <v/>
      </c>
    </row>
    <row r="1524">
      <c r="A1524">
        <f>HYPERLINK("https://www.youtube.com/watch?v=QCiyLVqtVgE", "Video")</f>
        <v/>
      </c>
      <c r="B1524" t="inlineStr">
        <is>
          <t>0:22</t>
        </is>
      </c>
      <c r="C1524" t="inlineStr">
        <is>
          <t>feeling about Mike I know okay good</t>
        </is>
      </c>
      <c r="D1524">
        <f>HYPERLINK("https://www.youtube.com/watch?v=QCiyLVqtVgE&amp;t=22s", "Go to time")</f>
        <v/>
      </c>
    </row>
    <row r="1525">
      <c r="A1525">
        <f>HYPERLINK("https://www.youtube.com/watch?v=zWimQH1IXlE", "Video")</f>
        <v/>
      </c>
      <c r="B1525" t="inlineStr">
        <is>
          <t>1:21</t>
        </is>
      </c>
      <c r="C1525" t="inlineStr">
        <is>
          <t>talking about you're gonna have to</t>
        </is>
      </c>
      <c r="D1525">
        <f>HYPERLINK("https://www.youtube.com/watch?v=zWimQH1IXlE&amp;t=81s", "Go to time")</f>
        <v/>
      </c>
    </row>
    <row r="1526">
      <c r="A1526">
        <f>HYPERLINK("https://www.youtube.com/watch?v=aXY_6OmDIoI", "Video")</f>
        <v/>
      </c>
      <c r="B1526" t="inlineStr">
        <is>
          <t>5:38</t>
        </is>
      </c>
      <c r="C1526" t="inlineStr">
        <is>
          <t>goddamn game about trusting you but what</t>
        </is>
      </c>
      <c r="D1526">
        <f>HYPERLINK("https://www.youtube.com/watch?v=aXY_6OmDIoI&amp;t=338s", "Go to time")</f>
        <v/>
      </c>
    </row>
    <row r="1527">
      <c r="A1527">
        <f>HYPERLINK("https://www.youtube.com/watch?v=aXY_6OmDIoI", "Video")</f>
        <v/>
      </c>
      <c r="B1527" t="inlineStr">
        <is>
          <t>5:55</t>
        </is>
      </c>
      <c r="C1527" t="inlineStr">
        <is>
          <t>about you heard me 24 hours let's go no</t>
        </is>
      </c>
      <c r="D1527">
        <f>HYPERLINK("https://www.youtube.com/watch?v=aXY_6OmDIoI&amp;t=355s", "Go to time")</f>
        <v/>
      </c>
    </row>
    <row r="1528">
      <c r="A1528">
        <f>HYPERLINK("https://www.youtube.com/watch?v=-xpHa_TGYs8", "Video")</f>
        <v/>
      </c>
      <c r="B1528" t="inlineStr">
        <is>
          <t>0:54</t>
        </is>
      </c>
      <c r="C1528" t="inlineStr">
        <is>
          <t>you're gonna say that about me better</t>
        </is>
      </c>
      <c r="D1528">
        <f>HYPERLINK("https://www.youtube.com/watch?v=-xpHa_TGYs8&amp;t=54s", "Go to time")</f>
        <v/>
      </c>
    </row>
    <row r="1529">
      <c r="A1529">
        <f>HYPERLINK("https://www.youtube.com/watch?v=QvOVWkppT9E", "Video")</f>
        <v/>
      </c>
      <c r="B1529" t="inlineStr">
        <is>
          <t>2:57</t>
        </is>
      </c>
      <c r="C1529" t="inlineStr">
        <is>
          <t>want to talk about this well we're gonna</t>
        </is>
      </c>
      <c r="D1529">
        <f>HYPERLINK("https://www.youtube.com/watch?v=QvOVWkppT9E&amp;t=177s", "Go to time")</f>
        <v/>
      </c>
    </row>
    <row r="1530">
      <c r="A1530">
        <f>HYPERLINK("https://www.youtube.com/watch?v=PBgs6rfSeDY", "Video")</f>
        <v/>
      </c>
      <c r="B1530" t="inlineStr">
        <is>
          <t>0:55</t>
        </is>
      </c>
      <c r="C1530" t="inlineStr">
        <is>
          <t>heard such good things about</t>
        </is>
      </c>
      <c r="D1530">
        <f>HYPERLINK("https://www.youtube.com/watch?v=PBgs6rfSeDY&amp;t=55s", "Go to time")</f>
        <v/>
      </c>
    </row>
    <row r="1531">
      <c r="A1531">
        <f>HYPERLINK("https://www.youtube.com/watch?v=ryrRAHjx5Fc", "Video")</f>
        <v/>
      </c>
      <c r="B1531" t="inlineStr">
        <is>
          <t>1:14</t>
        </is>
      </c>
      <c r="C1531" t="inlineStr">
        <is>
          <t>tell me you're not thinking about going</t>
        </is>
      </c>
      <c r="D1531">
        <f>HYPERLINK("https://www.youtube.com/watch?v=ryrRAHjx5Fc&amp;t=74s", "Go to time")</f>
        <v/>
      </c>
    </row>
    <row r="1532">
      <c r="A1532">
        <f>HYPERLINK("https://www.youtube.com/watch?v=9JIxhOdY0G0", "Video")</f>
        <v/>
      </c>
      <c r="B1532" t="inlineStr">
        <is>
          <t>19:13</t>
        </is>
      </c>
      <c r="C1532" t="inlineStr">
        <is>
          <t>you talking about what the hell's going</t>
        </is>
      </c>
      <c r="D1532">
        <f>HYPERLINK("https://www.youtube.com/watch?v=9JIxhOdY0G0&amp;t=1153s", "Go to time")</f>
        <v/>
      </c>
    </row>
    <row r="1533">
      <c r="A1533">
        <f>HYPERLINK("https://www.youtube.com/watch?v=9JIxhOdY0G0", "Video")</f>
        <v/>
      </c>
      <c r="B1533" t="inlineStr">
        <is>
          <t>27:25</t>
        </is>
      </c>
      <c r="C1533" t="inlineStr">
        <is>
          <t>just going to be about broken elevators</t>
        </is>
      </c>
      <c r="D1533">
        <f>HYPERLINK("https://www.youtube.com/watch?v=9JIxhOdY0G0&amp;t=1645s", "Go to time")</f>
        <v/>
      </c>
    </row>
    <row r="1534">
      <c r="A1534">
        <f>HYPERLINK("https://www.youtube.com/watch?v=9JIxhOdY0G0", "Video")</f>
        <v/>
      </c>
      <c r="B1534" t="inlineStr">
        <is>
          <t>32:39</t>
        </is>
      </c>
      <c r="C1534" t="inlineStr">
        <is>
          <t>he's going to be down here in about 2</t>
        </is>
      </c>
      <c r="D1534">
        <f>HYPERLINK("https://www.youtube.com/watch?v=9JIxhOdY0G0&amp;t=1959s", "Go to time")</f>
        <v/>
      </c>
    </row>
    <row r="1535">
      <c r="A1535">
        <f>HYPERLINK("https://www.youtube.com/watch?v=T_apLrz1rxU", "Video")</f>
        <v/>
      </c>
      <c r="B1535" t="inlineStr">
        <is>
          <t>4:23</t>
        </is>
      </c>
      <c r="C1535" t="inlineStr">
        <is>
          <t>going to think about you after you</t>
        </is>
      </c>
      <c r="D1535">
        <f>HYPERLINK("https://www.youtube.com/watch?v=T_apLrz1rxU&amp;t=263s", "Go to time")</f>
        <v/>
      </c>
    </row>
    <row r="1536">
      <c r="A1536">
        <f>HYPERLINK("https://www.youtube.com/watch?v=T_apLrz1rxU", "Video")</f>
        <v/>
      </c>
      <c r="B1536" t="inlineStr">
        <is>
          <t>7:00</t>
        </is>
      </c>
      <c r="C1536" t="inlineStr">
        <is>
          <t>about you I didn't go to Harvey he came</t>
        </is>
      </c>
      <c r="D1536">
        <f>HYPERLINK("https://www.youtube.com/watch?v=T_apLrz1rxU&amp;t=420s", "Go to time")</f>
        <v/>
      </c>
    </row>
    <row r="1537">
      <c r="A1537">
        <f>HYPERLINK("https://www.youtube.com/watch?v=_4PKkjW76Vs", "Video")</f>
        <v/>
      </c>
      <c r="B1537" t="inlineStr">
        <is>
          <t>1:42</t>
        </is>
      </c>
      <c r="C1537" t="inlineStr">
        <is>
          <t>wanted to talk to you about I got</t>
        </is>
      </c>
      <c r="D1537">
        <f>HYPERLINK("https://www.youtube.com/watch?v=_4PKkjW76Vs&amp;t=102s", "Go to time")</f>
        <v/>
      </c>
    </row>
    <row r="1538">
      <c r="A1538">
        <f>HYPERLINK("https://www.youtube.com/watch?v=RfMm9vuZkVQ", "Video")</f>
        <v/>
      </c>
      <c r="B1538" t="inlineStr">
        <is>
          <t>3:44</t>
        </is>
      </c>
      <c r="C1538" t="inlineStr">
        <is>
          <t>what exactly you going to do about it</t>
        </is>
      </c>
      <c r="D1538">
        <f>HYPERLINK("https://www.youtube.com/watch?v=RfMm9vuZkVQ&amp;t=224s", "Go to time")</f>
        <v/>
      </c>
    </row>
    <row r="1539">
      <c r="A1539">
        <f>HYPERLINK("https://www.youtube.com/watch?v=RfMm9vuZkVQ", "Video")</f>
        <v/>
      </c>
      <c r="B1539" t="inlineStr">
        <is>
          <t>5:53</t>
        </is>
      </c>
      <c r="C1539" t="inlineStr">
        <is>
          <t>going to do about that I'm not going to</t>
        </is>
      </c>
      <c r="D1539">
        <f>HYPERLINK("https://www.youtube.com/watch?v=RfMm9vuZkVQ&amp;t=353s", "Go to time")</f>
        <v/>
      </c>
    </row>
    <row r="1540">
      <c r="A1540">
        <f>HYPERLINK("https://www.youtube.com/watch?v=RfMm9vuZkVQ", "Video")</f>
        <v/>
      </c>
      <c r="B1540" t="inlineStr">
        <is>
          <t>5:58</t>
        </is>
      </c>
      <c r="C1540" t="inlineStr">
        <is>
          <t>Harvey about it no I'm not and I'm going</t>
        </is>
      </c>
      <c r="D1540">
        <f>HYPERLINK("https://www.youtube.com/watch?v=RfMm9vuZkVQ&amp;t=358s", "Go to time")</f>
        <v/>
      </c>
    </row>
    <row r="1541">
      <c r="A1541">
        <f>HYPERLINK("https://www.youtube.com/watch?v=HrSm2F-2O5Y", "Video")</f>
        <v/>
      </c>
      <c r="B1541" t="inlineStr">
        <is>
          <t>1:15</t>
        </is>
      </c>
      <c r="C1541" t="inlineStr">
        <is>
          <t>you're going to bring about the thing</t>
        </is>
      </c>
      <c r="D1541">
        <f>HYPERLINK("https://www.youtube.com/watch?v=HrSm2F-2O5Y&amp;t=75s", "Go to time")</f>
        <v/>
      </c>
    </row>
    <row r="1542">
      <c r="A1542">
        <f>HYPERLINK("https://www.youtube.com/watch?v=se_psO-B7W0", "Video")</f>
        <v/>
      </c>
      <c r="B1542" t="inlineStr">
        <is>
          <t>3:48</t>
        </is>
      </c>
      <c r="C1542" t="inlineStr">
        <is>
          <t>was about to go to prison for 11 months</t>
        </is>
      </c>
      <c r="D1542">
        <f>HYPERLINK("https://www.youtube.com/watch?v=se_psO-B7W0&amp;t=228s", "Go to time")</f>
        <v/>
      </c>
    </row>
    <row r="1543">
      <c r="A1543">
        <f>HYPERLINK("https://www.youtube.com/watch?v=nmUXThBZ0k8", "Video")</f>
        <v/>
      </c>
      <c r="B1543" t="inlineStr">
        <is>
          <t>0:07</t>
        </is>
      </c>
      <c r="C1543" t="inlineStr">
        <is>
          <t>glad when are we gonna tell me about</t>
        </is>
      </c>
      <c r="D1543">
        <f>HYPERLINK("https://www.youtube.com/watch?v=nmUXThBZ0k8&amp;t=7s", "Go to time")</f>
        <v/>
      </c>
    </row>
    <row r="1544">
      <c r="A1544">
        <f>HYPERLINK("https://www.youtube.com/watch?v=rLB5eb4CjMM", "Video")</f>
        <v/>
      </c>
      <c r="B1544" t="inlineStr">
        <is>
          <t>2:01</t>
        </is>
      </c>
      <c r="C1544" t="inlineStr">
        <is>
          <t>just now you had me go on about it to</t>
        </is>
      </c>
      <c r="D1544">
        <f>HYPERLINK("https://www.youtube.com/watch?v=rLB5eb4CjMM&amp;t=121s", "Go to time")</f>
        <v/>
      </c>
    </row>
    <row r="1545">
      <c r="A1545">
        <f>HYPERLINK("https://www.youtube.com/watch?v=g99avxNMeTw", "Video")</f>
        <v/>
      </c>
      <c r="B1545" t="inlineStr">
        <is>
          <t>3:19</t>
        </is>
      </c>
      <c r="C1545" t="inlineStr">
        <is>
          <t>about the company image well the good</t>
        </is>
      </c>
      <c r="D1545">
        <f>HYPERLINK("https://www.youtube.com/watch?v=g99avxNMeTw&amp;t=199s", "Go to time")</f>
        <v/>
      </c>
    </row>
    <row r="1546">
      <c r="A1546">
        <f>HYPERLINK("https://www.youtube.com/watch?v=g99avxNMeTw", "Video")</f>
        <v/>
      </c>
      <c r="B1546" t="inlineStr">
        <is>
          <t>5:00</t>
        </is>
      </c>
      <c r="C1546" t="inlineStr">
        <is>
          <t>would go all I care about is my life and</t>
        </is>
      </c>
      <c r="D1546">
        <f>HYPERLINK("https://www.youtube.com/watch?v=g99avxNMeTw&amp;t=300s", "Go to time")</f>
        <v/>
      </c>
    </row>
    <row r="1547">
      <c r="A1547">
        <f>HYPERLINK("https://www.youtube.com/watch?v=g99avxNMeTw", "Video")</f>
        <v/>
      </c>
      <c r="B1547" t="inlineStr">
        <is>
          <t>8:30</t>
        </is>
      </c>
      <c r="C1547" t="inlineStr">
        <is>
          <t>got your email about maslo not a bad way</t>
        </is>
      </c>
      <c r="D1547">
        <f>HYPERLINK("https://www.youtube.com/watch?v=g99avxNMeTw&amp;t=510s", "Go to time")</f>
        <v/>
      </c>
    </row>
    <row r="1548">
      <c r="A1548">
        <f>HYPERLINK("https://www.youtube.com/watch?v=yhPWWbXwH48", "Video")</f>
        <v/>
      </c>
      <c r="B1548" t="inlineStr">
        <is>
          <t>2:42</t>
        </is>
      </c>
      <c r="C1548" t="inlineStr">
        <is>
          <t>ago isn't enough then how about the fact</t>
        </is>
      </c>
      <c r="D1548">
        <f>HYPERLINK("https://www.youtube.com/watch?v=yhPWWbXwH48&amp;t=162s", "Go to time")</f>
        <v/>
      </c>
    </row>
    <row r="1549">
      <c r="A1549">
        <f>HYPERLINK("https://www.youtube.com/watch?v=l9TxRiqLWiU", "Video")</f>
        <v/>
      </c>
      <c r="B1549" t="inlineStr">
        <is>
          <t>7:13</t>
        </is>
      </c>
      <c r="C1549" t="inlineStr">
        <is>
          <t>about so if you think I'm going to step</t>
        </is>
      </c>
      <c r="D1549">
        <f>HYPERLINK("https://www.youtube.com/watch?v=l9TxRiqLWiU&amp;t=433s", "Go to time")</f>
        <v/>
      </c>
    </row>
    <row r="1550">
      <c r="A1550">
        <f>HYPERLINK("https://www.youtube.com/watch?v=vAklFgJ2XxE", "Video")</f>
        <v/>
      </c>
      <c r="B1550" t="inlineStr">
        <is>
          <t>1:48</t>
        </is>
      </c>
      <c r="C1550" t="inlineStr">
        <is>
          <t>and that's all I'm going to say about it</t>
        </is>
      </c>
      <c r="D1550">
        <f>HYPERLINK("https://www.youtube.com/watch?v=vAklFgJ2XxE&amp;t=108s", "Go to time")</f>
        <v/>
      </c>
    </row>
    <row r="1551">
      <c r="A1551">
        <f>HYPERLINK("https://www.youtube.com/watch?v=vAklFgJ2XxE", "Video")</f>
        <v/>
      </c>
      <c r="B1551" t="inlineStr">
        <is>
          <t>6:08</t>
        </is>
      </c>
      <c r="C1551" t="inlineStr">
        <is>
          <t>know about these side effects years ago</t>
        </is>
      </c>
      <c r="D1551">
        <f>HYPERLINK("https://www.youtube.com/watch?v=vAklFgJ2XxE&amp;t=368s", "Go to time")</f>
        <v/>
      </c>
    </row>
    <row r="1552">
      <c r="A1552">
        <f>HYPERLINK("https://www.youtube.com/watch?v=mh4uoICQSsI", "Video")</f>
        <v/>
      </c>
      <c r="B1552" t="inlineStr">
        <is>
          <t>7:19</t>
        </is>
      </c>
      <c r="C1552" t="inlineStr">
        <is>
          <t>what are you gonna do about it</t>
        </is>
      </c>
      <c r="D1552">
        <f>HYPERLINK("https://www.youtube.com/watch?v=mh4uoICQSsI&amp;t=439s", "Go to time")</f>
        <v/>
      </c>
    </row>
    <row r="1553">
      <c r="A1553">
        <f>HYPERLINK("https://www.youtube.com/watch?v=mh4uoICQSsI", "Video")</f>
        <v/>
      </c>
      <c r="B1553" t="inlineStr">
        <is>
          <t>7:38</t>
        </is>
      </c>
      <c r="C1553" t="inlineStr">
        <is>
          <t>just gonna lie about it anyway objection</t>
        </is>
      </c>
      <c r="D1553">
        <f>HYPERLINK("https://www.youtube.com/watch?v=mh4uoICQSsI&amp;t=458s", "Go to time")</f>
        <v/>
      </c>
    </row>
    <row r="1554">
      <c r="A1554">
        <f>HYPERLINK("https://www.youtube.com/watch?v=45LGR3Dt1_g", "Video")</f>
        <v/>
      </c>
      <c r="B1554" t="inlineStr">
        <is>
          <t>0:57</t>
        </is>
      </c>
      <c r="C1554" t="inlineStr">
        <is>
          <t>once word got out about mike this was</t>
        </is>
      </c>
      <c r="D1554">
        <f>HYPERLINK("https://www.youtube.com/watch?v=45LGR3Dt1_g&amp;t=57s", "Go to time")</f>
        <v/>
      </c>
    </row>
    <row r="1555">
      <c r="A1555">
        <f>HYPERLINK("https://www.youtube.com/watch?v=jCdTjtmXdBQ", "Video")</f>
        <v/>
      </c>
      <c r="B1555" t="inlineStr">
        <is>
          <t>3:41</t>
        </is>
      </c>
      <c r="C1555" t="inlineStr">
        <is>
          <t>it's not going to be about heat sensors</t>
        </is>
      </c>
      <c r="D1555">
        <f>HYPERLINK("https://www.youtube.com/watch?v=jCdTjtmXdBQ&amp;t=221s", "Go to time")</f>
        <v/>
      </c>
    </row>
    <row r="1556">
      <c r="A1556">
        <f>HYPERLINK("https://www.youtube.com/watch?v=jCdTjtmXdBQ", "Video")</f>
        <v/>
      </c>
      <c r="B1556" t="inlineStr">
        <is>
          <t>3:43</t>
        </is>
      </c>
      <c r="C1556" t="inlineStr">
        <is>
          <t>it's going to be about you yeah I don't</t>
        </is>
      </c>
      <c r="D1556">
        <f>HYPERLINK("https://www.youtube.com/watch?v=jCdTjtmXdBQ&amp;t=223s", "Go to time")</f>
        <v/>
      </c>
    </row>
    <row r="1557">
      <c r="A1557">
        <f>HYPERLINK("https://www.youtube.com/watch?v=yP95SeQE6lk", "Video")</f>
        <v/>
      </c>
      <c r="B1557" t="inlineStr">
        <is>
          <t>3:20</t>
        </is>
      </c>
      <c r="C1557" t="inlineStr">
        <is>
          <t>thinking about how I'm gonna enjoy</t>
        </is>
      </c>
      <c r="D1557">
        <f>HYPERLINK("https://www.youtube.com/watch?v=yP95SeQE6lk&amp;t=200s", "Go to time")</f>
        <v/>
      </c>
    </row>
    <row r="1558">
      <c r="A1558">
        <f>HYPERLINK("https://www.youtube.com/watch?v=sl5zd27GWwo", "Video")</f>
        <v/>
      </c>
      <c r="B1558" t="inlineStr">
        <is>
          <t>2:19</t>
        </is>
      </c>
      <c r="C1558" t="inlineStr">
        <is>
          <t>you going to do about it because he's</t>
        </is>
      </c>
      <c r="D1558">
        <f>HYPERLINK("https://www.youtube.com/watch?v=sl5zd27GWwo&amp;t=139s", "Go to time")</f>
        <v/>
      </c>
    </row>
    <row r="1559">
      <c r="A1559">
        <f>HYPERLINK("https://www.youtube.com/watch?v=Y5wGiJHP9p0", "Video")</f>
        <v/>
      </c>
      <c r="B1559" t="inlineStr">
        <is>
          <t>3:55</t>
        </is>
      </c>
      <c r="C1559" t="inlineStr">
        <is>
          <t>what are you talking about they got us</t>
        </is>
      </c>
      <c r="D1559">
        <f>HYPERLINK("https://www.youtube.com/watch?v=Y5wGiJHP9p0&amp;t=235s", "Go to time")</f>
        <v/>
      </c>
    </row>
    <row r="1560">
      <c r="A1560">
        <f>HYPERLINK("https://www.youtube.com/watch?v=Y5wGiJHP9p0", "Video")</f>
        <v/>
      </c>
      <c r="B1560" t="inlineStr">
        <is>
          <t>4:03</t>
        </is>
      </c>
      <c r="C1560" t="inlineStr">
        <is>
          <t>don't give a [ __ ] about the goddamn</t>
        </is>
      </c>
      <c r="D1560">
        <f>HYPERLINK("https://www.youtube.com/watch?v=Y5wGiJHP9p0&amp;t=243s", "Go to time")</f>
        <v/>
      </c>
    </row>
    <row r="1561">
      <c r="A1561">
        <f>HYPERLINK("https://www.youtube.com/watch?v=Y5wGiJHP9p0", "Video")</f>
        <v/>
      </c>
      <c r="B1561" t="inlineStr">
        <is>
          <t>4:06</t>
        </is>
      </c>
      <c r="C1561" t="inlineStr">
        <is>
          <t>nobody cares about the goddamn</t>
        </is>
      </c>
      <c r="D1561">
        <f>HYPERLINK("https://www.youtube.com/watch?v=Y5wGiJHP9p0&amp;t=246s", "Go to time")</f>
        <v/>
      </c>
    </row>
    <row r="1562">
      <c r="A1562">
        <f>HYPERLINK("https://www.youtube.com/watch?v=hmI5cAP8wwk", "Video")</f>
        <v/>
      </c>
      <c r="B1562" t="inlineStr">
        <is>
          <t>7:29</t>
        </is>
      </c>
      <c r="C1562" t="inlineStr">
        <is>
          <t>good mood well I'm about to make it</t>
        </is>
      </c>
      <c r="D1562">
        <f>HYPERLINK("https://www.youtube.com/watch?v=hmI5cAP8wwk&amp;t=449s", "Go to time")</f>
        <v/>
      </c>
    </row>
    <row r="1563">
      <c r="A1563">
        <f>HYPERLINK("https://www.youtube.com/watch?v=71s3XL_D1F4", "Video")</f>
        <v/>
      </c>
      <c r="B1563" t="inlineStr">
        <is>
          <t>2:26</t>
        </is>
      </c>
      <c r="C1563" t="inlineStr">
        <is>
          <t>about the headband with the oh my god</t>
        </is>
      </c>
      <c r="D1563">
        <f>HYPERLINK("https://www.youtube.com/watch?v=71s3XL_D1F4&amp;t=146s", "Go to time")</f>
        <v/>
      </c>
    </row>
    <row r="1564">
      <c r="A1564">
        <f>HYPERLINK("https://www.youtube.com/watch?v=IMJuhBzdiOQ", "Video")</f>
        <v/>
      </c>
      <c r="B1564" t="inlineStr">
        <is>
          <t>9:38</t>
        </is>
      </c>
      <c r="C1564" t="inlineStr">
        <is>
          <t>in about a half an hour you're gonna</t>
        </is>
      </c>
      <c r="D1564">
        <f>HYPERLINK("https://www.youtube.com/watch?v=IMJuhBzdiOQ&amp;t=578s", "Go to time")</f>
        <v/>
      </c>
    </row>
    <row r="1565">
      <c r="A1565">
        <f>HYPERLINK("https://www.youtube.com/watch?v=jEGASy9Lyiw", "Video")</f>
        <v/>
      </c>
      <c r="B1565" t="inlineStr">
        <is>
          <t>0:13</t>
        </is>
      </c>
      <c r="C1565" t="inlineStr">
        <is>
          <t>still upset about our labor negotiations</t>
        </is>
      </c>
      <c r="D1565">
        <f>HYPERLINK("https://www.youtube.com/watch?v=jEGASy9Lyiw&amp;t=13s", "Go to time")</f>
        <v/>
      </c>
    </row>
    <row r="1566">
      <c r="A1566">
        <f>HYPERLINK("https://www.youtube.com/watch?v=jEGASy9Lyiw", "Video")</f>
        <v/>
      </c>
      <c r="B1566" t="inlineStr">
        <is>
          <t>4:03</t>
        </is>
      </c>
      <c r="C1566" t="inlineStr">
        <is>
          <t>about to sign the papers I got worded</t>
        </is>
      </c>
      <c r="D1566">
        <f>HYPERLINK("https://www.youtube.com/watch?v=jEGASy9Lyiw&amp;t=243s", "Go to time")</f>
        <v/>
      </c>
    </row>
    <row r="1567">
      <c r="A1567">
        <f>HYPERLINK("https://www.youtube.com/watch?v=iOa0HMIo2uw", "Video")</f>
        <v/>
      </c>
      <c r="B1567" t="inlineStr">
        <is>
          <t>5:51</t>
        </is>
      </c>
      <c r="C1567" t="inlineStr">
        <is>
          <t>to talk about it and now I'm gonna go</t>
        </is>
      </c>
      <c r="D1567">
        <f>HYPERLINK("https://www.youtube.com/watch?v=iOa0HMIo2uw&amp;t=351s", "Go to time")</f>
        <v/>
      </c>
    </row>
    <row r="1568">
      <c r="A1568">
        <f>HYPERLINK("https://www.youtube.com/watch?v=iOa0HMIo2uw", "Video")</f>
        <v/>
      </c>
      <c r="B1568" t="inlineStr">
        <is>
          <t>6:56</t>
        </is>
      </c>
      <c r="C1568" t="inlineStr">
        <is>
          <t>about it go home now yeah okay you're</t>
        </is>
      </c>
      <c r="D1568">
        <f>HYPERLINK("https://www.youtube.com/watch?v=iOa0HMIo2uw&amp;t=416s", "Go to time")</f>
        <v/>
      </c>
    </row>
    <row r="1569">
      <c r="A1569">
        <f>HYPERLINK("https://www.youtube.com/watch?v=aK4ffKc_6eQ", "Video")</f>
        <v/>
      </c>
      <c r="B1569" t="inlineStr">
        <is>
          <t>1:02</t>
        </is>
      </c>
      <c r="C1569" t="inlineStr">
        <is>
          <t>gonna tell me about this brilliant idea</t>
        </is>
      </c>
      <c r="D1569">
        <f>HYPERLINK("https://www.youtube.com/watch?v=aK4ffKc_6eQ&amp;t=62s", "Go to time")</f>
        <v/>
      </c>
    </row>
    <row r="1570">
      <c r="A1570">
        <f>HYPERLINK("https://www.youtube.com/watch?v=5etGt8IkiXY", "Video")</f>
        <v/>
      </c>
      <c r="B1570" t="inlineStr">
        <is>
          <t>23:23</t>
        </is>
      </c>
      <c r="C1570" t="inlineStr">
        <is>
          <t>about so if you think I'm going to step</t>
        </is>
      </c>
      <c r="D1570">
        <f>HYPERLINK("https://www.youtube.com/watch?v=5etGt8IkiXY&amp;t=1403s", "Go to time")</f>
        <v/>
      </c>
    </row>
    <row r="1571">
      <c r="A1571">
        <f>HYPERLINK("https://www.youtube.com/watch?v=TmyVf1eKXV0", "Video")</f>
        <v/>
      </c>
      <c r="B1571" t="inlineStr">
        <is>
          <t>1:12</t>
        </is>
      </c>
      <c r="C1571" t="inlineStr">
        <is>
          <t>forgot that you were pissed at me about</t>
        </is>
      </c>
      <c r="D1571">
        <f>HYPERLINK("https://www.youtube.com/watch?v=TmyVf1eKXV0&amp;t=72s", "Go to time")</f>
        <v/>
      </c>
    </row>
    <row r="1572">
      <c r="A1572">
        <f>HYPERLINK("https://www.youtube.com/watch?v=TmyVf1eKXV0", "Video")</f>
        <v/>
      </c>
      <c r="B1572" t="inlineStr">
        <is>
          <t>4:41</t>
        </is>
      </c>
      <c r="C1572" t="inlineStr">
        <is>
          <t>Securities good what about you do you</t>
        </is>
      </c>
      <c r="D1572">
        <f>HYPERLINK("https://www.youtube.com/watch?v=TmyVf1eKXV0&amp;t=281s", "Go to time")</f>
        <v/>
      </c>
    </row>
    <row r="1573">
      <c r="A1573">
        <f>HYPERLINK("https://www.youtube.com/watch?v=TmyVf1eKXV0", "Video")</f>
        <v/>
      </c>
      <c r="B1573" t="inlineStr">
        <is>
          <t>6:52</t>
        </is>
      </c>
      <c r="C1573" t="inlineStr">
        <is>
          <t>talking about that I got something on</t>
        </is>
      </c>
      <c r="D1573">
        <f>HYPERLINK("https://www.youtube.com/watch?v=TmyVf1eKXV0&amp;t=412s", "Go to time")</f>
        <v/>
      </c>
    </row>
    <row r="1574">
      <c r="A1574">
        <f>HYPERLINK("https://www.youtube.com/watch?v=6TGgr26s0jM", "Video")</f>
        <v/>
      </c>
      <c r="B1574" t="inlineStr">
        <is>
          <t>4:16</t>
        </is>
      </c>
      <c r="C1574" t="inlineStr">
        <is>
          <t>what are we gonna do about this trial</t>
        </is>
      </c>
      <c r="D1574">
        <f>HYPERLINK("https://www.youtube.com/watch?v=6TGgr26s0jM&amp;t=256s", "Go to time")</f>
        <v/>
      </c>
    </row>
    <row r="1575">
      <c r="A1575">
        <f>HYPERLINK("https://www.youtube.com/watch?v=k-Y12a_Cr7U", "Video")</f>
        <v/>
      </c>
      <c r="B1575" t="inlineStr">
        <is>
          <t>3:04</t>
        </is>
      </c>
      <c r="C1575" t="inlineStr">
        <is>
          <t>i got a call about an article on mike</t>
        </is>
      </c>
      <c r="D1575">
        <f>HYPERLINK("https://www.youtube.com/watch?v=k-Y12a_Cr7U&amp;t=184s", "Go to time")</f>
        <v/>
      </c>
    </row>
    <row r="1576">
      <c r="A1576">
        <f>HYPERLINK("https://www.youtube.com/watch?v=U0O28mslbxI", "Video")</f>
        <v/>
      </c>
      <c r="B1576" t="inlineStr">
        <is>
          <t>2:03</t>
        </is>
      </c>
      <c r="C1576" t="inlineStr">
        <is>
          <t>and we're gonna talk about anything but</t>
        </is>
      </c>
      <c r="D1576">
        <f>HYPERLINK("https://www.youtube.com/watch?v=U0O28mslbxI&amp;t=123s", "Go to time")</f>
        <v/>
      </c>
    </row>
    <row r="1577">
      <c r="A1577">
        <f>HYPERLINK("https://www.youtube.com/watch?v=ZvvW_QIJPBY", "Video")</f>
        <v/>
      </c>
      <c r="B1577" t="inlineStr">
        <is>
          <t>2:50</t>
        </is>
      </c>
      <c r="C1577" t="inlineStr">
        <is>
          <t>he always talks about God I bet you're</t>
        </is>
      </c>
      <c r="D1577">
        <f>HYPERLINK("https://www.youtube.com/watch?v=ZvvW_QIJPBY&amp;t=170s", "Go to time")</f>
        <v/>
      </c>
    </row>
    <row r="1578">
      <c r="A1578">
        <f>HYPERLINK("https://www.youtube.com/watch?v=ImEnWAVRLU0", "Video")</f>
        <v/>
      </c>
      <c r="B1578" t="inlineStr">
        <is>
          <t>2:05</t>
        </is>
      </c>
      <c r="C1578" t="inlineStr">
        <is>
          <t>excuse me I was thinking about going for</t>
        </is>
      </c>
      <c r="D1578">
        <f>HYPERLINK("https://www.youtube.com/watch?v=ImEnWAVRLU0&amp;t=125s", "Go to time")</f>
        <v/>
      </c>
    </row>
    <row r="1579">
      <c r="A1579">
        <f>HYPERLINK("https://www.youtube.com/watch?v=ImEnWAVRLU0", "Video")</f>
        <v/>
      </c>
      <c r="B1579" t="inlineStr">
        <is>
          <t>6:15</t>
        </is>
      </c>
      <c r="C1579" t="inlineStr">
        <is>
          <t>you forgot about sarbanes-oxley statute</t>
        </is>
      </c>
      <c r="D1579">
        <f>HYPERLINK("https://www.youtube.com/watch?v=ImEnWAVRLU0&amp;t=375s", "Go to time")</f>
        <v/>
      </c>
    </row>
    <row r="1580">
      <c r="A1580">
        <f>HYPERLINK("https://www.youtube.com/watch?v=OGDarifhNvE", "Video")</f>
        <v/>
      </c>
      <c r="B1580" t="inlineStr">
        <is>
          <t>5:27</t>
        </is>
      </c>
      <c r="C1580" t="inlineStr">
        <is>
          <t>are you going to do about it</t>
        </is>
      </c>
      <c r="D1580">
        <f>HYPERLINK("https://www.youtube.com/watch?v=OGDarifhNvE&amp;t=327s", "Go to time")</f>
        <v/>
      </c>
    </row>
    <row r="1581">
      <c r="A1581">
        <f>HYPERLINK("https://www.youtube.com/watch?v=vKXfJ182JHQ", "Video")</f>
        <v/>
      </c>
      <c r="B1581" t="inlineStr">
        <is>
          <t>1:33</t>
        </is>
      </c>
      <c r="C1581" t="inlineStr">
        <is>
          <t>about a guy who they're never gonna</t>
        </is>
      </c>
      <c r="D1581">
        <f>HYPERLINK("https://www.youtube.com/watch?v=vKXfJ182JHQ&amp;t=93s", "Go to time")</f>
        <v/>
      </c>
    </row>
    <row r="1582">
      <c r="A1582">
        <f>HYPERLINK("https://www.youtube.com/watch?v=vKXfJ182JHQ", "Video")</f>
        <v/>
      </c>
      <c r="B1582" t="inlineStr">
        <is>
          <t>1:52</t>
        </is>
      </c>
      <c r="C1582" t="inlineStr">
        <is>
          <t>gonna talk about that box you were</t>
        </is>
      </c>
      <c r="D1582">
        <f>HYPERLINK("https://www.youtube.com/watch?v=vKXfJ182JHQ&amp;t=112s", "Go to time")</f>
        <v/>
      </c>
    </row>
    <row r="1583">
      <c r="A1583">
        <f>HYPERLINK("https://www.youtube.com/watch?v=KRPt16MNEbM", "Video")</f>
        <v/>
      </c>
      <c r="B1583" t="inlineStr">
        <is>
          <t>0:07</t>
        </is>
      </c>
      <c r="C1583" t="inlineStr">
        <is>
          <t>about this expansion because we can go</t>
        </is>
      </c>
      <c r="D1583">
        <f>HYPERLINK("https://www.youtube.com/watch?v=KRPt16MNEbM&amp;t=7s", "Go to time")</f>
        <v/>
      </c>
    </row>
    <row r="1584">
      <c r="A1584">
        <f>HYPERLINK("https://www.youtube.com/watch?v=KRPt16MNEbM", "Video")</f>
        <v/>
      </c>
      <c r="B1584" t="inlineStr">
        <is>
          <t>3:17</t>
        </is>
      </c>
      <c r="C1584" t="inlineStr">
        <is>
          <t>not going to feel bad about it because I</t>
        </is>
      </c>
      <c r="D1584">
        <f>HYPERLINK("https://www.youtube.com/watch?v=KRPt16MNEbM&amp;t=197s", "Go to time")</f>
        <v/>
      </c>
    </row>
    <row r="1585">
      <c r="A1585">
        <f>HYPERLINK("https://www.youtube.com/watch?v=9v4JE-YD1p0", "Video")</f>
        <v/>
      </c>
      <c r="B1585" t="inlineStr">
        <is>
          <t>0:31</t>
        </is>
      </c>
      <c r="C1585" t="inlineStr">
        <is>
          <t>about the weather let alone my goddamn</t>
        </is>
      </c>
      <c r="D1585">
        <f>HYPERLINK("https://www.youtube.com/watch?v=9v4JE-YD1p0&amp;t=31s", "Go to time")</f>
        <v/>
      </c>
    </row>
    <row r="1586">
      <c r="A1586">
        <f>HYPERLINK("https://www.youtube.com/watch?v=apfQm39vnYE", "Video")</f>
        <v/>
      </c>
      <c r="B1586" t="inlineStr">
        <is>
          <t>0:54</t>
        </is>
      </c>
      <c r="C1586" t="inlineStr">
        <is>
          <t>we need to talk about it who's going to</t>
        </is>
      </c>
      <c r="D1586">
        <f>HYPERLINK("https://www.youtube.com/watch?v=apfQm39vnYE&amp;t=54s", "Go to time")</f>
        <v/>
      </c>
    </row>
    <row r="1587">
      <c r="A1587">
        <f>HYPERLINK("https://www.youtube.com/watch?v=SbyqKxvKca8", "Video")</f>
        <v/>
      </c>
      <c r="B1587" t="inlineStr">
        <is>
          <t>3:54</t>
        </is>
      </c>
      <c r="C1587" t="inlineStr">
        <is>
          <t>that going to happen I can't talk about</t>
        </is>
      </c>
      <c r="D1587">
        <f>HYPERLINK("https://www.youtube.com/watch?v=SbyqKxvKca8&amp;t=234s", "Go to time")</f>
        <v/>
      </c>
    </row>
    <row r="1588">
      <c r="A1588">
        <f>HYPERLINK("https://www.youtube.com/watch?v=soU-H9yK-PY", "Video")</f>
        <v/>
      </c>
      <c r="B1588" t="inlineStr">
        <is>
          <t>1:10</t>
        </is>
      </c>
      <c r="C1588" t="inlineStr">
        <is>
          <t>what about it we're not gonna fly back</t>
        </is>
      </c>
      <c r="D1588">
        <f>HYPERLINK("https://www.youtube.com/watch?v=soU-H9yK-PY&amp;t=70s", "Go to time")</f>
        <v/>
      </c>
    </row>
    <row r="1589">
      <c r="A1589">
        <f>HYPERLINK("https://www.youtube.com/watch?v=J7b5CifI3y4", "Video")</f>
        <v/>
      </c>
      <c r="B1589" t="inlineStr">
        <is>
          <t>5:05</t>
        </is>
      </c>
      <c r="C1589" t="inlineStr">
        <is>
          <t>about a month ago she was ready to throw</t>
        </is>
      </c>
      <c r="D1589">
        <f>HYPERLINK("https://www.youtube.com/watch?v=J7b5CifI3y4&amp;t=305s", "Go to time")</f>
        <v/>
      </c>
    </row>
    <row r="1590">
      <c r="A1590">
        <f>HYPERLINK("https://www.youtube.com/watch?v=4wf2k82-OTQ", "Video")</f>
        <v/>
      </c>
      <c r="B1590" t="inlineStr">
        <is>
          <t>0:42</t>
        </is>
      </c>
      <c r="C1590" t="inlineStr">
        <is>
          <t>talking about 12 years ago let me remind</t>
        </is>
      </c>
      <c r="D1590">
        <f>HYPERLINK("https://www.youtube.com/watch?v=4wf2k82-OTQ&amp;t=42s", "Go to time")</f>
        <v/>
      </c>
    </row>
    <row r="1591">
      <c r="A1591">
        <f>HYPERLINK("https://www.youtube.com/watch?v=4wf2k82-OTQ", "Video")</f>
        <v/>
      </c>
      <c r="B1591" t="inlineStr">
        <is>
          <t>0:56</t>
        </is>
      </c>
      <c r="C1591" t="inlineStr">
        <is>
          <t>all anybody will know about 12 years ago</t>
        </is>
      </c>
      <c r="D1591">
        <f>HYPERLINK("https://www.youtube.com/watch?v=4wf2k82-OTQ&amp;t=56s", "Go to time")</f>
        <v/>
      </c>
    </row>
    <row r="1592">
      <c r="A1592">
        <f>HYPERLINK("https://www.youtube.com/watch?v=OPPJnWqwCFI", "Video")</f>
        <v/>
      </c>
      <c r="B1592" t="inlineStr">
        <is>
          <t>2:23</t>
        </is>
      </c>
      <c r="C1592" t="inlineStr">
        <is>
          <t>question is what are you gonna do about</t>
        </is>
      </c>
      <c r="D1592">
        <f>HYPERLINK("https://www.youtube.com/watch?v=OPPJnWqwCFI&amp;t=143s", "Go to time")</f>
        <v/>
      </c>
    </row>
    <row r="1593">
      <c r="A1593">
        <f>HYPERLINK("https://www.youtube.com/watch?v=hTSfbakmLNU", "Video")</f>
        <v/>
      </c>
      <c r="B1593" t="inlineStr">
        <is>
          <t>2:06</t>
        </is>
      </c>
      <c r="C1593" t="inlineStr">
        <is>
          <t>what are you going to do about</t>
        </is>
      </c>
      <c r="D1593">
        <f>HYPERLINK("https://www.youtube.com/watch?v=hTSfbakmLNU&amp;t=126s", "Go to time")</f>
        <v/>
      </c>
    </row>
    <row r="1594">
      <c r="A1594">
        <f>HYPERLINK("https://www.youtube.com/watch?v=MFO97tt0paQ", "Video")</f>
        <v/>
      </c>
      <c r="B1594" t="inlineStr">
        <is>
          <t>6:53</t>
        </is>
      </c>
      <c r="C1594" t="inlineStr">
        <is>
          <t>what are you going to do about it I'm</t>
        </is>
      </c>
      <c r="D1594">
        <f>HYPERLINK("https://www.youtube.com/watch?v=MFO97tt0paQ&amp;t=413s", "Go to time")</f>
        <v/>
      </c>
    </row>
    <row r="1595">
      <c r="A1595">
        <f>HYPERLINK("https://www.youtube.com/watch?v=MFO97tt0paQ", "Video")</f>
        <v/>
      </c>
      <c r="B1595" t="inlineStr">
        <is>
          <t>6:54</t>
        </is>
      </c>
      <c r="C1595" t="inlineStr">
        <is>
          <t>not going to do anything about it she</t>
        </is>
      </c>
      <c r="D1595">
        <f>HYPERLINK("https://www.youtube.com/watch?v=MFO97tt0paQ&amp;t=414s", "Go to time")</f>
        <v/>
      </c>
    </row>
    <row r="1596">
      <c r="A1596">
        <f>HYPERLINK("https://www.youtube.com/watch?v=0cvtWmRPkOg", "Video")</f>
        <v/>
      </c>
      <c r="B1596" t="inlineStr">
        <is>
          <t>1:15</t>
        </is>
      </c>
      <c r="C1596" t="inlineStr">
        <is>
          <t>about it he's going to handle it I am</t>
        </is>
      </c>
      <c r="D1596">
        <f>HYPERLINK("https://www.youtube.com/watch?v=0cvtWmRPkOg&amp;t=75s", "Go to time")</f>
        <v/>
      </c>
    </row>
    <row r="1597">
      <c r="A1597">
        <f>HYPERLINK("https://www.youtube.com/watch?v=DHkIVO9EwP0", "Video")</f>
        <v/>
      </c>
      <c r="B1597" t="inlineStr">
        <is>
          <t>1:26</t>
        </is>
      </c>
      <c r="C1597" t="inlineStr">
        <is>
          <t>this isn't about his ego it's about</t>
        </is>
      </c>
      <c r="D1597">
        <f>HYPERLINK("https://www.youtube.com/watch?v=DHkIVO9EwP0&amp;t=86s", "Go to time")</f>
        <v/>
      </c>
    </row>
    <row r="1598">
      <c r="A1598">
        <f>HYPERLINK("https://www.youtube.com/watch?v=DHkIVO9EwP0", "Video")</f>
        <v/>
      </c>
      <c r="B1598" t="inlineStr">
        <is>
          <t>1:48</t>
        </is>
      </c>
      <c r="C1598" t="inlineStr">
        <is>
          <t>I even told him about the time he got</t>
        </is>
      </c>
      <c r="D1598">
        <f>HYPERLINK("https://www.youtube.com/watch?v=DHkIVO9EwP0&amp;t=108s", "Go to time")</f>
        <v/>
      </c>
    </row>
    <row r="1599">
      <c r="A1599">
        <f>HYPERLINK("https://www.youtube.com/watch?v=CF4oCizy44A", "Video")</f>
        <v/>
      </c>
      <c r="B1599" t="inlineStr">
        <is>
          <t>2:48</t>
        </is>
      </c>
      <c r="C1599" t="inlineStr">
        <is>
          <t>talking about you and I going to pay a</t>
        </is>
      </c>
      <c r="D1599">
        <f>HYPERLINK("https://www.youtube.com/watch?v=CF4oCizy44A&amp;t=168s", "Go to time")</f>
        <v/>
      </c>
    </row>
    <row r="1600">
      <c r="A1600">
        <f>HYPERLINK("https://www.youtube.com/watch?v=SVlIfkDZXQU", "Video")</f>
        <v/>
      </c>
      <c r="B1600" t="inlineStr">
        <is>
          <t>3:20</t>
        </is>
      </c>
      <c r="C1600" t="inlineStr">
        <is>
          <t>I know he goddamn is he's about to be my</t>
        </is>
      </c>
      <c r="D1600">
        <f>HYPERLINK("https://www.youtube.com/watch?v=SVlIfkDZXQU&amp;t=200s", "Go to time")</f>
        <v/>
      </c>
    </row>
    <row r="1601">
      <c r="A1601">
        <f>HYPERLINK("https://www.youtube.com/watch?v=-z-B3j8kmdI", "Video")</f>
        <v/>
      </c>
      <c r="B1601" t="inlineStr">
        <is>
          <t>5:12</t>
        </is>
      </c>
      <c r="C1601" t="inlineStr">
        <is>
          <t>Captain's about to go down with their</t>
        </is>
      </c>
      <c r="D1601">
        <f>HYPERLINK("https://www.youtube.com/watch?v=-z-B3j8kmdI&amp;t=312s", "Go to time")</f>
        <v/>
      </c>
    </row>
    <row r="1602">
      <c r="A1602">
        <f>HYPERLINK("https://www.youtube.com/watch?v=S_66sbbzy1c", "Video")</f>
        <v/>
      </c>
      <c r="B1602" t="inlineStr">
        <is>
          <t>1:55</t>
        </is>
      </c>
      <c r="C1602" t="inlineStr">
        <is>
          <t>or we go right now and we talk about</t>
        </is>
      </c>
      <c r="D1602">
        <f>HYPERLINK("https://www.youtube.com/watch?v=S_66sbbzy1c&amp;t=115s", "Go to time")</f>
        <v/>
      </c>
    </row>
    <row r="1603">
      <c r="A1603">
        <f>HYPERLINK("https://www.youtube.com/watch?v=Ter_K56-cXU", "Video")</f>
        <v/>
      </c>
      <c r="B1603" t="inlineStr">
        <is>
          <t>2:33</t>
        </is>
      </c>
      <c r="C1603" t="inlineStr">
        <is>
          <t>you're gonna do about it i got demoted</t>
        </is>
      </c>
      <c r="D1603">
        <f>HYPERLINK("https://www.youtube.com/watch?v=Ter_K56-cXU&amp;t=153s", "Go to time")</f>
        <v/>
      </c>
    </row>
    <row r="1604">
      <c r="A1604">
        <f>HYPERLINK("https://www.youtube.com/watch?v=i7ZyAuVAxyw", "Video")</f>
        <v/>
      </c>
      <c r="B1604" t="inlineStr">
        <is>
          <t>1:08</t>
        </is>
      </c>
      <c r="C1604" t="inlineStr">
        <is>
          <t>you going to do about it because he's</t>
        </is>
      </c>
      <c r="D1604">
        <f>HYPERLINK("https://www.youtube.com/watch?v=i7ZyAuVAxyw&amp;t=68s", "Go to time")</f>
        <v/>
      </c>
    </row>
    <row r="1605">
      <c r="A1605">
        <f>HYPERLINK("https://www.youtube.com/watch?v=xxjFLzOZk30", "Video")</f>
        <v/>
      </c>
      <c r="B1605" t="inlineStr">
        <is>
          <t>15:37</t>
        </is>
      </c>
      <c r="C1605" t="inlineStr">
        <is>
          <t>Captain's about to go down with her ship</t>
        </is>
      </c>
      <c r="D1605">
        <f>HYPERLINK("https://www.youtube.com/watch?v=xxjFLzOZk30&amp;t=937s", "Go to time")</f>
        <v/>
      </c>
    </row>
    <row r="1606">
      <c r="A1606">
        <f>HYPERLINK("https://www.youtube.com/watch?v=FlbtVaAFqdg", "Video")</f>
        <v/>
      </c>
      <c r="B1606" t="inlineStr">
        <is>
          <t>2:02</t>
        </is>
      </c>
      <c r="C1606" t="inlineStr">
        <is>
          <t>about I'm telling you this is going to</t>
        </is>
      </c>
      <c r="D1606">
        <f>HYPERLINK("https://www.youtube.com/watch?v=FlbtVaAFqdg&amp;t=122s", "Go to time")</f>
        <v/>
      </c>
    </row>
    <row r="1607">
      <c r="A1607">
        <f>HYPERLINK("https://www.youtube.com/watch?v=FlbtVaAFqdg", "Video")</f>
        <v/>
      </c>
      <c r="B1607" t="inlineStr">
        <is>
          <t>6:06</t>
        </is>
      </c>
      <c r="C1607" t="inlineStr">
        <is>
          <t>I'm doing go ahead I am not about to sit</t>
        </is>
      </c>
      <c r="D1607">
        <f>HYPERLINK("https://www.youtube.com/watch?v=FlbtVaAFqdg&amp;t=366s", "Go to time")</f>
        <v/>
      </c>
    </row>
    <row r="1608">
      <c r="A1608">
        <f>HYPERLINK("https://www.youtube.com/watch?v=48iYgNODG6A", "Video")</f>
        <v/>
      </c>
      <c r="B1608" t="inlineStr">
        <is>
          <t>7:19</t>
        </is>
      </c>
      <c r="C1608" t="inlineStr">
        <is>
          <t>this isn't about his ego it's about</t>
        </is>
      </c>
      <c r="D1608">
        <f>HYPERLINK("https://www.youtube.com/watch?v=48iYgNODG6A&amp;t=439s", "Go to time")</f>
        <v/>
      </c>
    </row>
    <row r="1609">
      <c r="A1609">
        <f>HYPERLINK("https://www.youtube.com/watch?v=w58gRruGnqE", "Video")</f>
        <v/>
      </c>
      <c r="B1609" t="inlineStr">
        <is>
          <t>0:27</t>
        </is>
      </c>
      <c r="C1609" t="inlineStr">
        <is>
          <t>so we're going to talk about that little</t>
        </is>
      </c>
      <c r="D1609">
        <f>HYPERLINK("https://www.youtube.com/watch?v=w58gRruGnqE&amp;t=27s", "Go to time")</f>
        <v/>
      </c>
    </row>
    <row r="1610">
      <c r="A1610">
        <f>HYPERLINK("https://www.youtube.com/watch?v=pQm8O3SbFAc", "Video")</f>
        <v/>
      </c>
      <c r="B1610" t="inlineStr">
        <is>
          <t>6:14</t>
        </is>
      </c>
      <c r="C1610" t="inlineStr">
        <is>
          <t>mind I'm not gonna say anything about</t>
        </is>
      </c>
      <c r="D1610">
        <f>HYPERLINK("https://www.youtube.com/watch?v=pQm8O3SbFAc&amp;t=374s", "Go to time")</f>
        <v/>
      </c>
    </row>
    <row r="1611">
      <c r="A1611">
        <f>HYPERLINK("https://www.youtube.com/watch?v=R6FHs4bsbJc", "Video")</f>
        <v/>
      </c>
      <c r="B1611" t="inlineStr">
        <is>
          <t>15:50</t>
        </is>
      </c>
      <c r="C1611" t="inlineStr">
        <is>
          <t>were going to say about him is</t>
        </is>
      </c>
      <c r="D1611">
        <f>HYPERLINK("https://www.youtube.com/watch?v=R6FHs4bsbJc&amp;t=950s", "Go to time")</f>
        <v/>
      </c>
    </row>
    <row r="1612">
      <c r="A1612">
        <f>HYPERLINK("https://www.youtube.com/watch?v=R6FHs4bsbJc", "Video")</f>
        <v/>
      </c>
      <c r="B1612" t="inlineStr">
        <is>
          <t>32:09</t>
        </is>
      </c>
      <c r="C1612" t="inlineStr">
        <is>
          <t>do about it then let's go do it no not</t>
        </is>
      </c>
      <c r="D1612">
        <f>HYPERLINK("https://www.youtube.com/watch?v=R6FHs4bsbJc&amp;t=1929s", "Go to time")</f>
        <v/>
      </c>
    </row>
    <row r="1613">
      <c r="A1613">
        <f>HYPERLINK("https://www.youtube.com/watch?v=LKq3Wk345Hg", "Video")</f>
        <v/>
      </c>
      <c r="B1613" t="inlineStr">
        <is>
          <t>3:50</t>
        </is>
      </c>
      <c r="C1613" t="inlineStr">
        <is>
          <t>thinking about going for a swim are the</t>
        </is>
      </c>
      <c r="D1613">
        <f>HYPERLINK("https://www.youtube.com/watch?v=LKq3Wk345Hg&amp;t=230s", "Go to time")</f>
        <v/>
      </c>
    </row>
    <row r="1614">
      <c r="A1614">
        <f>HYPERLINK("https://www.youtube.com/watch?v=LKq3Wk345Hg", "Video")</f>
        <v/>
      </c>
      <c r="B1614" t="inlineStr">
        <is>
          <t>7:36</t>
        </is>
      </c>
      <c r="C1614" t="inlineStr">
        <is>
          <t>409a you forgot about sarban Oxley</t>
        </is>
      </c>
      <c r="D1614">
        <f>HYPERLINK("https://www.youtube.com/watch?v=LKq3Wk345Hg&amp;t=456s", "Go to time")</f>
        <v/>
      </c>
    </row>
    <row r="1615">
      <c r="A1615">
        <f>HYPERLINK("https://www.youtube.com/watch?v=XSMpQSBg5xs", "Video")</f>
        <v/>
      </c>
      <c r="B1615" t="inlineStr">
        <is>
          <t>2:01</t>
        </is>
      </c>
      <c r="C1615" t="inlineStr">
        <is>
          <t>about I'm telling you this is going to</t>
        </is>
      </c>
      <c r="D1615">
        <f>HYPERLINK("https://www.youtube.com/watch?v=XSMpQSBg5xs&amp;t=121s", "Go to time")</f>
        <v/>
      </c>
    </row>
    <row r="1616">
      <c r="A1616">
        <f>HYPERLINK("https://www.youtube.com/watch?v=QSmOBlOMEGM", "Video")</f>
        <v/>
      </c>
      <c r="B1616" t="inlineStr">
        <is>
          <t>4:16</t>
        </is>
      </c>
      <c r="C1616" t="inlineStr">
        <is>
          <t>going to put it together about my gross</t>
        </is>
      </c>
      <c r="D1616">
        <f>HYPERLINK("https://www.youtube.com/watch?v=QSmOBlOMEGM&amp;t=256s", "Go to time")</f>
        <v/>
      </c>
    </row>
    <row r="1617">
      <c r="A1617">
        <f>HYPERLINK("https://www.youtube.com/watch?v=X4f7l2AVp7M", "Video")</f>
        <v/>
      </c>
      <c r="B1617" t="inlineStr">
        <is>
          <t>9:09</t>
        </is>
      </c>
      <c r="C1617" t="inlineStr">
        <is>
          <t>are you talking about lawyers never go</t>
        </is>
      </c>
      <c r="D1617">
        <f>HYPERLINK("https://www.youtube.com/watch?v=X4f7l2AVp7M&amp;t=549s", "Go to time")</f>
        <v/>
      </c>
    </row>
    <row r="1618">
      <c r="A1618">
        <f>HYPERLINK("https://www.youtube.com/watch?v=ivCw2XFgD10", "Video")</f>
        <v/>
      </c>
      <c r="B1618" t="inlineStr">
        <is>
          <t>4:10</t>
        </is>
      </c>
      <c r="C1618" t="inlineStr">
        <is>
          <t>you better think about how you're going</t>
        </is>
      </c>
      <c r="D1618">
        <f>HYPERLINK("https://www.youtube.com/watch?v=ivCw2XFgD10&amp;t=250s", "Go to time")</f>
        <v/>
      </c>
    </row>
    <row r="1619">
      <c r="A1619">
        <f>HYPERLINK("https://www.youtube.com/watch?v=JdR9Fw5sE44", "Video")</f>
        <v/>
      </c>
      <c r="B1619" t="inlineStr">
        <is>
          <t>2:50</t>
        </is>
      </c>
      <c r="C1619" t="inlineStr">
        <is>
          <t>I got a call about an article on Mike</t>
        </is>
      </c>
      <c r="D1619">
        <f>HYPERLINK("https://www.youtube.com/watch?v=JdR9Fw5sE44&amp;t=170s", "Go to time")</f>
        <v/>
      </c>
    </row>
    <row r="1620">
      <c r="A1620">
        <f>HYPERLINK("https://www.youtube.com/watch?v=MjVbM5xq3IQ", "Video")</f>
        <v/>
      </c>
      <c r="B1620" t="inlineStr">
        <is>
          <t>6:09</t>
        </is>
      </c>
      <c r="C1620" t="inlineStr">
        <is>
          <t>telling me the truth about what is going</t>
        </is>
      </c>
      <c r="D1620">
        <f>HYPERLINK("https://www.youtube.com/watch?v=MjVbM5xq3IQ&amp;t=369s", "Go to time")</f>
        <v/>
      </c>
    </row>
    <row r="1621">
      <c r="A1621">
        <f>HYPERLINK("https://www.youtube.com/watch?v=rLnhTXRWJYI", "Video")</f>
        <v/>
      </c>
      <c r="B1621" t="inlineStr">
        <is>
          <t>2:56</t>
        </is>
      </c>
      <c r="C1621" t="inlineStr">
        <is>
          <t>about you going to tell me Harvey didn't</t>
        </is>
      </c>
      <c r="D1621">
        <f>HYPERLINK("https://www.youtube.com/watch?v=rLnhTXRWJYI&amp;t=176s", "Go to time")</f>
        <v/>
      </c>
    </row>
    <row r="1622">
      <c r="A1622">
        <f>HYPERLINK("https://www.youtube.com/watch?v=rLnhTXRWJYI", "Video")</f>
        <v/>
      </c>
      <c r="B1622" t="inlineStr">
        <is>
          <t>5:41</t>
        </is>
      </c>
      <c r="C1622" t="inlineStr">
        <is>
          <t>father about all this you're not going</t>
        </is>
      </c>
      <c r="D1622">
        <f>HYPERLINK("https://www.youtube.com/watch?v=rLnhTXRWJYI&amp;t=341s", "Go to time")</f>
        <v/>
      </c>
    </row>
    <row r="1623">
      <c r="A1623">
        <f>HYPERLINK("https://www.youtube.com/watch?v=Z7VMowyi7hY", "Video")</f>
        <v/>
      </c>
      <c r="B1623" t="inlineStr">
        <is>
          <t>5:18</t>
        </is>
      </c>
      <c r="C1623" t="inlineStr">
        <is>
          <t>mind I'm not going to say anything about</t>
        </is>
      </c>
      <c r="D1623">
        <f>HYPERLINK("https://www.youtube.com/watch?v=Z7VMowyi7hY&amp;t=318s", "Go to time")</f>
        <v/>
      </c>
    </row>
    <row r="1624">
      <c r="A1624">
        <f>HYPERLINK("https://www.youtube.com/watch?v=Z7VMowyi7hY", "Video")</f>
        <v/>
      </c>
      <c r="B1624" t="inlineStr">
        <is>
          <t>8:47</t>
        </is>
      </c>
      <c r="C1624" t="inlineStr">
        <is>
          <t>about eviscerate if I was going to</t>
        </is>
      </c>
      <c r="D1624">
        <f>HYPERLINK("https://www.youtube.com/watch?v=Z7VMowyi7hY&amp;t=527s", "Go to time")</f>
        <v/>
      </c>
    </row>
    <row r="1625">
      <c r="A1625">
        <f>HYPERLINK("https://www.youtube.com/watch?v=lxvI2tAocn0", "Video")</f>
        <v/>
      </c>
      <c r="B1625" t="inlineStr">
        <is>
          <t>1:03</t>
        </is>
      </c>
      <c r="C1625" t="inlineStr">
        <is>
          <t>about me you're goddamn right i am</t>
        </is>
      </c>
      <c r="D1625">
        <f>HYPERLINK("https://www.youtube.com/watch?v=lxvI2tAocn0&amp;t=63s", "Go to time")</f>
        <v/>
      </c>
    </row>
    <row r="1626">
      <c r="A1626">
        <f>HYPERLINK("https://www.youtube.com/watch?v=OFqfYBwoI94", "Video")</f>
        <v/>
      </c>
      <c r="B1626" t="inlineStr">
        <is>
          <t>2:59</t>
        </is>
      </c>
      <c r="C1626" t="inlineStr">
        <is>
          <t>about a visit soon and i was going to</t>
        </is>
      </c>
      <c r="D1626">
        <f>HYPERLINK("https://www.youtube.com/watch?v=OFqfYBwoI94&amp;t=179s", "Go to time")</f>
        <v/>
      </c>
    </row>
    <row r="1627">
      <c r="A1627">
        <f>HYPERLINK("https://www.youtube.com/watch?v=tcx3zwhEIOw", "Video")</f>
        <v/>
      </c>
      <c r="B1627" t="inlineStr">
        <is>
          <t>1:56</t>
        </is>
      </c>
      <c r="C1627" t="inlineStr">
        <is>
          <t>409a you forgot about SAR ban Oxley</t>
        </is>
      </c>
      <c r="D1627">
        <f>HYPERLINK("https://www.youtube.com/watch?v=tcx3zwhEIOw&amp;t=116s", "Go to time")</f>
        <v/>
      </c>
    </row>
    <row r="1628">
      <c r="A1628">
        <f>HYPERLINK("https://www.youtube.com/watch?v=tcx3zwhEIOw", "Video")</f>
        <v/>
      </c>
      <c r="B1628" t="inlineStr">
        <is>
          <t>4:45</t>
        </is>
      </c>
      <c r="C1628" t="inlineStr">
        <is>
          <t>learn everything there is about going to</t>
        </is>
      </c>
      <c r="D1628">
        <f>HYPERLINK("https://www.youtube.com/watch?v=tcx3zwhEIOw&amp;t=285s", "Go to time")</f>
        <v/>
      </c>
    </row>
    <row r="1629">
      <c r="A1629">
        <f>HYPERLINK("https://www.youtube.com/watch?v=4TP8gDUb3SQ", "Video")</f>
        <v/>
      </c>
      <c r="B1629" t="inlineStr">
        <is>
          <t>0:12</t>
        </is>
      </c>
      <c r="C1629" t="inlineStr">
        <is>
          <t>Sidwell it's about me Mike I want to go</t>
        </is>
      </c>
      <c r="D1629">
        <f>HYPERLINK("https://www.youtube.com/watch?v=4TP8gDUb3SQ&amp;t=12s", "Go to time")</f>
        <v/>
      </c>
    </row>
    <row r="1630">
      <c r="A1630">
        <f>HYPERLINK("https://www.youtube.com/watch?v=4TP8gDUb3SQ", "Video")</f>
        <v/>
      </c>
      <c r="B1630" t="inlineStr">
        <is>
          <t>0:44</t>
        </is>
      </c>
      <c r="C1630" t="inlineStr">
        <is>
          <t>goddamn body you do if they're about to</t>
        </is>
      </c>
      <c r="D1630">
        <f>HYPERLINK("https://www.youtube.com/watch?v=4TP8gDUb3SQ&amp;t=44s", "Go to time")</f>
        <v/>
      </c>
    </row>
    <row r="1631">
      <c r="A1631">
        <f>HYPERLINK("https://www.youtube.com/watch?v=Plu6LTxw_54", "Video")</f>
        <v/>
      </c>
      <c r="B1631" t="inlineStr">
        <is>
          <t>0:40</t>
        </is>
      </c>
      <c r="C1631" t="inlineStr">
        <is>
          <t>I had an idea about how we're
gonna get Pellegrini</t>
        </is>
      </c>
      <c r="D1631">
        <f>HYPERLINK("https://www.youtube.com/watch?v=Plu6LTxw_54&amp;t=40s", "Go to time")</f>
        <v/>
      </c>
    </row>
    <row r="1632">
      <c r="A1632">
        <f>HYPERLINK("https://www.youtube.com/watch?v=040UOdReSBs", "Video")</f>
        <v/>
      </c>
      <c r="B1632" t="inlineStr">
        <is>
          <t>5:15</t>
        </is>
      </c>
      <c r="C1632" t="inlineStr">
        <is>
          <t>about it okay boom there you go look at</t>
        </is>
      </c>
      <c r="D1632">
        <f>HYPERLINK("https://www.youtube.com/watch?v=040UOdReSBs&amp;t=315s", "Go to time")</f>
        <v/>
      </c>
    </row>
    <row r="1633">
      <c r="A1633">
        <f>HYPERLINK("https://www.youtube.com/watch?v=040UOdReSBs", "Video")</f>
        <v/>
      </c>
      <c r="B1633" t="inlineStr">
        <is>
          <t>17:23</t>
        </is>
      </c>
      <c r="C1633" t="inlineStr">
        <is>
          <t>was about to go to prison for 11 months</t>
        </is>
      </c>
      <c r="D1633">
        <f>HYPERLINK("https://www.youtube.com/watch?v=040UOdReSBs&amp;t=1043s", "Go to time")</f>
        <v/>
      </c>
    </row>
    <row r="1634">
      <c r="A1634">
        <f>HYPERLINK("https://www.youtube.com/watch?v=u-NjovZdKPM", "Video")</f>
        <v/>
      </c>
      <c r="B1634" t="inlineStr">
        <is>
          <t>2:39</t>
        </is>
      </c>
      <c r="C1634" t="inlineStr">
        <is>
          <t>about to go down with her ship</t>
        </is>
      </c>
      <c r="D1634">
        <f>HYPERLINK("https://www.youtube.com/watch?v=u-NjovZdKPM&amp;t=159s", "Go to time")</f>
        <v/>
      </c>
    </row>
    <row r="1635">
      <c r="A1635">
        <f>HYPERLINK("https://www.youtube.com/watch?v=QioB28ftYwg", "Video")</f>
        <v/>
      </c>
      <c r="B1635" t="inlineStr">
        <is>
          <t>6:17</t>
        </is>
      </c>
      <c r="C1635" t="inlineStr">
        <is>
          <t>he's had time to think about it you go</t>
        </is>
      </c>
      <c r="D1635">
        <f>HYPERLINK("https://www.youtube.com/watch?v=QioB28ftYwg&amp;t=377s", "Go to time")</f>
        <v/>
      </c>
    </row>
    <row r="1636">
      <c r="A1636">
        <f>HYPERLINK("https://www.youtube.com/watch?v=QioB28ftYwg", "Video")</f>
        <v/>
      </c>
      <c r="B1636" t="inlineStr">
        <is>
          <t>8:29</t>
        </is>
      </c>
      <c r="C1636" t="inlineStr">
        <is>
          <t>a about it three days ago because</t>
        </is>
      </c>
      <c r="D1636">
        <f>HYPERLINK("https://www.youtube.com/watch?v=QioB28ftYwg&amp;t=509s", "Go to time")</f>
        <v/>
      </c>
    </row>
    <row r="1637">
      <c r="A1637">
        <f>HYPERLINK("https://www.youtube.com/watch?v=AedMMY6b44Y", "Video")</f>
        <v/>
      </c>
      <c r="B1637" t="inlineStr">
        <is>
          <t>0:22</t>
        </is>
      </c>
      <c r="C1637" t="inlineStr">
        <is>
          <t>I'll talk about A Few Good Men Mike I</t>
        </is>
      </c>
      <c r="D1637">
        <f>HYPERLINK("https://www.youtube.com/watch?v=AedMMY6b44Y&amp;t=22s", "Go to time")</f>
        <v/>
      </c>
    </row>
    <row r="1638">
      <c r="A1638">
        <f>HYPERLINK("https://www.youtube.com/watch?v=nEwxxP9qwnI", "Video")</f>
        <v/>
      </c>
      <c r="B1638" t="inlineStr">
        <is>
          <t>0:31</t>
        </is>
      </c>
      <c r="C1638" t="inlineStr">
        <is>
          <t>-I can't talk about this while
there's ongoing litigation.</t>
        </is>
      </c>
      <c r="D1638">
        <f>HYPERLINK("https://www.youtube.com/watch?v=nEwxxP9qwnI&amp;t=31s", "Go to time")</f>
        <v/>
      </c>
    </row>
    <row r="1639">
      <c r="A1639">
        <f>HYPERLINK("https://www.youtube.com/watch?v=9AB263gMEfo", "Video")</f>
        <v/>
      </c>
      <c r="B1639" t="inlineStr">
        <is>
          <t>1:29</t>
        </is>
      </c>
      <c r="C1639" t="inlineStr">
        <is>
          <t>about to go to war I mean I'm about to</t>
        </is>
      </c>
      <c r="D1639">
        <f>HYPERLINK("https://www.youtube.com/watch?v=9AB263gMEfo&amp;t=89s", "Go to time")</f>
        <v/>
      </c>
    </row>
    <row r="1640">
      <c r="A1640">
        <f>HYPERLINK("https://www.youtube.com/watch?v=eULsY6798So", "Video")</f>
        <v/>
      </c>
      <c r="B1640" t="inlineStr">
        <is>
          <t>11:01</t>
        </is>
      </c>
      <c r="C1640" t="inlineStr">
        <is>
          <t>Harvey about this he is going to kill</t>
        </is>
      </c>
      <c r="D1640">
        <f>HYPERLINK("https://www.youtube.com/watch?v=eULsY6798So&amp;t=661s", "Go to time")</f>
        <v/>
      </c>
    </row>
    <row r="1641">
      <c r="A1641">
        <f>HYPERLINK("https://www.youtube.com/watch?v=eULsY6798So", "Video")</f>
        <v/>
      </c>
      <c r="B1641" t="inlineStr">
        <is>
          <t>19:35</t>
        </is>
      </c>
      <c r="C1641" t="inlineStr">
        <is>
          <t>going to do about</t>
        </is>
      </c>
      <c r="D1641">
        <f>HYPERLINK("https://www.youtube.com/watch?v=eULsY6798So&amp;t=1175s", "Go to time")</f>
        <v/>
      </c>
    </row>
    <row r="1642">
      <c r="A1642">
        <f>HYPERLINK("https://www.youtube.com/watch?v=6F7IaNjpIlg", "Video")</f>
        <v/>
      </c>
      <c r="B1642" t="inlineStr">
        <is>
          <t>2:50</t>
        </is>
      </c>
      <c r="C1642" t="inlineStr">
        <is>
          <t>i got a call about an article on mike</t>
        </is>
      </c>
      <c r="D1642">
        <f>HYPERLINK("https://www.youtube.com/watch?v=6F7IaNjpIlg&amp;t=170s", "Go to time")</f>
        <v/>
      </c>
    </row>
    <row r="1643">
      <c r="A1643">
        <f>HYPERLINK("https://www.youtube.com/watch?v=yfp7MRwEd58", "Video")</f>
        <v/>
      </c>
      <c r="B1643" t="inlineStr">
        <is>
          <t>4:13</t>
        </is>
      </c>
      <c r="C1643" t="inlineStr">
        <is>
          <t>you better think about how you're going</t>
        </is>
      </c>
      <c r="D1643">
        <f>HYPERLINK("https://www.youtube.com/watch?v=yfp7MRwEd58&amp;t=253s", "Go to time")</f>
        <v/>
      </c>
    </row>
    <row r="1644">
      <c r="A1644">
        <f>HYPERLINK("https://www.youtube.com/watch?v=U-hSkfdhzaw", "Video")</f>
        <v/>
      </c>
      <c r="B1644" t="inlineStr">
        <is>
          <t>1:33</t>
        </is>
      </c>
      <c r="C1644" t="inlineStr">
        <is>
          <t>about me you're goddamn right I am you</t>
        </is>
      </c>
      <c r="D1644">
        <f>HYPERLINK("https://www.youtube.com/watch?v=U-hSkfdhzaw&amp;t=93s", "Go to time")</f>
        <v/>
      </c>
    </row>
    <row r="1645">
      <c r="A1645">
        <f>HYPERLINK("https://www.youtube.com/watch?v=la6cK7sPets", "Video")</f>
        <v/>
      </c>
      <c r="B1645" t="inlineStr">
        <is>
          <t>8:54</t>
        </is>
      </c>
      <c r="C1645" t="inlineStr">
        <is>
          <t>what are you going to do about it what</t>
        </is>
      </c>
      <c r="D1645">
        <f>HYPERLINK("https://www.youtube.com/watch?v=la6cK7sPets&amp;t=534s", "Go to time")</f>
        <v/>
      </c>
    </row>
    <row r="1646">
      <c r="A1646">
        <f>HYPERLINK("https://www.youtube.com/watch?v=lh89vlJhSQA", "Video")</f>
        <v/>
      </c>
      <c r="B1646" t="inlineStr">
        <is>
          <t>1:14</t>
        </is>
      </c>
      <c r="C1646" t="inlineStr">
        <is>
          <t>you want to talk about what's gonna</t>
        </is>
      </c>
      <c r="D1646">
        <f>HYPERLINK("https://www.youtube.com/watch?v=lh89vlJhSQA&amp;t=74s", "Go to time")</f>
        <v/>
      </c>
    </row>
    <row r="1647">
      <c r="A1647">
        <f>HYPERLINK("https://www.youtube.com/watch?v=3H0uWvvwQcQ", "Video")</f>
        <v/>
      </c>
      <c r="B1647" t="inlineStr">
        <is>
          <t>4:19</t>
        </is>
      </c>
      <c r="C1647" t="inlineStr">
        <is>
          <t>hear it about that news before Louis got</t>
        </is>
      </c>
      <c r="D1647">
        <f>HYPERLINK("https://www.youtube.com/watch?v=3H0uWvvwQcQ&amp;t=259s", "Go to time")</f>
        <v/>
      </c>
    </row>
    <row r="1648">
      <c r="A1648">
        <f>HYPERLINK("https://www.youtube.com/watch?v=oBsUZ7dE6lM", "Video")</f>
        <v/>
      </c>
      <c r="B1648" t="inlineStr">
        <is>
          <t>1:20</t>
        </is>
      </c>
      <c r="C1648" t="inlineStr">
        <is>
          <t>Harvey nothing to worry about all good</t>
        </is>
      </c>
      <c r="D1648">
        <f>HYPERLINK("https://www.youtube.com/watch?v=oBsUZ7dE6lM&amp;t=80s", "Go to time")</f>
        <v/>
      </c>
    </row>
    <row r="1649">
      <c r="A1649">
        <f>HYPERLINK("https://www.youtube.com/watch?v=oBsUZ7dE6lM", "Video")</f>
        <v/>
      </c>
      <c r="B1649" t="inlineStr">
        <is>
          <t>2:30</t>
        </is>
      </c>
      <c r="C1649" t="inlineStr">
        <is>
          <t>it won't go away if you don't talk about</t>
        </is>
      </c>
      <c r="D1649">
        <f>HYPERLINK("https://www.youtube.com/watch?v=oBsUZ7dE6lM&amp;t=150s", "Go to time")</f>
        <v/>
      </c>
    </row>
    <row r="1650">
      <c r="A1650">
        <f>HYPERLINK("https://www.youtube.com/watch?v=4cgDoNJq2LA", "Video")</f>
        <v/>
      </c>
      <c r="B1650" t="inlineStr">
        <is>
          <t>2:52</t>
        </is>
      </c>
      <c r="C1650" t="inlineStr">
        <is>
          <t>to know about the SEC he's damn good and</t>
        </is>
      </c>
      <c r="D1650">
        <f>HYPERLINK("https://www.youtube.com/watch?v=4cgDoNJq2LA&amp;t=172s", "Go to time")</f>
        <v/>
      </c>
    </row>
    <row r="1651">
      <c r="A1651">
        <f>HYPERLINK("https://www.youtube.com/watch?v=Fo1QGyouw5g", "Video")</f>
        <v/>
      </c>
      <c r="B1651" t="inlineStr">
        <is>
          <t>1:14</t>
        </is>
      </c>
      <c r="C1651" t="inlineStr">
        <is>
          <t>going to bring about the thing you're</t>
        </is>
      </c>
      <c r="D1651">
        <f>HYPERLINK("https://www.youtube.com/watch?v=Fo1QGyouw5g&amp;t=74s", "Go to time")</f>
        <v/>
      </c>
    </row>
    <row r="1652">
      <c r="A1652">
        <f>HYPERLINK("https://www.youtube.com/watch?v=UIKop3g2CZ4", "Video")</f>
        <v/>
      </c>
      <c r="B1652" t="inlineStr">
        <is>
          <t>4:18</t>
        </is>
      </c>
      <c r="C1652" t="inlineStr">
        <is>
          <t>figure out what we're going to do about</t>
        </is>
      </c>
      <c r="D1652">
        <f>HYPERLINK("https://www.youtube.com/watch?v=UIKop3g2CZ4&amp;t=258s", "Go to time")</f>
        <v/>
      </c>
    </row>
    <row r="1653">
      <c r="A1653">
        <f>HYPERLINK("https://www.youtube.com/watch?v=UIKop3g2CZ4", "Video")</f>
        <v/>
      </c>
      <c r="B1653" t="inlineStr">
        <is>
          <t>4:46</t>
        </is>
      </c>
      <c r="C1653" t="inlineStr">
        <is>
          <t>oh good you're still here wasn't about</t>
        </is>
      </c>
      <c r="D1653">
        <f>HYPERLINK("https://www.youtube.com/watch?v=UIKop3g2CZ4&amp;t=286s", "Go to time")</f>
        <v/>
      </c>
    </row>
    <row r="1654">
      <c r="A1654">
        <f>HYPERLINK("https://www.youtube.com/watch?v=OYVKdZ7IMXs", "Video")</f>
        <v/>
      </c>
      <c r="B1654" t="inlineStr">
        <is>
          <t>2:26</t>
        </is>
      </c>
      <c r="C1654" t="inlineStr">
        <is>
          <t>to go to war i mean i'm about to go to</t>
        </is>
      </c>
      <c r="D1654">
        <f>HYPERLINK("https://www.youtube.com/watch?v=OYVKdZ7IMXs&amp;t=146s", "Go to time")</f>
        <v/>
      </c>
    </row>
    <row r="1655">
      <c r="A1655">
        <f>HYPERLINK("https://www.youtube.com/watch?v=qTn3l1eGZfU", "Video")</f>
        <v/>
      </c>
      <c r="B1655" t="inlineStr">
        <is>
          <t>2:11</t>
        </is>
      </c>
      <c r="C1655" t="inlineStr">
        <is>
          <t>talking about you're gonna have to</t>
        </is>
      </c>
      <c r="D1655">
        <f>HYPERLINK("https://www.youtube.com/watch?v=qTn3l1eGZfU&amp;t=131s", "Go to time")</f>
        <v/>
      </c>
    </row>
    <row r="1656">
      <c r="A1656">
        <f>HYPERLINK("https://www.youtube.com/watch?v=pAwVlYwE3nw", "Video")</f>
        <v/>
      </c>
      <c r="B1656" t="inlineStr">
        <is>
          <t>1:38</t>
        </is>
      </c>
      <c r="C1656" t="inlineStr">
        <is>
          <t>is going to be here in about 5 minutes</t>
        </is>
      </c>
      <c r="D1656">
        <f>HYPERLINK("https://www.youtube.com/watch?v=pAwVlYwE3nw&amp;t=98s", "Go to time")</f>
        <v/>
      </c>
    </row>
    <row r="1657">
      <c r="A1657">
        <f>HYPERLINK("https://www.youtube.com/watch?v=pAwVlYwE3nw", "Video")</f>
        <v/>
      </c>
      <c r="B1657" t="inlineStr">
        <is>
          <t>8:39</t>
        </is>
      </c>
      <c r="C1657" t="inlineStr">
        <is>
          <t>client about perjury we've got sworn</t>
        </is>
      </c>
      <c r="D1657">
        <f>HYPERLINK("https://www.youtube.com/watch?v=pAwVlYwE3nw&amp;t=519s", "Go to time")</f>
        <v/>
      </c>
    </row>
    <row r="1658">
      <c r="A1658">
        <f>HYPERLINK("https://www.youtube.com/watch?v=jAZ04a-5gro", "Video")</f>
        <v/>
      </c>
      <c r="B1658" t="inlineStr">
        <is>
          <t>7:21</t>
        </is>
      </c>
      <c r="C1658" t="inlineStr">
        <is>
          <t>you're gonna give me about not</t>
        </is>
      </c>
      <c r="D1658">
        <f>HYPERLINK("https://www.youtube.com/watch?v=jAZ04a-5gro&amp;t=441s", "Go to time")</f>
        <v/>
      </c>
    </row>
    <row r="1659">
      <c r="A1659">
        <f>HYPERLINK("https://www.youtube.com/watch?v=DrNbeLrhPn0", "Video")</f>
        <v/>
      </c>
      <c r="B1659" t="inlineStr">
        <is>
          <t>5:48</t>
        </is>
      </c>
      <c r="C1659" t="inlineStr">
        <is>
          <t>about lewis soon this firm is gonna end</t>
        </is>
      </c>
      <c r="D1659">
        <f>HYPERLINK("https://www.youtube.com/watch?v=DrNbeLrhPn0&amp;t=348s", "Go to time")</f>
        <v/>
      </c>
    </row>
    <row r="1660">
      <c r="A1660">
        <f>HYPERLINK("https://www.youtube.com/watch?v=TZ0aPN78k6E", "Video")</f>
        <v/>
      </c>
      <c r="B1660" t="inlineStr">
        <is>
          <t>12:50</t>
        </is>
      </c>
      <c r="C1660" t="inlineStr">
        <is>
          <t>you're going to tell me is about an</t>
        </is>
      </c>
      <c r="D1660">
        <f>HYPERLINK("https://www.youtube.com/watch?v=TZ0aPN78k6E&amp;t=770s", "Go to time")</f>
        <v/>
      </c>
    </row>
    <row r="1661">
      <c r="A1661">
        <f>HYPERLINK("https://www.youtube.com/watch?v=TZ0aPN78k6E", "Video")</f>
        <v/>
      </c>
      <c r="B1661" t="inlineStr">
        <is>
          <t>13:03</t>
        </is>
      </c>
      <c r="C1661" t="inlineStr">
        <is>
          <t>forgotten all about you you had enough</t>
        </is>
      </c>
      <c r="D1661">
        <f>HYPERLINK("https://www.youtube.com/watch?v=TZ0aPN78k6E&amp;t=783s", "Go to time")</f>
        <v/>
      </c>
    </row>
    <row r="1662">
      <c r="A1662">
        <f>HYPERLINK("https://www.youtube.com/watch?v=TZ0aPN78k6E", "Video")</f>
        <v/>
      </c>
      <c r="B1662" t="inlineStr">
        <is>
          <t>15:29</t>
        </is>
      </c>
      <c r="C1662" t="inlineStr">
        <is>
          <t>talking about they got us the corporate</t>
        </is>
      </c>
      <c r="D1662">
        <f>HYPERLINK("https://www.youtube.com/watch?v=TZ0aPN78k6E&amp;t=929s", "Go to time")</f>
        <v/>
      </c>
    </row>
    <row r="1663">
      <c r="A1663">
        <f>HYPERLINK("https://www.youtube.com/watch?v=TZ0aPN78k6E", "Video")</f>
        <v/>
      </c>
      <c r="B1663" t="inlineStr">
        <is>
          <t>15:37</t>
        </is>
      </c>
      <c r="C1663" t="inlineStr">
        <is>
          <t>[ __ ] about the goddamn letterhead you</t>
        </is>
      </c>
      <c r="D1663">
        <f>HYPERLINK("https://www.youtube.com/watch?v=TZ0aPN78k6E&amp;t=937s", "Go to time")</f>
        <v/>
      </c>
    </row>
    <row r="1664">
      <c r="A1664">
        <f>HYPERLINK("https://www.youtube.com/watch?v=TZ0aPN78k6E", "Video")</f>
        <v/>
      </c>
      <c r="B1664" t="inlineStr">
        <is>
          <t>15:41</t>
        </is>
      </c>
      <c r="C1664" t="inlineStr">
        <is>
          <t>about the goddamn letterhead okay Nigel</t>
        </is>
      </c>
      <c r="D1664">
        <f>HYPERLINK("https://www.youtube.com/watch?v=TZ0aPN78k6E&amp;t=941s", "Go to time")</f>
        <v/>
      </c>
    </row>
    <row r="1665">
      <c r="A1665">
        <f>HYPERLINK("https://www.youtube.com/watch?v=JcoC6BWsmeA", "Video")</f>
        <v/>
      </c>
      <c r="B1665" t="inlineStr">
        <is>
          <t>1:39</t>
        </is>
      </c>
      <c r="C1665" t="inlineStr">
        <is>
          <t>and that's all I'm going to say about it</t>
        </is>
      </c>
      <c r="D1665">
        <f>HYPERLINK("https://www.youtube.com/watch?v=JcoC6BWsmeA&amp;t=99s", "Go to time")</f>
        <v/>
      </c>
    </row>
    <row r="1666">
      <c r="A1666">
        <f>HYPERLINK("https://www.youtube.com/watch?v=-Xf9IYwy7bU", "Video")</f>
        <v/>
      </c>
      <c r="B1666" t="inlineStr">
        <is>
          <t>4:20</t>
        </is>
      </c>
      <c r="C1666" t="inlineStr">
        <is>
          <t>Jessica hears about it all I'm going to</t>
        </is>
      </c>
      <c r="D1666">
        <f>HYPERLINK("https://www.youtube.com/watch?v=-Xf9IYwy7bU&amp;t=260s", "Go to time")</f>
        <v/>
      </c>
    </row>
    <row r="1667">
      <c r="A1667">
        <f>HYPERLINK("https://www.youtube.com/watch?v=06XvcUZWYsU", "Video")</f>
        <v/>
      </c>
      <c r="B1667" t="inlineStr">
        <is>
          <t>7:14</t>
        </is>
      </c>
      <c r="C1667" t="inlineStr">
        <is>
          <t>do about it I'm going to tell you</t>
        </is>
      </c>
      <c r="D1667">
        <f>HYPERLINK("https://www.youtube.com/watch?v=06XvcUZWYsU&amp;t=434s", "Go to time")</f>
        <v/>
      </c>
    </row>
    <row r="1668">
      <c r="A1668">
        <f>HYPERLINK("https://www.youtube.com/watch?v=06XvcUZWYsU", "Video")</f>
        <v/>
      </c>
      <c r="B1668" t="inlineStr">
        <is>
          <t>7:15</t>
        </is>
      </c>
      <c r="C1668" t="inlineStr">
        <is>
          <t>exactly what you're going to do about it</t>
        </is>
      </c>
      <c r="D1668">
        <f>HYPERLINK("https://www.youtube.com/watch?v=06XvcUZWYsU&amp;t=435s", "Go to time")</f>
        <v/>
      </c>
    </row>
    <row r="1669">
      <c r="A1669">
        <f>HYPERLINK("https://www.youtube.com/watch?v=bRZGyBprbW8", "Video")</f>
        <v/>
      </c>
      <c r="B1669" t="inlineStr">
        <is>
          <t>0:29</t>
        </is>
      </c>
      <c r="C1669" t="inlineStr">
        <is>
          <t>what are you talking about I'm going to</t>
        </is>
      </c>
      <c r="D1669">
        <f>HYPERLINK("https://www.youtube.com/watch?v=bRZGyBprbW8&amp;t=29s", "Go to time")</f>
        <v/>
      </c>
    </row>
    <row r="1670">
      <c r="A1670">
        <f>HYPERLINK("https://www.youtube.com/watch?v=LtMT868s6UY", "Video")</f>
        <v/>
      </c>
      <c r="B1670" t="inlineStr">
        <is>
          <t>5:39</t>
        </is>
      </c>
      <c r="C1670" t="inlineStr">
        <is>
          <t>409a you forgot about sarban Oxley</t>
        </is>
      </c>
      <c r="D1670">
        <f>HYPERLINK("https://www.youtube.com/watch?v=LtMT868s6UY&amp;t=339s", "Go to time")</f>
        <v/>
      </c>
    </row>
    <row r="1671">
      <c r="A1671">
        <f>HYPERLINK("https://www.youtube.com/watch?v=LtMT868s6UY", "Video")</f>
        <v/>
      </c>
      <c r="B1671" t="inlineStr">
        <is>
          <t>17:53</t>
        </is>
      </c>
      <c r="C1671" t="inlineStr">
        <is>
          <t>go you sure about</t>
        </is>
      </c>
      <c r="D1671">
        <f>HYPERLINK("https://www.youtube.com/watch?v=LtMT868s6UY&amp;t=1073s", "Go to time")</f>
        <v/>
      </c>
    </row>
    <row r="1672">
      <c r="A1672">
        <f>HYPERLINK("https://www.youtube.com/watch?v=LtMT868s6UY", "Video")</f>
        <v/>
      </c>
      <c r="B1672" t="inlineStr">
        <is>
          <t>24:14</t>
        </is>
      </c>
      <c r="C1672" t="inlineStr">
        <is>
          <t>Captain's about to go down with her ship</t>
        </is>
      </c>
      <c r="D1672">
        <f>HYPERLINK("https://www.youtube.com/watch?v=LtMT868s6UY&amp;t=1454s", "Go to time")</f>
        <v/>
      </c>
    </row>
    <row r="1673">
      <c r="A1673">
        <f>HYPERLINK("https://www.youtube.com/watch?v=OedpRA16ae4", "Video")</f>
        <v/>
      </c>
      <c r="B1673" t="inlineStr">
        <is>
          <t>3:04</t>
        </is>
      </c>
      <c r="C1673" t="inlineStr">
        <is>
          <t>God we were right right about what I</t>
        </is>
      </c>
      <c r="D1673">
        <f>HYPERLINK("https://www.youtube.com/watch?v=OedpRA16ae4&amp;t=184s", "Go to time")</f>
        <v/>
      </c>
    </row>
    <row r="1674">
      <c r="A1674">
        <f>HYPERLINK("https://www.youtube.com/watch?v=nrPhqgiFcvo", "Video")</f>
        <v/>
      </c>
      <c r="B1674" t="inlineStr">
        <is>
          <t>6:47</t>
        </is>
      </c>
      <c r="C1674" t="inlineStr">
        <is>
          <t>about what's going to happen to get</t>
        </is>
      </c>
      <c r="D1674">
        <f>HYPERLINK("https://www.youtube.com/watch?v=nrPhqgiFcvo&amp;t=407s", "Go to time")</f>
        <v/>
      </c>
    </row>
    <row r="1675">
      <c r="A1675">
        <f>HYPERLINK("https://www.youtube.com/watch?v=OvSTa9mWjgM", "Video")</f>
        <v/>
      </c>
      <c r="B1675" t="inlineStr">
        <is>
          <t>8:16</t>
        </is>
      </c>
      <c r="C1675" t="inlineStr">
        <is>
          <t>actually did show up about half hour ago</t>
        </is>
      </c>
      <c r="D1675">
        <f>HYPERLINK("https://www.youtube.com/watch?v=OvSTa9mWjgM&amp;t=496s", "Go to time")</f>
        <v/>
      </c>
    </row>
    <row r="1676">
      <c r="A1676">
        <f>HYPERLINK("https://www.youtube.com/watch?v=co-ONteNP5E", "Video")</f>
        <v/>
      </c>
      <c r="B1676" t="inlineStr">
        <is>
          <t>5:01</t>
        </is>
      </c>
      <c r="C1676" t="inlineStr">
        <is>
          <t>Sidwell it's about me Mike I want to go</t>
        </is>
      </c>
      <c r="D1676">
        <f>HYPERLINK("https://www.youtube.com/watch?v=co-ONteNP5E&amp;t=301s", "Go to time")</f>
        <v/>
      </c>
    </row>
    <row r="1677">
      <c r="A1677">
        <f>HYPERLINK("https://www.youtube.com/watch?v=co-ONteNP5E", "Video")</f>
        <v/>
      </c>
      <c r="B1677" t="inlineStr">
        <is>
          <t>5:32</t>
        </is>
      </c>
      <c r="C1677" t="inlineStr">
        <is>
          <t>goddamn body I do if they're about to</t>
        </is>
      </c>
      <c r="D1677">
        <f>HYPERLINK("https://www.youtube.com/watch?v=co-ONteNP5E&amp;t=332s", "Go to time")</f>
        <v/>
      </c>
    </row>
    <row r="1678">
      <c r="A1678">
        <f>HYPERLINK("https://www.youtube.com/watch?v=FjwwggIjApg", "Video")</f>
        <v/>
      </c>
      <c r="B1678" t="inlineStr">
        <is>
          <t>2:49</t>
        </is>
      </c>
      <c r="C1678" t="inlineStr">
        <is>
          <t>don't worry about it kid I got your back</t>
        </is>
      </c>
      <c r="D1678">
        <f>HYPERLINK("https://www.youtube.com/watch?v=FjwwggIjApg&amp;t=169s", "Go to time")</f>
        <v/>
      </c>
    </row>
    <row r="1679">
      <c r="A1679">
        <f>HYPERLINK("https://www.youtube.com/watch?v=FjwwggIjApg", "Video")</f>
        <v/>
      </c>
      <c r="B1679" t="inlineStr">
        <is>
          <t>5:32</t>
        </is>
      </c>
      <c r="C1679" t="inlineStr">
        <is>
          <t>all right let's go it's about time not</t>
        </is>
      </c>
      <c r="D1679">
        <f>HYPERLINK("https://www.youtube.com/watch?v=FjwwggIjApg&amp;t=332s", "Go to time")</f>
        <v/>
      </c>
    </row>
    <row r="1680">
      <c r="A1680">
        <f>HYPERLINK("https://www.youtube.com/watch?v=bkKY_4z7Jgs", "Video")</f>
        <v/>
      </c>
      <c r="B1680" t="inlineStr">
        <is>
          <t>5:44</t>
        </is>
      </c>
      <c r="C1680" t="inlineStr">
        <is>
          <t>to discuss about the wedding I can't go</t>
        </is>
      </c>
      <c r="D1680">
        <f>HYPERLINK("https://www.youtube.com/watch?v=bkKY_4z7Jgs&amp;t=344s", "Go to time")</f>
        <v/>
      </c>
    </row>
    <row r="1681">
      <c r="A1681">
        <f>HYPERLINK("https://www.youtube.com/watch?v=bkKY_4z7Jgs", "Video")</f>
        <v/>
      </c>
      <c r="B1681" t="inlineStr">
        <is>
          <t>8:33</t>
        </is>
      </c>
      <c r="C1681" t="inlineStr">
        <is>
          <t>about let me tell you what I just got</t>
        </is>
      </c>
      <c r="D1681">
        <f>HYPERLINK("https://www.youtube.com/watch?v=bkKY_4z7Jgs&amp;t=513s", "Go to time")</f>
        <v/>
      </c>
    </row>
    <row r="1682">
      <c r="A1682">
        <f>HYPERLINK("https://www.youtube.com/watch?v=2rELWjL6J4M", "Video")</f>
        <v/>
      </c>
      <c r="B1682" t="inlineStr">
        <is>
          <t>1:43</t>
        </is>
      </c>
      <c r="C1682" t="inlineStr">
        <is>
          <t>409a you forgot about sarban Oxley</t>
        </is>
      </c>
      <c r="D1682">
        <f>HYPERLINK("https://www.youtube.com/watch?v=2rELWjL6J4M&amp;t=103s", "Go to time")</f>
        <v/>
      </c>
    </row>
    <row r="1683">
      <c r="A1683">
        <f>HYPERLINK("https://www.youtube.com/watch?v=2rELWjL6J4M", "Video")</f>
        <v/>
      </c>
      <c r="B1683" t="inlineStr">
        <is>
          <t>8:30</t>
        </is>
      </c>
      <c r="C1683" t="inlineStr">
        <is>
          <t>about lawyers never go after their own</t>
        </is>
      </c>
      <c r="D1683">
        <f>HYPERLINK("https://www.youtube.com/watch?v=2rELWjL6J4M&amp;t=510s", "Go to time")</f>
        <v/>
      </c>
    </row>
    <row r="1684">
      <c r="A1684">
        <f>HYPERLINK("https://www.youtube.com/watch?v=2rELWjL6J4M", "Video")</f>
        <v/>
      </c>
      <c r="B1684" t="inlineStr">
        <is>
          <t>23:39</t>
        </is>
      </c>
      <c r="C1684" t="inlineStr">
        <is>
          <t>Captain's about to go down with her ship</t>
        </is>
      </c>
      <c r="D1684">
        <f>HYPERLINK("https://www.youtube.com/watch?v=2rELWjL6J4M&amp;t=1419s", "Go to time")</f>
        <v/>
      </c>
    </row>
    <row r="1685">
      <c r="A1685">
        <f>HYPERLINK("https://www.youtube.com/watch?v=2rELWjL6J4M", "Video")</f>
        <v/>
      </c>
      <c r="B1685" t="inlineStr">
        <is>
          <t>26:45</t>
        </is>
      </c>
      <c r="C1685" t="inlineStr">
        <is>
          <t>got into with my Mom this is about us</t>
        </is>
      </c>
      <c r="D1685">
        <f>HYPERLINK("https://www.youtube.com/watch?v=2rELWjL6J4M&amp;t=1605s", "Go to time")</f>
        <v/>
      </c>
    </row>
    <row r="1686">
      <c r="A1686">
        <f>HYPERLINK("https://www.youtube.com/watch?v=sRMAH1yew20", "Video")</f>
        <v/>
      </c>
      <c r="B1686" t="inlineStr">
        <is>
          <t>1:38</t>
        </is>
      </c>
      <c r="C1686" t="inlineStr">
        <is>
          <t>go about that louis</t>
        </is>
      </c>
      <c r="D1686">
        <f>HYPERLINK("https://www.youtube.com/watch?v=sRMAH1yew20&amp;t=98s", "Go to time")</f>
        <v/>
      </c>
    </row>
    <row r="1687">
      <c r="A1687">
        <f>HYPERLINK("https://www.youtube.com/watch?v=RfpMu0rwIjg", "Video")</f>
        <v/>
      </c>
      <c r="B1687" t="inlineStr">
        <is>
          <t>4:45</t>
        </is>
      </c>
      <c r="C1687" t="inlineStr">
        <is>
          <t>what are you talking about i just got a</t>
        </is>
      </c>
      <c r="D1687">
        <f>HYPERLINK("https://www.youtube.com/watch?v=RfpMu0rwIjg&amp;t=285s", "Go to time")</f>
        <v/>
      </c>
    </row>
    <row r="1688">
      <c r="A1688">
        <f>HYPERLINK("https://www.youtube.com/watch?v=IFE5L0ZNsq4", "Video")</f>
        <v/>
      </c>
      <c r="B1688" t="inlineStr">
        <is>
          <t>1:00</t>
        </is>
      </c>
      <c r="C1688" t="inlineStr">
        <is>
          <t>gonna be down here in about two seconds</t>
        </is>
      </c>
      <c r="D1688">
        <f>HYPERLINK("https://www.youtube.com/watch?v=IFE5L0ZNsq4&amp;t=60s", "Go to time")</f>
        <v/>
      </c>
    </row>
    <row r="1689">
      <c r="A1689">
        <f>HYPERLINK("https://www.youtube.com/watch?v=IFE5L0ZNsq4", "Video")</f>
        <v/>
      </c>
      <c r="B1689" t="inlineStr">
        <is>
          <t>5:30</t>
        </is>
      </c>
      <c r="C1689" t="inlineStr">
        <is>
          <t>talk about somebody who's got your back</t>
        </is>
      </c>
      <c r="D1689">
        <f>HYPERLINK("https://www.youtube.com/watch?v=IFE5L0ZNsq4&amp;t=330s", "Go to time")</f>
        <v/>
      </c>
    </row>
    <row r="1690">
      <c r="A1690">
        <f>HYPERLINK("https://www.youtube.com/watch?v=ddAOQwxzq1o", "Video")</f>
        <v/>
      </c>
      <c r="B1690" t="inlineStr">
        <is>
          <t>5:12</t>
        </is>
      </c>
      <c r="C1690" t="inlineStr">
        <is>
          <t>you're going to tell me is about an</t>
        </is>
      </c>
      <c r="D1690">
        <f>HYPERLINK("https://www.youtube.com/watch?v=ddAOQwxzq1o&amp;t=312s", "Go to time")</f>
        <v/>
      </c>
    </row>
    <row r="1691">
      <c r="A1691">
        <f>HYPERLINK("https://www.youtube.com/watch?v=ddAOQwxzq1o", "Video")</f>
        <v/>
      </c>
      <c r="B1691" t="inlineStr">
        <is>
          <t>5:25</t>
        </is>
      </c>
      <c r="C1691" t="inlineStr">
        <is>
          <t>forgotten all about you you had enough</t>
        </is>
      </c>
      <c r="D1691">
        <f>HYPERLINK("https://www.youtube.com/watch?v=ddAOQwxzq1o&amp;t=325s", "Go to time")</f>
        <v/>
      </c>
    </row>
    <row r="1692">
      <c r="A1692">
        <f>HYPERLINK("https://www.youtube.com/watch?v=nTl-9XvjbiY", "Video")</f>
        <v/>
      </c>
      <c r="B1692" t="inlineStr">
        <is>
          <t>4:40</t>
        </is>
      </c>
      <c r="C1692" t="inlineStr">
        <is>
          <t>joked about not going home together</t>
        </is>
      </c>
      <c r="D1692">
        <f>HYPERLINK("https://www.youtube.com/watch?v=nTl-9XvjbiY&amp;t=280s", "Go to time")</f>
        <v/>
      </c>
    </row>
    <row r="1693">
      <c r="A1693">
        <f>HYPERLINK("https://www.youtube.com/watch?v=LLDbJoSJgxg", "Video")</f>
        <v/>
      </c>
      <c r="B1693" t="inlineStr">
        <is>
          <t>4:09</t>
        </is>
      </c>
      <c r="C1693" t="inlineStr">
        <is>
          <t>you got it what are you talking about</t>
        </is>
      </c>
      <c r="D1693">
        <f>HYPERLINK("https://www.youtube.com/watch?v=LLDbJoSJgxg&amp;t=249s", "Go to time")</f>
        <v/>
      </c>
    </row>
    <row r="1694">
      <c r="A1694">
        <f>HYPERLINK("https://www.youtube.com/watch?v=ZPQaQbj4G1c", "Video")</f>
        <v/>
      </c>
      <c r="B1694" t="inlineStr">
        <is>
          <t>3:44</t>
        </is>
      </c>
      <c r="C1694" t="inlineStr">
        <is>
          <t>about going to him because you're always</t>
        </is>
      </c>
      <c r="D1694">
        <f>HYPERLINK("https://www.youtube.com/watch?v=ZPQaQbj4G1c&amp;t=224s", "Go to time")</f>
        <v/>
      </c>
    </row>
    <row r="1695">
      <c r="A1695">
        <f>HYPERLINK("https://www.youtube.com/watch?v=ZPQaQbj4G1c", "Video")</f>
        <v/>
      </c>
      <c r="B1695" t="inlineStr">
        <is>
          <t>4:42</t>
        </is>
      </c>
      <c r="C1695" t="inlineStr">
        <is>
          <t>Louis was going to find out about Esther</t>
        </is>
      </c>
      <c r="D1695">
        <f>HYPERLINK("https://www.youtube.com/watch?v=ZPQaQbj4G1c&amp;t=282s", "Go to time")</f>
        <v/>
      </c>
    </row>
    <row r="1696">
      <c r="A1696">
        <f>HYPERLINK("https://www.youtube.com/watch?v=gQOjykKoY5I", "Video")</f>
        <v/>
      </c>
      <c r="B1696" t="inlineStr">
        <is>
          <t>9:18</t>
        </is>
      </c>
      <c r="C1696" t="inlineStr">
        <is>
          <t>serious about my life I'm not going to</t>
        </is>
      </c>
      <c r="D1696">
        <f>HYPERLINK("https://www.youtube.com/watch?v=gQOjykKoY5I&amp;t=558s", "Go to time")</f>
        <v/>
      </c>
    </row>
    <row r="1697">
      <c r="A1697">
        <f>HYPERLINK("https://www.youtube.com/watch?v=AmTn0Br_hGE", "Video")</f>
        <v/>
      </c>
      <c r="B1697" t="inlineStr">
        <is>
          <t>0:11</t>
        </is>
      </c>
      <c r="C1697" t="inlineStr">
        <is>
          <t>you talking about malik's gonna come</t>
        </is>
      </c>
      <c r="D1697">
        <f>HYPERLINK("https://www.youtube.com/watch?v=AmTn0Br_hGE&amp;t=11s", "Go to time")</f>
        <v/>
      </c>
    </row>
    <row r="1698">
      <c r="A1698">
        <f>HYPERLINK("https://www.youtube.com/watch?v=zvTSrEdikKE", "Video")</f>
        <v/>
      </c>
      <c r="B1698" t="inlineStr">
        <is>
          <t>6:34</t>
        </is>
      </c>
      <c r="C1698" t="inlineStr">
        <is>
          <t>you're going to do about it</t>
        </is>
      </c>
      <c r="D1698">
        <f>HYPERLINK("https://www.youtube.com/watch?v=zvTSrEdikKE&amp;t=394s", "Go to time")</f>
        <v/>
      </c>
    </row>
    <row r="1699">
      <c r="A1699">
        <f>HYPERLINK("https://www.youtube.com/watch?v=K4oLLAGqQ8k", "Video")</f>
        <v/>
      </c>
      <c r="B1699" t="inlineStr">
        <is>
          <t>5:30</t>
        </is>
      </c>
      <c r="C1699" t="inlineStr">
        <is>
          <t>you're going to tell me is about an</t>
        </is>
      </c>
      <c r="D1699">
        <f>HYPERLINK("https://www.youtube.com/watch?v=K4oLLAGqQ8k&amp;t=330s", "Go to time")</f>
        <v/>
      </c>
    </row>
    <row r="1700">
      <c r="A1700">
        <f>HYPERLINK("https://www.youtube.com/watch?v=K4oLLAGqQ8k", "Video")</f>
        <v/>
      </c>
      <c r="B1700" t="inlineStr">
        <is>
          <t>5:43</t>
        </is>
      </c>
      <c r="C1700" t="inlineStr">
        <is>
          <t>forgotten all about you</t>
        </is>
      </c>
      <c r="D1700">
        <f>HYPERLINK("https://www.youtube.com/watch?v=K4oLLAGqQ8k&amp;t=343s", "Go to time")</f>
        <v/>
      </c>
    </row>
    <row r="1701">
      <c r="A1701">
        <f>HYPERLINK("https://www.youtube.com/watch?v=wN-sD6QesLs", "Video")</f>
        <v/>
      </c>
      <c r="B1701" t="inlineStr">
        <is>
          <t>15:35</t>
        </is>
      </c>
      <c r="C1701" t="inlineStr">
        <is>
          <t>talks and what are you going to do about</t>
        </is>
      </c>
      <c r="D1701">
        <f>HYPERLINK("https://www.youtube.com/watch?v=wN-sD6QesLs&amp;t=935s", "Go to time")</f>
        <v/>
      </c>
    </row>
    <row r="1702">
      <c r="A1702">
        <f>HYPERLINK("https://www.youtube.com/watch?v=SNwN7RTF6w8", "Video")</f>
        <v/>
      </c>
      <c r="B1702" t="inlineStr">
        <is>
          <t>0:46</t>
        </is>
      </c>
      <c r="C1702" t="inlineStr">
        <is>
          <t>it I'm going to ask him about baseball</t>
        </is>
      </c>
      <c r="D1702">
        <f>HYPERLINK("https://www.youtube.com/watch?v=SNwN7RTF6w8&amp;t=46s", "Go to time")</f>
        <v/>
      </c>
    </row>
    <row r="1703">
      <c r="A1703">
        <f>HYPERLINK("https://www.youtube.com/watch?v=4-0bvPtEsNo", "Video")</f>
        <v/>
      </c>
      <c r="B1703" t="inlineStr">
        <is>
          <t>2:58</t>
        </is>
      </c>
      <c r="C1703" t="inlineStr">
        <is>
          <t>anything about what goes on here</t>
        </is>
      </c>
      <c r="D1703">
        <f>HYPERLINK("https://www.youtube.com/watch?v=4-0bvPtEsNo&amp;t=178s", "Go to time")</f>
        <v/>
      </c>
    </row>
    <row r="1704">
      <c r="A1704">
        <f>HYPERLINK("https://www.youtube.com/watch?v=3qH6MS5PRQs", "Video")</f>
        <v/>
      </c>
      <c r="B1704" t="inlineStr">
        <is>
          <t>1:48</t>
        </is>
      </c>
      <c r="C1704" t="inlineStr">
        <is>
          <t>not gonna sit here and talk to you about</t>
        </is>
      </c>
      <c r="D1704">
        <f>HYPERLINK("https://www.youtube.com/watch?v=3qH6MS5PRQs&amp;t=108s", "Go to time")</f>
        <v/>
      </c>
    </row>
    <row r="1705">
      <c r="A1705">
        <f>HYPERLINK("https://www.youtube.com/watch?v=jWTMEmiJ8_s", "Video")</f>
        <v/>
      </c>
      <c r="B1705" t="inlineStr">
        <is>
          <t>2:27</t>
        </is>
      </c>
      <c r="C1705" t="inlineStr">
        <is>
          <t>just gonna lie about it anyway objection</t>
        </is>
      </c>
      <c r="D1705">
        <f>HYPERLINK("https://www.youtube.com/watch?v=jWTMEmiJ8_s&amp;t=147s", "Go to time")</f>
        <v/>
      </c>
    </row>
    <row r="1706">
      <c r="A1706">
        <f>HYPERLINK("https://www.youtube.com/watch?v=06Lz1GQPYOM", "Video")</f>
        <v/>
      </c>
      <c r="B1706" t="inlineStr">
        <is>
          <t>7:47</t>
        </is>
      </c>
      <c r="C1706" t="inlineStr">
        <is>
          <t>serious about my life I'm not going to</t>
        </is>
      </c>
      <c r="D1706">
        <f>HYPERLINK("https://www.youtube.com/watch?v=06Lz1GQPYOM&amp;t=467s", "Go to time")</f>
        <v/>
      </c>
    </row>
    <row r="1707">
      <c r="A1707">
        <f>HYPERLINK("https://www.youtube.com/watch?v=06Lz1GQPYOM", "Video")</f>
        <v/>
      </c>
      <c r="B1707" t="inlineStr">
        <is>
          <t>17:35</t>
        </is>
      </c>
      <c r="C1707" t="inlineStr">
        <is>
          <t>your client about perjury we've got</t>
        </is>
      </c>
      <c r="D1707">
        <f>HYPERLINK("https://www.youtube.com/watch?v=06Lz1GQPYOM&amp;t=1055s", "Go to time")</f>
        <v/>
      </c>
    </row>
    <row r="1708">
      <c r="A1708">
        <f>HYPERLINK("https://www.youtube.com/watch?v=06Lz1GQPYOM", "Video")</f>
        <v/>
      </c>
      <c r="B1708" t="inlineStr">
        <is>
          <t>24:20</t>
        </is>
      </c>
      <c r="C1708" t="inlineStr">
        <is>
          <t>409a you forgot about sarban Oxley</t>
        </is>
      </c>
      <c r="D1708">
        <f>HYPERLINK("https://www.youtube.com/watch?v=06Lz1GQPYOM&amp;t=1460s", "Go to time")</f>
        <v/>
      </c>
    </row>
    <row r="1709">
      <c r="A1709">
        <f>HYPERLINK("https://www.youtube.com/watch?v=n7jWMLxkQnQ", "Video")</f>
        <v/>
      </c>
      <c r="B1709" t="inlineStr">
        <is>
          <t>2:20</t>
        </is>
      </c>
      <c r="C1709" t="inlineStr">
        <is>
          <t>about going for a swim are the pool</t>
        </is>
      </c>
      <c r="D1709">
        <f>HYPERLINK("https://www.youtube.com/watch?v=n7jWMLxkQnQ&amp;t=140s", "Go to time")</f>
        <v/>
      </c>
    </row>
    <row r="1710">
      <c r="A1710">
        <f>HYPERLINK("https://www.youtube.com/watch?v=n7jWMLxkQnQ", "Video")</f>
        <v/>
      </c>
      <c r="B1710" t="inlineStr">
        <is>
          <t>3:35</t>
        </is>
      </c>
      <c r="C1710" t="inlineStr">
        <is>
          <t>you think I knew about that Here We Go</t>
        </is>
      </c>
      <c r="D1710">
        <f>HYPERLINK("https://www.youtube.com/watch?v=n7jWMLxkQnQ&amp;t=215s", "Go to time")</f>
        <v/>
      </c>
    </row>
    <row r="1711">
      <c r="A1711">
        <f>HYPERLINK("https://www.youtube.com/watch?v=n7jWMLxkQnQ", "Video")</f>
        <v/>
      </c>
      <c r="B1711" t="inlineStr">
        <is>
          <t>14:32</t>
        </is>
      </c>
      <c r="C1711" t="inlineStr">
        <is>
          <t>Trevor about us he's going to keep your</t>
        </is>
      </c>
      <c r="D1711">
        <f>HYPERLINK("https://www.youtube.com/watch?v=n7jWMLxkQnQ&amp;t=872s", "Go to time")</f>
        <v/>
      </c>
    </row>
    <row r="1712">
      <c r="A1712">
        <f>HYPERLINK("https://www.youtube.com/watch?v=n7jWMLxkQnQ", "Video")</f>
        <v/>
      </c>
      <c r="B1712" t="inlineStr">
        <is>
          <t>18:36</t>
        </is>
      </c>
      <c r="C1712" t="inlineStr">
        <is>
          <t>away hope you two had a good laugh about</t>
        </is>
      </c>
      <c r="D1712">
        <f>HYPERLINK("https://www.youtube.com/watch?v=n7jWMLxkQnQ&amp;t=1116s", "Go to time")</f>
        <v/>
      </c>
    </row>
    <row r="1713">
      <c r="A1713">
        <f>HYPERLINK("https://www.youtube.com/watch?v=n7jWMLxkQnQ", "Video")</f>
        <v/>
      </c>
      <c r="B1713" t="inlineStr">
        <is>
          <t>22:41</t>
        </is>
      </c>
      <c r="C1713" t="inlineStr">
        <is>
          <t>to discuss about the wedding I can't go</t>
        </is>
      </c>
      <c r="D1713">
        <f>HYPERLINK("https://www.youtube.com/watch?v=n7jWMLxkQnQ&amp;t=1361s", "Go to time")</f>
        <v/>
      </c>
    </row>
    <row r="1714">
      <c r="A1714">
        <f>HYPERLINK("https://www.youtube.com/watch?v=Jm0W1jPSgis", "Video")</f>
        <v/>
      </c>
      <c r="B1714" t="inlineStr">
        <is>
          <t>9:21</t>
        </is>
      </c>
      <c r="C1714" t="inlineStr">
        <is>
          <t>going to talk about him again on the</t>
        </is>
      </c>
      <c r="D1714">
        <f>HYPERLINK("https://www.youtube.com/watch?v=Jm0W1jPSgis&amp;t=561s", "Go to time")</f>
        <v/>
      </c>
    </row>
    <row r="1715">
      <c r="A1715">
        <f>HYPERLINK("https://www.youtube.com/watch?v=Jm0W1jPSgis", "Video")</f>
        <v/>
      </c>
      <c r="B1715" t="inlineStr">
        <is>
          <t>11:51</t>
        </is>
      </c>
      <c r="C1715" t="inlineStr">
        <is>
          <t>are you going to do about</t>
        </is>
      </c>
      <c r="D1715">
        <f>HYPERLINK("https://www.youtube.com/watch?v=Jm0W1jPSgis&amp;t=711s", "Go to time")</f>
        <v/>
      </c>
    </row>
    <row r="1716">
      <c r="A1716">
        <f>HYPERLINK("https://www.youtube.com/watch?v=Jm0W1jPSgis", "Video")</f>
        <v/>
      </c>
      <c r="B1716" t="inlineStr">
        <is>
          <t>15:45</t>
        </is>
      </c>
      <c r="C1716" t="inlineStr">
        <is>
          <t>here about Gillis Industries you going</t>
        </is>
      </c>
      <c r="D1716">
        <f>HYPERLINK("https://www.youtube.com/watch?v=Jm0W1jPSgis&amp;t=945s", "Go to time")</f>
        <v/>
      </c>
    </row>
    <row r="1717">
      <c r="A1717">
        <f>HYPERLINK("https://www.youtube.com/watch?v=_zZkL2oxtMU", "Video")</f>
        <v/>
      </c>
      <c r="B1717" t="inlineStr">
        <is>
          <t>0:57</t>
        </is>
      </c>
      <c r="C1717" t="inlineStr">
        <is>
          <t>once word got out about Mike this was</t>
        </is>
      </c>
      <c r="D1717">
        <f>HYPERLINK("https://www.youtube.com/watch?v=_zZkL2oxtMU&amp;t=57s", "Go to time")</f>
        <v/>
      </c>
    </row>
    <row r="1718">
      <c r="A1718">
        <f>HYPERLINK("https://www.youtube.com/watch?v=LAd2n-Fw7q4", "Video")</f>
        <v/>
      </c>
      <c r="B1718" t="inlineStr">
        <is>
          <t>2:47</t>
        </is>
      </c>
      <c r="C1718" t="inlineStr">
        <is>
          <t>about just got off the phone with Carley</t>
        </is>
      </c>
      <c r="D1718">
        <f>HYPERLINK("https://www.youtube.com/watch?v=LAd2n-Fw7q4&amp;t=167s", "Go to time")</f>
        <v/>
      </c>
    </row>
    <row r="1719">
      <c r="A1719">
        <f>HYPERLINK("https://www.youtube.com/watch?v=2jwVoL-YypU", "Video")</f>
        <v/>
      </c>
      <c r="B1719" t="inlineStr">
        <is>
          <t>1:51</t>
        </is>
      </c>
      <c r="C1719" t="inlineStr">
        <is>
          <t>go you sure about</t>
        </is>
      </c>
      <c r="D1719">
        <f>HYPERLINK("https://www.youtube.com/watch?v=2jwVoL-YypU&amp;t=111s", "Go to time")</f>
        <v/>
      </c>
    </row>
    <row r="1720">
      <c r="A1720">
        <f>HYPERLINK("https://www.youtube.com/watch?v=9ch6vxxqvmk", "Video")</f>
        <v/>
      </c>
      <c r="B1720" t="inlineStr">
        <is>
          <t>0:38</t>
        </is>
      </c>
      <c r="C1720" t="inlineStr">
        <is>
          <t>don't worry about it kid I got your back</t>
        </is>
      </c>
      <c r="D1720">
        <f>HYPERLINK("https://www.youtube.com/watch?v=9ch6vxxqvmk&amp;t=38s", "Go to time")</f>
        <v/>
      </c>
    </row>
    <row r="1721">
      <c r="A1721">
        <f>HYPERLINK("https://www.youtube.com/watch?v=9ch6vxxqvmk", "Video")</f>
        <v/>
      </c>
      <c r="B1721" t="inlineStr">
        <is>
          <t>4:06</t>
        </is>
      </c>
      <c r="C1721" t="inlineStr">
        <is>
          <t>about what you're going to say then</t>
        </is>
      </c>
      <c r="D1721">
        <f>HYPERLINK("https://www.youtube.com/watch?v=9ch6vxxqvmk&amp;t=246s", "Go to time")</f>
        <v/>
      </c>
    </row>
    <row r="1722">
      <c r="A1722">
        <f>HYPERLINK("https://www.youtube.com/watch?v=LxeLIt2-6Ew", "Video")</f>
        <v/>
      </c>
      <c r="B1722" t="inlineStr">
        <is>
          <t>5:24</t>
        </is>
      </c>
      <c r="C1722" t="inlineStr">
        <is>
          <t>and how about we bet on it I'm gonna</t>
        </is>
      </c>
      <c r="D1722">
        <f>HYPERLINK("https://www.youtube.com/watch?v=LxeLIt2-6Ew&amp;t=324s", "Go to time")</f>
        <v/>
      </c>
    </row>
    <row r="1723">
      <c r="A1723">
        <f>HYPERLINK("https://www.youtube.com/watch?v=5XP6mH5nyiU", "Video")</f>
        <v/>
      </c>
      <c r="B1723" t="inlineStr">
        <is>
          <t>3:08</t>
        </is>
      </c>
      <c r="C1723" t="inlineStr">
        <is>
          <t>going to get one but I thought about it</t>
        </is>
      </c>
      <c r="D1723">
        <f>HYPERLINK("https://www.youtube.com/watch?v=5XP6mH5nyiU&amp;t=188s", "Go to time")</f>
        <v/>
      </c>
    </row>
    <row r="1724">
      <c r="A1724">
        <f>HYPERLINK("https://www.youtube.com/watch?v=aDGK_T_jhfI", "Video")</f>
        <v/>
      </c>
      <c r="B1724" t="inlineStr">
        <is>
          <t>0:00</t>
        </is>
      </c>
      <c r="C1724" t="inlineStr">
        <is>
          <t>what do you got to say about that</t>
        </is>
      </c>
      <c r="D1724">
        <f>HYPERLINK("https://www.youtube.com/watch?v=aDGK_T_jhfI&amp;t=0s", "Go to time")</f>
        <v/>
      </c>
    </row>
    <row r="1725">
      <c r="A1725">
        <f>HYPERLINK("https://www.youtube.com/watch?v=aDGK_T_jhfI", "Video")</f>
        <v/>
      </c>
      <c r="B1725" t="inlineStr">
        <is>
          <t>3:38</t>
        </is>
      </c>
      <c r="C1725" t="inlineStr">
        <is>
          <t>about he's quoting a Few Good Men</t>
        </is>
      </c>
      <c r="D1725">
        <f>HYPERLINK("https://www.youtube.com/watch?v=aDGK_T_jhfI&amp;t=218s", "Go to time")</f>
        <v/>
      </c>
    </row>
    <row r="1726">
      <c r="A1726">
        <f>HYPERLINK("https://www.youtube.com/watch?v=m7W3MvKOIjk", "Video")</f>
        <v/>
      </c>
      <c r="B1726" t="inlineStr">
        <is>
          <t>3:00</t>
        </is>
      </c>
      <c r="C1726" t="inlineStr">
        <is>
          <t>talking about I'm talking about going to</t>
        </is>
      </c>
      <c r="D1726">
        <f>HYPERLINK("https://www.youtube.com/watch?v=m7W3MvKOIjk&amp;t=180s", "Go to time")</f>
        <v/>
      </c>
    </row>
    <row r="1727">
      <c r="A1727">
        <f>HYPERLINK("https://www.youtube.com/watch?v=m7W3MvKOIjk", "Video")</f>
        <v/>
      </c>
      <c r="B1727" t="inlineStr">
        <is>
          <t>4:02</t>
        </is>
      </c>
      <c r="C1727" t="inlineStr">
        <is>
          <t>godamn about your money Robert Zayn</t>
        </is>
      </c>
      <c r="D1727">
        <f>HYPERLINK("https://www.youtube.com/watch?v=m7W3MvKOIjk&amp;t=242s", "Go to time")</f>
        <v/>
      </c>
    </row>
    <row r="1728">
      <c r="A1728">
        <f>HYPERLINK("https://www.youtube.com/watch?v=lIfMPM9_2n4", "Video")</f>
        <v/>
      </c>
      <c r="B1728" t="inlineStr">
        <is>
          <t>6:38</t>
        </is>
      </c>
      <c r="C1728" t="inlineStr">
        <is>
          <t>but i'm going to tell you a story about</t>
        </is>
      </c>
      <c r="D1728">
        <f>HYPERLINK("https://www.youtube.com/watch?v=lIfMPM9_2n4&amp;t=398s", "Go to time")</f>
        <v/>
      </c>
    </row>
    <row r="1729">
      <c r="A1729">
        <f>HYPERLINK("https://www.youtube.com/watch?v=rxs2EcSmFBY", "Video")</f>
        <v/>
      </c>
      <c r="B1729" t="inlineStr">
        <is>
          <t>1:59</t>
        </is>
      </c>
      <c r="C1729" t="inlineStr">
        <is>
          <t>about this she's gonna go ballistic damn</t>
        </is>
      </c>
      <c r="D1729">
        <f>HYPERLINK("https://www.youtube.com/watch?v=rxs2EcSmFBY&amp;t=119s", "Go to time")</f>
        <v/>
      </c>
    </row>
    <row r="1730">
      <c r="A1730">
        <f>HYPERLINK("https://www.youtube.com/watch?v=YldJ3Qzlls0", "Video")</f>
        <v/>
      </c>
      <c r="B1730" t="inlineStr">
        <is>
          <t>0:27</t>
        </is>
      </c>
      <c r="C1730" t="inlineStr">
        <is>
          <t>talk about how you're going to handle it</t>
        </is>
      </c>
      <c r="D1730">
        <f>HYPERLINK("https://www.youtube.com/watch?v=YldJ3Qzlls0&amp;t=27s", "Go to time")</f>
        <v/>
      </c>
    </row>
    <row r="1731">
      <c r="A1731">
        <f>HYPERLINK("https://www.youtube.com/watch?v=-dfvdKf-KR0", "Video")</f>
        <v/>
      </c>
      <c r="B1731" t="inlineStr">
        <is>
          <t>2:14</t>
        </is>
      </c>
      <c r="C1731" t="inlineStr">
        <is>
          <t>what are you going to do about it</t>
        </is>
      </c>
      <c r="D1731">
        <f>HYPERLINK("https://www.youtube.com/watch?v=-dfvdKf-KR0&amp;t=134s", "Go to time")</f>
        <v/>
      </c>
    </row>
    <row r="1732">
      <c r="A1732">
        <f>HYPERLINK("https://www.youtube.com/watch?v=-dfvdKf-KR0", "Video")</f>
        <v/>
      </c>
      <c r="B1732" t="inlineStr">
        <is>
          <t>28:46</t>
        </is>
      </c>
      <c r="C1732" t="inlineStr">
        <is>
          <t>about to go through this whole damn</t>
        </is>
      </c>
      <c r="D1732">
        <f>HYPERLINK("https://www.youtube.com/watch?v=-dfvdKf-KR0&amp;t=1726s", "Go to time")</f>
        <v/>
      </c>
    </row>
    <row r="1733">
      <c r="A1733">
        <f>HYPERLINK("https://www.youtube.com/watch?v=-dfvdKf-KR0", "Video")</f>
        <v/>
      </c>
      <c r="B1733" t="inlineStr">
        <is>
          <t>53:46</t>
        </is>
      </c>
      <c r="C1733" t="inlineStr">
        <is>
          <t>hear it about that news before Louis got</t>
        </is>
      </c>
      <c r="D1733">
        <f>HYPERLINK("https://www.youtube.com/watch?v=-dfvdKf-KR0&amp;t=3226s", "Go to time")</f>
        <v/>
      </c>
    </row>
    <row r="1734">
      <c r="A1734">
        <f>HYPERLINK("https://www.youtube.com/watch?v=8ZxCsVadkiQ", "Video")</f>
        <v/>
      </c>
      <c r="B1734" t="inlineStr">
        <is>
          <t>9:40</t>
        </is>
      </c>
      <c r="C1734" t="inlineStr">
        <is>
          <t>is you can't talk about it God damn it</t>
        </is>
      </c>
      <c r="D1734">
        <f>HYPERLINK("https://www.youtube.com/watch?v=8ZxCsVadkiQ&amp;t=580s", "Go to time")</f>
        <v/>
      </c>
    </row>
    <row r="1735">
      <c r="A1735">
        <f>HYPERLINK("https://www.youtube.com/watch?v=8eqVO1O1mt8", "Video")</f>
        <v/>
      </c>
      <c r="B1735" t="inlineStr">
        <is>
          <t>2:00</t>
        </is>
      </c>
      <c r="C1735" t="inlineStr">
        <is>
          <t>excuse me I was thinking about going for</t>
        </is>
      </c>
      <c r="D1735">
        <f>HYPERLINK("https://www.youtube.com/watch?v=8eqVO1O1mt8&amp;t=120s", "Go to time")</f>
        <v/>
      </c>
    </row>
    <row r="1736">
      <c r="A1736">
        <f>HYPERLINK("https://www.youtube.com/watch?v=8eqVO1O1mt8", "Video")</f>
        <v/>
      </c>
      <c r="B1736" t="inlineStr">
        <is>
          <t>5:49</t>
        </is>
      </c>
      <c r="C1736" t="inlineStr">
        <is>
          <t>you forgot about sarbanes-oxley statue</t>
        </is>
      </c>
      <c r="D1736">
        <f>HYPERLINK("https://www.youtube.com/watch?v=8eqVO1O1mt8&amp;t=349s", "Go to time")</f>
        <v/>
      </c>
    </row>
    <row r="1737">
      <c r="A1737">
        <f>HYPERLINK("https://www.youtube.com/watch?v=iXEU9cwB-gQ", "Video")</f>
        <v/>
      </c>
      <c r="B1737" t="inlineStr">
        <is>
          <t>1:25</t>
        </is>
      </c>
      <c r="C1737" t="inlineStr">
        <is>
          <t>what are you going to do about it</t>
        </is>
      </c>
      <c r="D1737">
        <f>HYPERLINK("https://www.youtube.com/watch?v=iXEU9cwB-gQ&amp;t=85s", "Go to time")</f>
        <v/>
      </c>
    </row>
    <row r="1738">
      <c r="A1738">
        <f>HYPERLINK("https://www.youtube.com/watch?v=pVOGMlkeW64", "Video")</f>
        <v/>
      </c>
      <c r="B1738" t="inlineStr">
        <is>
          <t>2:08</t>
        </is>
      </c>
      <c r="C1738" t="inlineStr">
        <is>
          <t>a hero good don't ever talk about being</t>
        </is>
      </c>
      <c r="D1738">
        <f>HYPERLINK("https://www.youtube.com/watch?v=pVOGMlkeW64&amp;t=128s", "Go to time")</f>
        <v/>
      </c>
    </row>
    <row r="1739">
      <c r="A1739">
        <f>HYPERLINK("https://www.youtube.com/watch?v=pVOGMlkeW64", "Video")</f>
        <v/>
      </c>
      <c r="B1739" t="inlineStr">
        <is>
          <t>7:49</t>
        </is>
      </c>
      <c r="C1739" t="inlineStr">
        <is>
          <t>I'll go back to writing your diary about</t>
        </is>
      </c>
      <c r="D1739">
        <f>HYPERLINK("https://www.youtube.com/watch?v=pVOGMlkeW64&amp;t=469s", "Go to time")</f>
        <v/>
      </c>
    </row>
    <row r="1740">
      <c r="A1740">
        <f>HYPERLINK("https://www.youtube.com/watch?v=pVOGMlkeW64", "Video")</f>
        <v/>
      </c>
      <c r="B1740" t="inlineStr">
        <is>
          <t>9:37</t>
        </is>
      </c>
      <c r="C1740" t="inlineStr">
        <is>
          <t>what are you gonna do about it</t>
        </is>
      </c>
      <c r="D1740">
        <f>HYPERLINK("https://www.youtube.com/watch?v=pVOGMlkeW64&amp;t=577s", "Go to time")</f>
        <v/>
      </c>
    </row>
    <row r="1741">
      <c r="A1741">
        <f>HYPERLINK("https://www.youtube.com/watch?v=wSqT30dZl1s", "Video")</f>
        <v/>
      </c>
      <c r="B1741" t="inlineStr">
        <is>
          <t>4:13</t>
        </is>
      </c>
      <c r="C1741" t="inlineStr">
        <is>
          <t>here what about you Lis you got a</t>
        </is>
      </c>
      <c r="D1741">
        <f>HYPERLINK("https://www.youtube.com/watch?v=wSqT30dZl1s&amp;t=253s", "Go to time")</f>
        <v/>
      </c>
    </row>
    <row r="1742">
      <c r="A1742">
        <f>HYPERLINK("https://www.youtube.com/watch?v=UkRhzjx2nyc", "Video")</f>
        <v/>
      </c>
      <c r="B1742" t="inlineStr">
        <is>
          <t>2:40</t>
        </is>
      </c>
      <c r="C1742" t="inlineStr">
        <is>
          <t>hope you two had a good laugh about that</t>
        </is>
      </c>
      <c r="D1742">
        <f>HYPERLINK("https://www.youtube.com/watch?v=UkRhzjx2nyc&amp;t=160s", "Go to time")</f>
        <v/>
      </c>
    </row>
    <row r="1743">
      <c r="A1743">
        <f>HYPERLINK("https://www.youtube.com/watch?v=UkRhzjx2nyc", "Video")</f>
        <v/>
      </c>
      <c r="B1743" t="inlineStr">
        <is>
          <t>2:46</t>
        </is>
      </c>
      <c r="C1743" t="inlineStr">
        <is>
          <t>and I wasn't going to tell Jenny about</t>
        </is>
      </c>
      <c r="D1743">
        <f>HYPERLINK("https://www.youtube.com/watch?v=UkRhzjx2nyc&amp;t=166s", "Go to time")</f>
        <v/>
      </c>
    </row>
    <row r="1744">
      <c r="A1744">
        <f>HYPERLINK("https://www.youtube.com/watch?v=UeTVlP7O4sA", "Video")</f>
        <v/>
      </c>
      <c r="B1744" t="inlineStr">
        <is>
          <t>6:07</t>
        </is>
      </c>
      <c r="C1744" t="inlineStr">
        <is>
          <t>good mood I'm not we can talk about it</t>
        </is>
      </c>
      <c r="D1744">
        <f>HYPERLINK("https://www.youtube.com/watch?v=UeTVlP7O4sA&amp;t=367s", "Go to time")</f>
        <v/>
      </c>
    </row>
    <row r="1745">
      <c r="A1745">
        <f>HYPERLINK("https://www.youtube.com/watch?v=UeTVlP7O4sA", "Video")</f>
        <v/>
      </c>
      <c r="B1745" t="inlineStr">
        <is>
          <t>6:11</t>
        </is>
      </c>
      <c r="C1745" t="inlineStr">
        <is>
          <t>can talk about it now I was just going</t>
        </is>
      </c>
      <c r="D1745">
        <f>HYPERLINK("https://www.youtube.com/watch?v=UeTVlP7O4sA&amp;t=371s", "Go to time")</f>
        <v/>
      </c>
    </row>
    <row r="1746">
      <c r="A1746">
        <f>HYPERLINK("https://www.youtube.com/watch?v=UeTVlP7O4sA", "Video")</f>
        <v/>
      </c>
      <c r="B1746" t="inlineStr">
        <is>
          <t>7:54</t>
        </is>
      </c>
      <c r="C1746" t="inlineStr">
        <is>
          <t>you going to do about</t>
        </is>
      </c>
      <c r="D1746">
        <f>HYPERLINK("https://www.youtube.com/watch?v=UeTVlP7O4sA&amp;t=474s", "Go to time")</f>
        <v/>
      </c>
    </row>
    <row r="1747">
      <c r="A1747">
        <f>HYPERLINK("https://www.youtube.com/watch?v=rbOHyH4G5P4", "Video")</f>
        <v/>
      </c>
      <c r="B1747" t="inlineStr">
        <is>
          <t>4:22</t>
        </is>
      </c>
      <c r="C1747" t="inlineStr">
        <is>
          <t>your name's about to go up on a brand</t>
        </is>
      </c>
      <c r="D1747">
        <f>HYPERLINK("https://www.youtube.com/watch?v=rbOHyH4G5P4&amp;t=262s", "Go to time")</f>
        <v/>
      </c>
    </row>
    <row r="1748">
      <c r="A1748">
        <f>HYPERLINK("https://www.youtube.com/watch?v=MrJlhnVXGfw", "Video")</f>
        <v/>
      </c>
      <c r="B1748" t="inlineStr">
        <is>
          <t>1:11</t>
        </is>
      </c>
      <c r="C1748" t="inlineStr">
        <is>
          <t>them this is about you you've got rouse</t>
        </is>
      </c>
      <c r="D1748">
        <f>HYPERLINK("https://www.youtube.com/watch?v=MrJlhnVXGfw&amp;t=71s", "Go to time")</f>
        <v/>
      </c>
    </row>
    <row r="1749">
      <c r="A1749">
        <f>HYPERLINK("https://www.youtube.com/watch?v=MrJlhnVXGfw", "Video")</f>
        <v/>
      </c>
      <c r="B1749" t="inlineStr">
        <is>
          <t>3:51</t>
        </is>
      </c>
      <c r="C1749" t="inlineStr">
        <is>
          <t>talking about or get out of my goddamn</t>
        </is>
      </c>
      <c r="D1749">
        <f>HYPERLINK("https://www.youtube.com/watch?v=MrJlhnVXGfw&amp;t=231s", "Go to time")</f>
        <v/>
      </c>
    </row>
    <row r="1750">
      <c r="A1750">
        <f>HYPERLINK("https://www.youtube.com/watch?v=XoS32VUFhQg", "Video")</f>
        <v/>
      </c>
      <c r="B1750" t="inlineStr">
        <is>
          <t>5:51</t>
        </is>
      </c>
      <c r="C1750" t="inlineStr">
        <is>
          <t>heard such good things about it's nice</t>
        </is>
      </c>
      <c r="D1750">
        <f>HYPERLINK("https://www.youtube.com/watch?v=XoS32VUFhQg&amp;t=351s", "Go to time")</f>
        <v/>
      </c>
    </row>
    <row r="1751">
      <c r="A1751">
        <f>HYPERLINK("https://www.youtube.com/watch?v=2cb60bh4H8g", "Video")</f>
        <v/>
      </c>
      <c r="B1751" t="inlineStr">
        <is>
          <t>3:08</t>
        </is>
      </c>
      <c r="C1751" t="inlineStr">
        <is>
          <t>they're going to find out about jeff</t>
        </is>
      </c>
      <c r="D1751">
        <f>HYPERLINK("https://www.youtube.com/watch?v=2cb60bh4H8g&amp;t=188s", "Go to time")</f>
        <v/>
      </c>
    </row>
    <row r="1752">
      <c r="A1752">
        <f>HYPERLINK("https://www.youtube.com/watch?v=Q-No3M6IWhA", "Video")</f>
        <v/>
      </c>
      <c r="B1752" t="inlineStr">
        <is>
          <t>4:17</t>
        </is>
      </c>
      <c r="C1752" t="inlineStr">
        <is>
          <t>you remember i know about you and i got</t>
        </is>
      </c>
      <c r="D1752">
        <f>HYPERLINK("https://www.youtube.com/watch?v=Q-No3M6IWhA&amp;t=257s", "Go to time")</f>
        <v/>
      </c>
    </row>
    <row r="1753">
      <c r="A1753">
        <f>HYPERLINK("https://www.youtube.com/watch?v=Wl7W_8w8_5w", "Video")</f>
        <v/>
      </c>
      <c r="B1753" t="inlineStr">
        <is>
          <t>3:26</t>
        </is>
      </c>
      <c r="C1753" t="inlineStr">
        <is>
          <t>all about it but like i said i've got a</t>
        </is>
      </c>
      <c r="D1753">
        <f>HYPERLINK("https://www.youtube.com/watch?v=Wl7W_8w8_5w&amp;t=206s", "Go to time")</f>
        <v/>
      </c>
    </row>
    <row r="1754">
      <c r="A1754">
        <f>HYPERLINK("https://www.youtube.com/watch?v=sTg6pGXUjYc", "Video")</f>
        <v/>
      </c>
      <c r="B1754" t="inlineStr">
        <is>
          <t>1:49</t>
        </is>
      </c>
      <c r="C1754" t="inlineStr">
        <is>
          <t>are you gonna do about Jessica I don't</t>
        </is>
      </c>
      <c r="D1754">
        <f>HYPERLINK("https://www.youtube.com/watch?v=sTg6pGXUjYc&amp;t=109s", "Go to time")</f>
        <v/>
      </c>
    </row>
    <row r="1755">
      <c r="A1755">
        <f>HYPERLINK("https://www.youtube.com/watch?v=z_fHDIzPpOE", "Video")</f>
        <v/>
      </c>
      <c r="B1755" t="inlineStr">
        <is>
          <t>0:13</t>
        </is>
      </c>
      <c r="C1755" t="inlineStr">
        <is>
          <t>still upset about our labor negotiations</t>
        </is>
      </c>
      <c r="D1755">
        <f>HYPERLINK("https://www.youtube.com/watch?v=z_fHDIzPpOE&amp;t=13s", "Go to time")</f>
        <v/>
      </c>
    </row>
    <row r="1756">
      <c r="A1756">
        <f>HYPERLINK("https://www.youtube.com/watch?v=z_fHDIzPpOE", "Video")</f>
        <v/>
      </c>
      <c r="B1756" t="inlineStr">
        <is>
          <t>4:03</t>
        </is>
      </c>
      <c r="C1756" t="inlineStr">
        <is>
          <t>about to sign the papers I got worded</t>
        </is>
      </c>
      <c r="D1756">
        <f>HYPERLINK("https://www.youtube.com/watch?v=z_fHDIzPpOE&amp;t=243s", "Go to time")</f>
        <v/>
      </c>
    </row>
    <row r="1757">
      <c r="A1757">
        <f>HYPERLINK("https://www.youtube.com/watch?v=ij2q9RJ8n4M", "Video")</f>
        <v/>
      </c>
      <c r="B1757" t="inlineStr">
        <is>
          <t>0:43</t>
        </is>
      </c>
      <c r="C1757" t="inlineStr">
        <is>
          <t>about is what you're going to take what</t>
        </is>
      </c>
      <c r="D1757">
        <f>HYPERLINK("https://www.youtube.com/watch?v=ij2q9RJ8n4M&amp;t=43s", "Go to time")</f>
        <v/>
      </c>
    </row>
    <row r="1758">
      <c r="A1758">
        <f>HYPERLINK("https://www.youtube.com/watch?v=ij2q9RJ8n4M", "Video")</f>
        <v/>
      </c>
      <c r="B1758" t="inlineStr">
        <is>
          <t>8:49</t>
        </is>
      </c>
      <c r="C1758" t="inlineStr">
        <is>
          <t>Captain's about to go down with her ship</t>
        </is>
      </c>
      <c r="D1758">
        <f>HYPERLINK("https://www.youtube.com/watch?v=ij2q9RJ8n4M&amp;t=529s", "Go to time")</f>
        <v/>
      </c>
    </row>
    <row r="1759">
      <c r="A1759">
        <f>HYPERLINK("https://www.youtube.com/watch?v=LuviALQ_8Wk", "Video")</f>
        <v/>
      </c>
      <c r="B1759" t="inlineStr">
        <is>
          <t>0:50</t>
        </is>
      </c>
      <c r="C1759" t="inlineStr">
        <is>
          <t>about the woman he's never going to</t>
        </is>
      </c>
      <c r="D1759">
        <f>HYPERLINK("https://www.youtube.com/watch?v=LuviALQ_8Wk&amp;t=50s", "Go to time")</f>
        <v/>
      </c>
    </row>
    <row r="1760">
      <c r="A1760">
        <f>HYPERLINK("https://www.youtube.com/watch?v=Ca0zQJ6JtMY", "Video")</f>
        <v/>
      </c>
      <c r="B1760" t="inlineStr">
        <is>
          <t>12:38</t>
        </is>
      </c>
      <c r="C1760" t="inlineStr">
        <is>
          <t>what are you talking about they got us</t>
        </is>
      </c>
      <c r="D1760">
        <f>HYPERLINK("https://www.youtube.com/watch?v=Ca0zQJ6JtMY&amp;t=758s", "Go to time")</f>
        <v/>
      </c>
    </row>
    <row r="1761">
      <c r="A1761">
        <f>HYPERLINK("https://www.youtube.com/watch?v=Ca0zQJ6JtMY", "Video")</f>
        <v/>
      </c>
      <c r="B1761" t="inlineStr">
        <is>
          <t>12:46</t>
        </is>
      </c>
      <c r="C1761" t="inlineStr">
        <is>
          <t>don't give a [ __ ] about the goddamn</t>
        </is>
      </c>
      <c r="D1761">
        <f>HYPERLINK("https://www.youtube.com/watch?v=Ca0zQJ6JtMY&amp;t=766s", "Go to time")</f>
        <v/>
      </c>
    </row>
    <row r="1762">
      <c r="A1762">
        <f>HYPERLINK("https://www.youtube.com/watch?v=Ca0zQJ6JtMY", "Video")</f>
        <v/>
      </c>
      <c r="B1762" t="inlineStr">
        <is>
          <t>12:50</t>
        </is>
      </c>
      <c r="C1762" t="inlineStr">
        <is>
          <t>nobody cares about the goddamn</t>
        </is>
      </c>
      <c r="D1762">
        <f>HYPERLINK("https://www.youtube.com/watch?v=Ca0zQJ6JtMY&amp;t=770s", "Go to time")</f>
        <v/>
      </c>
    </row>
    <row r="1763">
      <c r="A1763">
        <f>HYPERLINK("https://www.youtube.com/watch?v=12WoXR7V8rM", "Video")</f>
        <v/>
      </c>
      <c r="B1763" t="inlineStr">
        <is>
          <t>3:58</t>
        </is>
      </c>
      <c r="C1763" t="inlineStr">
        <is>
          <t>about that godamn Mo let them waste</t>
        </is>
      </c>
      <c r="D1763">
        <f>HYPERLINK("https://www.youtube.com/watch?v=12WoXR7V8rM&amp;t=238s", "Go to time")</f>
        <v/>
      </c>
    </row>
    <row r="1764">
      <c r="A1764">
        <f>HYPERLINK("https://www.youtube.com/watch?v=iXG3_-Jtexc", "Video")</f>
        <v/>
      </c>
      <c r="B1764" t="inlineStr">
        <is>
          <t>1:54</t>
        </is>
      </c>
      <c r="C1764" t="inlineStr">
        <is>
          <t>you're gonna say that about me better</t>
        </is>
      </c>
      <c r="D1764">
        <f>HYPERLINK("https://www.youtube.com/watch?v=iXG3_-Jtexc&amp;t=114s", "Go to time")</f>
        <v/>
      </c>
    </row>
    <row r="1765">
      <c r="A1765">
        <f>HYPERLINK("https://www.youtube.com/watch?v=8cr81HTMs_w", "Video")</f>
        <v/>
      </c>
      <c r="B1765" t="inlineStr">
        <is>
          <t>2:52</t>
        </is>
      </c>
      <c r="C1765" t="inlineStr">
        <is>
          <t>this isn't about his ego it's about</t>
        </is>
      </c>
      <c r="D1765">
        <f>HYPERLINK("https://www.youtube.com/watch?v=8cr81HTMs_w&amp;t=172s", "Go to time")</f>
        <v/>
      </c>
    </row>
    <row r="1766">
      <c r="A1766">
        <f>HYPERLINK("https://www.youtube.com/watch?v=8cr81HTMs_w", "Video")</f>
        <v/>
      </c>
      <c r="B1766" t="inlineStr">
        <is>
          <t>18:50</t>
        </is>
      </c>
      <c r="C1766" t="inlineStr">
        <is>
          <t>going to talk about him again on the</t>
        </is>
      </c>
      <c r="D1766">
        <f>HYPERLINK("https://www.youtube.com/watch?v=8cr81HTMs_w&amp;t=1130s", "Go to time")</f>
        <v/>
      </c>
    </row>
    <row r="1767">
      <c r="A1767">
        <f>HYPERLINK("https://www.youtube.com/watch?v=0cRLQsak4Lo", "Video")</f>
        <v/>
      </c>
      <c r="B1767" t="inlineStr">
        <is>
          <t>5:25</t>
        </is>
      </c>
      <c r="C1767" t="inlineStr">
        <is>
          <t>that's good work I'm not talking about</t>
        </is>
      </c>
      <c r="D1767">
        <f>HYPERLINK("https://www.youtube.com/watch?v=0cRLQsak4Lo&amp;t=325s", "Go to time")</f>
        <v/>
      </c>
    </row>
    <row r="1768">
      <c r="A1768">
        <f>HYPERLINK("https://www.youtube.com/watch?v=0cRLQsak4Lo", "Video")</f>
        <v/>
      </c>
      <c r="B1768" t="inlineStr">
        <is>
          <t>5:33</t>
        </is>
      </c>
      <c r="C1768" t="inlineStr">
        <is>
          <t>you're talking about what are you gonna</t>
        </is>
      </c>
      <c r="D1768">
        <f>HYPERLINK("https://www.youtube.com/watch?v=0cRLQsak4Lo&amp;t=333s", "Go to time")</f>
        <v/>
      </c>
    </row>
    <row r="1769">
      <c r="A1769">
        <f>HYPERLINK("https://www.youtube.com/watch?v=l6_03xWXuR4", "Video")</f>
        <v/>
      </c>
      <c r="B1769" t="inlineStr">
        <is>
          <t>5:28</t>
        </is>
      </c>
      <c r="C1769" t="inlineStr">
        <is>
          <t>Harvey about this but good would it do</t>
        </is>
      </c>
      <c r="D1769">
        <f>HYPERLINK("https://www.youtube.com/watch?v=l6_03xWXuR4&amp;t=328s", "Go to time")</f>
        <v/>
      </c>
    </row>
    <row r="1770">
      <c r="A1770">
        <f>HYPERLINK("https://www.youtube.com/watch?v=YOw-CnGnw3o", "Video")</f>
        <v/>
      </c>
      <c r="B1770" t="inlineStr">
        <is>
          <t>2:22</t>
        </is>
      </c>
      <c r="C1770" t="inlineStr">
        <is>
          <t>talking about you got hands on that job</t>
        </is>
      </c>
      <c r="D1770">
        <f>HYPERLINK("https://www.youtube.com/watch?v=YOw-CnGnw3o&amp;t=142s", "Go to time")</f>
        <v/>
      </c>
    </row>
    <row r="1771">
      <c r="A1771">
        <f>HYPERLINK("https://www.youtube.com/watch?v=YOw-CnGnw3o", "Video")</f>
        <v/>
      </c>
      <c r="B1771" t="inlineStr">
        <is>
          <t>8:48</t>
        </is>
      </c>
      <c r="C1771" t="inlineStr">
        <is>
          <t>what is Jessica going to do about it</t>
        </is>
      </c>
      <c r="D1771">
        <f>HYPERLINK("https://www.youtube.com/watch?v=YOw-CnGnw3o&amp;t=528s", "Go to time")</f>
        <v/>
      </c>
    </row>
    <row r="1772">
      <c r="A1772">
        <f>HYPERLINK("https://www.youtube.com/watch?v=JAblpis8jYI", "Video")</f>
        <v/>
      </c>
      <c r="B1772" t="inlineStr">
        <is>
          <t>3:03</t>
        </is>
      </c>
      <c r="C1772" t="inlineStr">
        <is>
          <t>don't he's going to find out about your</t>
        </is>
      </c>
      <c r="D1772">
        <f>HYPERLINK("https://www.youtube.com/watch?v=JAblpis8jYI&amp;t=183s", "Go to time")</f>
        <v/>
      </c>
    </row>
    <row r="1773">
      <c r="A1773">
        <f>HYPERLINK("https://www.youtube.com/watch?v=cmWpl8bAtJY", "Video")</f>
        <v/>
      </c>
      <c r="B1773" t="inlineStr">
        <is>
          <t>1:44</t>
        </is>
      </c>
      <c r="C1773" t="inlineStr">
        <is>
          <t>says what are you gonna do about it I</t>
        </is>
      </c>
      <c r="D1773">
        <f>HYPERLINK("https://www.youtube.com/watch?v=cmWpl8bAtJY&amp;t=104s", "Go to time")</f>
        <v/>
      </c>
    </row>
    <row r="1774">
      <c r="A1774">
        <f>HYPERLINK("https://www.youtube.com/watch?v=cmWpl8bAtJY", "Video")</f>
        <v/>
      </c>
      <c r="B1774" t="inlineStr">
        <is>
          <t>2:15</t>
        </is>
      </c>
      <c r="C1774" t="inlineStr">
        <is>
          <t>and what are you gonna do about it</t>
        </is>
      </c>
      <c r="D1774">
        <f>HYPERLINK("https://www.youtube.com/watch?v=cmWpl8bAtJY&amp;t=135s", "Go to time")</f>
        <v/>
      </c>
    </row>
    <row r="1775">
      <c r="A1775">
        <f>HYPERLINK("https://www.youtube.com/watch?v=FSrFvVkpsng", "Video")</f>
        <v/>
      </c>
      <c r="B1775" t="inlineStr">
        <is>
          <t>0:47</t>
        </is>
      </c>
      <c r="C1775" t="inlineStr">
        <is>
          <t>was about the greater good or that it</t>
        </is>
      </c>
      <c r="D1775">
        <f>HYPERLINK("https://www.youtube.com/watch?v=FSrFvVkpsng&amp;t=47s", "Go to time")</f>
        <v/>
      </c>
    </row>
    <row r="1776">
      <c r="A1776">
        <f>HYPERLINK("https://www.youtube.com/watch?v=JKfE_QOWqRo", "Video")</f>
        <v/>
      </c>
      <c r="B1776" t="inlineStr">
        <is>
          <t>5:14</t>
        </is>
      </c>
      <c r="C1776" t="inlineStr">
        <is>
          <t>paranoid [ __ ] about Mike Ross going</t>
        </is>
      </c>
      <c r="D1776">
        <f>HYPERLINK("https://www.youtube.com/watch?v=JKfE_QOWqRo&amp;t=314s", "Go to time")</f>
        <v/>
      </c>
    </row>
    <row r="1777">
      <c r="A1777">
        <f>HYPERLINK("https://www.youtube.com/watch?v=Y4Z9yobtlkU", "Video")</f>
        <v/>
      </c>
      <c r="B1777" t="inlineStr">
        <is>
          <t>5:46</t>
        </is>
      </c>
      <c r="C1777" t="inlineStr">
        <is>
          <t>I why don't to go ask my gross about my</t>
        </is>
      </c>
      <c r="D1777">
        <f>HYPERLINK("https://www.youtube.com/watch?v=Y4Z9yobtlkU&amp;t=346s", "Go to time")</f>
        <v/>
      </c>
    </row>
    <row r="1778">
      <c r="A1778">
        <f>HYPERLINK("https://www.youtube.com/watch?v=1n3N_oJlt7s", "Video")</f>
        <v/>
      </c>
      <c r="B1778" t="inlineStr">
        <is>
          <t>2:33</t>
        </is>
      </c>
      <c r="C1778" t="inlineStr">
        <is>
          <t>409a you forgot about saran's oxy</t>
        </is>
      </c>
      <c r="D1778">
        <f>HYPERLINK("https://www.youtube.com/watch?v=1n3N_oJlt7s&amp;t=153s", "Go to time")</f>
        <v/>
      </c>
    </row>
    <row r="1779">
      <c r="A1779">
        <f>HYPERLINK("https://www.youtube.com/watch?v=1n3N_oJlt7s", "Video")</f>
        <v/>
      </c>
      <c r="B1779" t="inlineStr">
        <is>
          <t>5:22</t>
        </is>
      </c>
      <c r="C1779" t="inlineStr">
        <is>
          <t>learn everything that is about going to</t>
        </is>
      </c>
      <c r="D1779">
        <f>HYPERLINK("https://www.youtube.com/watch?v=1n3N_oJlt7s&amp;t=322s", "Go to time")</f>
        <v/>
      </c>
    </row>
    <row r="1780">
      <c r="A1780">
        <f>HYPERLINK("https://www.youtube.com/watch?v=giWFqPUi3ho", "Video")</f>
        <v/>
      </c>
      <c r="B1780" t="inlineStr">
        <is>
          <t>3:55</t>
        </is>
      </c>
      <c r="C1780" t="inlineStr">
        <is>
          <t>good lawyers worry about facts</t>
        </is>
      </c>
      <c r="D1780">
        <f>HYPERLINK("https://www.youtube.com/watch?v=giWFqPUi3ho&amp;t=235s", "Go to time")</f>
        <v/>
      </c>
    </row>
    <row r="1781">
      <c r="A1781">
        <f>HYPERLINK("https://www.youtube.com/watch?v=giWFqPUi3ho", "Video")</f>
        <v/>
      </c>
      <c r="B1781" t="inlineStr">
        <is>
          <t>8:37</t>
        </is>
      </c>
      <c r="C1781" t="inlineStr">
        <is>
          <t>thinking about how I'm gonna enjoy</t>
        </is>
      </c>
      <c r="D1781">
        <f>HYPERLINK("https://www.youtube.com/watch?v=giWFqPUi3ho&amp;t=517s", "Go to time")</f>
        <v/>
      </c>
    </row>
    <row r="1782">
      <c r="A1782">
        <f>HYPERLINK("https://www.youtube.com/watch?v=tvfu4ZeR0ao", "Video")</f>
        <v/>
      </c>
      <c r="B1782" t="inlineStr">
        <is>
          <t>3:23</t>
        </is>
      </c>
      <c r="C1782" t="inlineStr">
        <is>
          <t>and cry about it so what are you gonna</t>
        </is>
      </c>
      <c r="D1782">
        <f>HYPERLINK("https://www.youtube.com/watch?v=tvfu4ZeR0ao&amp;t=203s", "Go to time")</f>
        <v/>
      </c>
    </row>
    <row r="1783">
      <c r="A1783">
        <f>HYPERLINK("https://www.youtube.com/watch?v=wjbXpSlWubM", "Video")</f>
        <v/>
      </c>
      <c r="B1783" t="inlineStr">
        <is>
          <t>2:09</t>
        </is>
      </c>
      <c r="C1783" t="inlineStr">
        <is>
          <t>in about a half an hour you're gonna</t>
        </is>
      </c>
      <c r="D1783">
        <f>HYPERLINK("https://www.youtube.com/watch?v=wjbXpSlWubM&amp;t=129s", "Go to time")</f>
        <v/>
      </c>
    </row>
    <row r="1784">
      <c r="A1784">
        <f>HYPERLINK("https://www.youtube.com/watch?v=3ZEyPQ69JV0", "Video")</f>
        <v/>
      </c>
      <c r="B1784" t="inlineStr">
        <is>
          <t>3:51</t>
        </is>
      </c>
      <c r="C1784" t="inlineStr">
        <is>
          <t>did show up about half hour ago there</t>
        </is>
      </c>
      <c r="D1784">
        <f>HYPERLINK("https://www.youtube.com/watch?v=3ZEyPQ69JV0&amp;t=231s", "Go to time")</f>
        <v/>
      </c>
    </row>
    <row r="1785">
      <c r="A1785">
        <f>HYPERLINK("https://www.youtube.com/watch?v=l3lYUcBSTPo", "Video")</f>
        <v/>
      </c>
      <c r="B1785" t="inlineStr">
        <is>
          <t>2:47</t>
        </is>
      </c>
      <c r="C1785" t="inlineStr">
        <is>
          <t>the Gordon loss here what about the</t>
        </is>
      </c>
      <c r="D1785">
        <f>HYPERLINK("https://www.youtube.com/watch?v=l3lYUcBSTPo&amp;t=167s", "Go to time")</f>
        <v/>
      </c>
    </row>
    <row r="1786">
      <c r="A1786">
        <f>HYPERLINK("https://www.youtube.com/watch?v=nz1I2mX8DJA", "Video")</f>
        <v/>
      </c>
      <c r="B1786" t="inlineStr">
        <is>
          <t>6:17</t>
        </is>
      </c>
      <c r="C1786" t="inlineStr">
        <is>
          <t>about to say it's going to have to wait</t>
        </is>
      </c>
      <c r="D1786">
        <f>HYPERLINK("https://www.youtube.com/watch?v=nz1I2mX8DJA&amp;t=377s", "Go to time")</f>
        <v/>
      </c>
    </row>
    <row r="1787">
      <c r="A1787">
        <f>HYPERLINK("https://www.youtube.com/watch?v=X_0m3HOZ5H4", "Video")</f>
        <v/>
      </c>
      <c r="B1787" t="inlineStr">
        <is>
          <t>1:27</t>
        </is>
      </c>
      <c r="C1787" t="inlineStr">
        <is>
          <t>care about is now you're going to take</t>
        </is>
      </c>
      <c r="D1787">
        <f>HYPERLINK("https://www.youtube.com/watch?v=X_0m3HOZ5H4&amp;t=87s", "Go to time")</f>
        <v/>
      </c>
    </row>
    <row r="1788">
      <c r="A1788">
        <f>HYPERLINK("https://www.youtube.com/watch?v=GKZO-l-d-Hs", "Video")</f>
        <v/>
      </c>
      <c r="B1788" t="inlineStr">
        <is>
          <t>2:05</t>
        </is>
      </c>
      <c r="C1788" t="inlineStr">
        <is>
          <t>gonna need to contact the board about a</t>
        </is>
      </c>
      <c r="D1788">
        <f>HYPERLINK("https://www.youtube.com/watch?v=GKZO-l-d-Hs&amp;t=125s", "Go to time")</f>
        <v/>
      </c>
    </row>
    <row r="1789">
      <c r="A1789">
        <f>HYPERLINK("https://www.youtube.com/watch?v=GKZO-l-d-Hs", "Video")</f>
        <v/>
      </c>
      <c r="B1789" t="inlineStr">
        <is>
          <t>2:11</t>
        </is>
      </c>
      <c r="C1789" t="inlineStr">
        <is>
          <t>what about the crown jewels you go</t>
        </is>
      </c>
      <c r="D1789">
        <f>HYPERLINK("https://www.youtube.com/watch?v=GKZO-l-d-Hs&amp;t=131s", "Go to time")</f>
        <v/>
      </c>
    </row>
    <row r="1790">
      <c r="A1790">
        <f>HYPERLINK("https://www.youtube.com/watch?v=mWrDMgj7hmw", "Video")</f>
        <v/>
      </c>
      <c r="B1790" t="inlineStr">
        <is>
          <t>9:09</t>
        </is>
      </c>
      <c r="C1790" t="inlineStr">
        <is>
          <t>me your reason got about 5,000</t>
        </is>
      </c>
      <c r="D1790">
        <f>HYPERLINK("https://www.youtube.com/watch?v=mWrDMgj7hmw&amp;t=549s", "Go to time")</f>
        <v/>
      </c>
    </row>
    <row r="1791">
      <c r="A1791">
        <f>HYPERLINK("https://www.youtube.com/watch?v=Jt8gHs5NQSQ", "Video")</f>
        <v/>
      </c>
      <c r="B1791" t="inlineStr">
        <is>
          <t>0:17</t>
        </is>
      </c>
      <c r="C1791" t="inlineStr">
        <is>
          <t>you gonna think about you after you</t>
        </is>
      </c>
      <c r="D1791">
        <f>HYPERLINK("https://www.youtube.com/watch?v=Jt8gHs5NQSQ&amp;t=17s", "Go to time")</f>
        <v/>
      </c>
    </row>
    <row r="1792">
      <c r="A1792">
        <f>HYPERLINK("https://www.youtube.com/watch?v=Jt8gHs5NQSQ", "Video")</f>
        <v/>
      </c>
      <c r="B1792" t="inlineStr">
        <is>
          <t>2:59</t>
        </is>
      </c>
      <c r="C1792" t="inlineStr">
        <is>
          <t>to make it about you I didn't go to</t>
        </is>
      </c>
      <c r="D1792">
        <f>HYPERLINK("https://www.youtube.com/watch?v=Jt8gHs5NQSQ&amp;t=179s", "Go to time")</f>
        <v/>
      </c>
    </row>
    <row r="1793">
      <c r="A1793">
        <f>HYPERLINK("https://www.youtube.com/watch?v=Jt8gHs5NQSQ", "Video")</f>
        <v/>
      </c>
      <c r="B1793" t="inlineStr">
        <is>
          <t>3:11</t>
        </is>
      </c>
      <c r="C1793" t="inlineStr">
        <is>
          <t>forgotten about her</t>
        </is>
      </c>
      <c r="D1793">
        <f>HYPERLINK("https://www.youtube.com/watch?v=Jt8gHs5NQSQ&amp;t=191s", "Go to time")</f>
        <v/>
      </c>
    </row>
    <row r="1794">
      <c r="A1794">
        <f>HYPERLINK("https://www.youtube.com/watch?v=mbsEBoeY3fA", "Video")</f>
        <v/>
      </c>
      <c r="B1794" t="inlineStr">
        <is>
          <t>2:46</t>
        </is>
      </c>
      <c r="C1794" t="inlineStr">
        <is>
          <t>here what about you leis you got a</t>
        </is>
      </c>
      <c r="D1794">
        <f>HYPERLINK("https://www.youtube.com/watch?v=mbsEBoeY3fA&amp;t=166s", "Go to time")</f>
        <v/>
      </c>
    </row>
    <row r="1795">
      <c r="A1795">
        <f>HYPERLINK("https://www.youtube.com/watch?v=mbsEBoeY3fA", "Video")</f>
        <v/>
      </c>
      <c r="B1795" t="inlineStr">
        <is>
          <t>7:13</t>
        </is>
      </c>
      <c r="C1795" t="inlineStr">
        <is>
          <t>and feel good about</t>
        </is>
      </c>
      <c r="D1795">
        <f>HYPERLINK("https://www.youtube.com/watch?v=mbsEBoeY3fA&amp;t=433s", "Go to time")</f>
        <v/>
      </c>
    </row>
    <row r="1796">
      <c r="A1796">
        <f>HYPERLINK("https://www.youtube.com/watch?v=d0QayYioIiY", "Video")</f>
        <v/>
      </c>
      <c r="B1796" t="inlineStr">
        <is>
          <t>0:04</t>
        </is>
      </c>
      <c r="C1796" t="inlineStr">
        <is>
          <t>apologize for yelling at you about going</t>
        </is>
      </c>
      <c r="D1796">
        <f>HYPERLINK("https://www.youtube.com/watch?v=d0QayYioIiY&amp;t=4s", "Go to time")</f>
        <v/>
      </c>
    </row>
    <row r="1797">
      <c r="A1797">
        <f>HYPERLINK("https://www.youtube.com/watch?v=CpS9_r5dECY", "Video")</f>
        <v/>
      </c>
      <c r="B1797" t="inlineStr">
        <is>
          <t>2:10</t>
        </is>
      </c>
      <c r="C1797" t="inlineStr">
        <is>
          <t>we're gonna talk about this and why is</t>
        </is>
      </c>
      <c r="D1797">
        <f>HYPERLINK("https://www.youtube.com/watch?v=CpS9_r5dECY&amp;t=130s", "Go to time")</f>
        <v/>
      </c>
    </row>
    <row r="1798">
      <c r="A1798">
        <f>HYPERLINK("https://www.youtube.com/watch?v=vOH6vT9EpzU", "Video")</f>
        <v/>
      </c>
      <c r="B1798" t="inlineStr">
        <is>
          <t>4:06</t>
        </is>
      </c>
      <c r="C1798" t="inlineStr">
        <is>
          <t>and feel good about</t>
        </is>
      </c>
      <c r="D1798">
        <f>HYPERLINK("https://www.youtube.com/watch?v=vOH6vT9EpzU&amp;t=246s", "Go to time")</f>
        <v/>
      </c>
    </row>
    <row r="1799">
      <c r="A1799">
        <f>HYPERLINK("https://www.youtube.com/watch?v=5GT1_rd16VI", "Video")</f>
        <v/>
      </c>
      <c r="B1799" t="inlineStr">
        <is>
          <t>0:32</t>
        </is>
      </c>
      <c r="C1799" t="inlineStr">
        <is>
          <t>not gonna sit here and talk to you about</t>
        </is>
      </c>
      <c r="D1799">
        <f>HYPERLINK("https://www.youtube.com/watch?v=5GT1_rd16VI&amp;t=32s", "Go to time")</f>
        <v/>
      </c>
    </row>
    <row r="1800">
      <c r="A1800">
        <f>HYPERLINK("https://www.youtube.com/watch?v=5GT1_rd16VI", "Video")</f>
        <v/>
      </c>
      <c r="B1800" t="inlineStr">
        <is>
          <t>3:42</t>
        </is>
      </c>
      <c r="C1800" t="inlineStr">
        <is>
          <t>about this he's got another thing coming</t>
        </is>
      </c>
      <c r="D1800">
        <f>HYPERLINK("https://www.youtube.com/watch?v=5GT1_rd16VI&amp;t=222s", "Go to time")</f>
        <v/>
      </c>
    </row>
    <row r="1801">
      <c r="A1801">
        <f>HYPERLINK("https://www.youtube.com/watch?v=IWgo63qOoYs", "Video")</f>
        <v/>
      </c>
      <c r="B1801" t="inlineStr">
        <is>
          <t>2:15</t>
        </is>
      </c>
      <c r="C1801" t="inlineStr">
        <is>
          <t>isn't about Jessica's gone so now you</t>
        </is>
      </c>
      <c r="D1801">
        <f>HYPERLINK("https://www.youtube.com/watch?v=IWgo63qOoYs&amp;t=135s", "Go to time")</f>
        <v/>
      </c>
    </row>
    <row r="1802">
      <c r="A1802">
        <f>HYPERLINK("https://www.youtube.com/watch?v=IWgo63qOoYs", "Video")</f>
        <v/>
      </c>
      <c r="B1802" t="inlineStr">
        <is>
          <t>2:17</t>
        </is>
      </c>
      <c r="C1802" t="inlineStr">
        <is>
          <t>can this is about Jessica's gone so now</t>
        </is>
      </c>
      <c r="D1802">
        <f>HYPERLINK("https://www.youtube.com/watch?v=IWgo63qOoYs&amp;t=137s", "Go to time")</f>
        <v/>
      </c>
    </row>
    <row r="1803">
      <c r="A1803">
        <f>HYPERLINK("https://www.youtube.com/watch?v=NU4lzrsF5do", "Video")</f>
        <v/>
      </c>
      <c r="B1803" t="inlineStr">
        <is>
          <t>22:23</t>
        </is>
      </c>
      <c r="C1803" t="inlineStr">
        <is>
          <t>Harvey nothing to worry about all good</t>
        </is>
      </c>
      <c r="D1803">
        <f>HYPERLINK("https://www.youtube.com/watch?v=NU4lzrsF5do&amp;t=1343s", "Go to time")</f>
        <v/>
      </c>
    </row>
    <row r="1804">
      <c r="A1804">
        <f>HYPERLINK("https://www.youtube.com/watch?v=NU4lzrsF5do", "Video")</f>
        <v/>
      </c>
      <c r="B1804" t="inlineStr">
        <is>
          <t>23:33</t>
        </is>
      </c>
      <c r="C1804" t="inlineStr">
        <is>
          <t>won't go away if you don't talk about it</t>
        </is>
      </c>
      <c r="D1804">
        <f>HYPERLINK("https://www.youtube.com/watch?v=NU4lzrsF5do&amp;t=1413s", "Go to time")</f>
        <v/>
      </c>
    </row>
    <row r="1805">
      <c r="A1805">
        <f>HYPERLINK("https://www.youtube.com/watch?v=vKEim2XmsAQ", "Video")</f>
        <v/>
      </c>
      <c r="B1805" t="inlineStr">
        <is>
          <t>1:02</t>
        </is>
      </c>
      <c r="C1805" t="inlineStr">
        <is>
          <t>what you so bouncy about you're gonna be</t>
        </is>
      </c>
      <c r="D1805">
        <f>HYPERLINK("https://www.youtube.com/watch?v=vKEim2XmsAQ&amp;t=62s", "Go to time")</f>
        <v/>
      </c>
    </row>
    <row r="1806">
      <c r="A1806">
        <f>HYPERLINK("https://www.youtube.com/watch?v=cvQBcMZcDmM", "Video")</f>
        <v/>
      </c>
      <c r="B1806" t="inlineStr">
        <is>
          <t>1:52</t>
        </is>
      </c>
      <c r="C1806" t="inlineStr">
        <is>
          <t>we're going to talk about that box you</t>
        </is>
      </c>
      <c r="D1806">
        <f>HYPERLINK("https://www.youtube.com/watch?v=cvQBcMZcDmM&amp;t=112s", "Go to time")</f>
        <v/>
      </c>
    </row>
    <row r="1807">
      <c r="A1807">
        <f>HYPERLINK("https://www.youtube.com/watch?v=bd3k9lq0SPM", "Video")</f>
        <v/>
      </c>
      <c r="B1807" t="inlineStr">
        <is>
          <t>2:44</t>
        </is>
      </c>
      <c r="C1807" t="inlineStr">
        <is>
          <t>about it that doesn't make it a good</t>
        </is>
      </c>
      <c r="D1807">
        <f>HYPERLINK("https://www.youtube.com/watch?v=bd3k9lq0SPM&amp;t=164s", "Go to time")</f>
        <v/>
      </c>
    </row>
    <row r="1808">
      <c r="A1808">
        <f>HYPERLINK("https://www.youtube.com/watch?v=WMz_OIgFs_w", "Video")</f>
        <v/>
      </c>
      <c r="B1808" t="inlineStr">
        <is>
          <t>5:40</t>
        </is>
      </c>
      <c r="C1808" t="inlineStr">
        <is>
          <t>still gonna have to defend myself about</t>
        </is>
      </c>
      <c r="D1808">
        <f>HYPERLINK("https://www.youtube.com/watch?v=WMz_OIgFs_w&amp;t=340s", "Go to time")</f>
        <v/>
      </c>
    </row>
    <row r="1809">
      <c r="A1809">
        <f>HYPERLINK("https://www.youtube.com/watch?v=VLi2JdFEKJY", "Video")</f>
        <v/>
      </c>
      <c r="B1809" t="inlineStr">
        <is>
          <t>26:01</t>
        </is>
      </c>
      <c r="C1809" t="inlineStr">
        <is>
          <t>Captain's about to go down with their</t>
        </is>
      </c>
      <c r="D1809">
        <f>HYPERLINK("https://www.youtube.com/watch?v=VLi2JdFEKJY&amp;t=1561s", "Go to time")</f>
        <v/>
      </c>
    </row>
    <row r="1810">
      <c r="A1810">
        <f>HYPERLINK("https://www.youtube.com/watch?v=btrVm5s9wbY", "Video")</f>
        <v/>
      </c>
      <c r="B1810" t="inlineStr">
        <is>
          <t>0:10</t>
        </is>
      </c>
      <c r="C1810" t="inlineStr">
        <is>
          <t>her lawyer i'm going to ask about what</t>
        </is>
      </c>
      <c r="D1810">
        <f>HYPERLINK("https://www.youtube.com/watch?v=btrVm5s9wbY&amp;t=10s", "Go to time")</f>
        <v/>
      </c>
    </row>
    <row r="1811">
      <c r="A1811">
        <f>HYPERLINK("https://www.youtube.com/watch?v=PhEsRiTKd04", "Video")</f>
        <v/>
      </c>
      <c r="B1811" t="inlineStr">
        <is>
          <t>0:58</t>
        </is>
      </c>
      <c r="C1811" t="inlineStr">
        <is>
          <t>about you going to Harvard they'll take</t>
        </is>
      </c>
      <c r="D1811">
        <f>HYPERLINK("https://www.youtube.com/watch?v=PhEsRiTKd04&amp;t=58s", "Go to time")</f>
        <v/>
      </c>
    </row>
    <row r="1812">
      <c r="A1812">
        <f>HYPERLINK("https://www.youtube.com/watch?v=PhEsRiTKd04", "Video")</f>
        <v/>
      </c>
      <c r="B1812" t="inlineStr">
        <is>
          <t>22:18</t>
        </is>
      </c>
      <c r="C1812" t="inlineStr">
        <is>
          <t>Captain's about to go down with her ship</t>
        </is>
      </c>
      <c r="D1812">
        <f>HYPERLINK("https://www.youtube.com/watch?v=PhEsRiTKd04&amp;t=1338s", "Go to time")</f>
        <v/>
      </c>
    </row>
    <row r="1813">
      <c r="A1813">
        <f>HYPERLINK("https://www.youtube.com/watch?v=oZ2dDUoW594", "Video")</f>
        <v/>
      </c>
      <c r="B1813" t="inlineStr">
        <is>
          <t>8:19</t>
        </is>
      </c>
      <c r="C1813" t="inlineStr">
        <is>
          <t>is no way to go about the law I see</t>
        </is>
      </c>
      <c r="D1813">
        <f>HYPERLINK("https://www.youtube.com/watch?v=oZ2dDUoW594&amp;t=499s", "Go to time")</f>
        <v/>
      </c>
    </row>
    <row r="1814">
      <c r="A1814">
        <f>HYPERLINK("https://www.youtube.com/watch?v=7jHvouEtrfM", "Video")</f>
        <v/>
      </c>
      <c r="B1814" t="inlineStr">
        <is>
          <t>2:42</t>
        </is>
      </c>
      <c r="C1814" t="inlineStr">
        <is>
          <t>man what do you got to say about that</t>
        </is>
      </c>
      <c r="D1814">
        <f>HYPERLINK("https://www.youtube.com/watch?v=7jHvouEtrfM&amp;t=162s", "Go to time")</f>
        <v/>
      </c>
    </row>
    <row r="1815">
      <c r="A1815">
        <f>HYPERLINK("https://www.youtube.com/watch?v=7jHvouEtrfM", "Video")</f>
        <v/>
      </c>
      <c r="B1815" t="inlineStr">
        <is>
          <t>7:04</t>
        </is>
      </c>
      <c r="C1815" t="inlineStr">
        <is>
          <t>about lawyers never go after their own</t>
        </is>
      </c>
      <c r="D1815">
        <f>HYPERLINK("https://www.youtube.com/watch?v=7jHvouEtrfM&amp;t=424s", "Go to time")</f>
        <v/>
      </c>
    </row>
    <row r="1816">
      <c r="A1816">
        <f>HYPERLINK("https://www.youtube.com/watch?v=fTcNYXMcYe4", "Video")</f>
        <v/>
      </c>
      <c r="B1816" t="inlineStr">
        <is>
          <t>0:22</t>
        </is>
      </c>
      <c r="C1816" t="inlineStr">
        <is>
          <t>I don't want to talk about it and got it</t>
        </is>
      </c>
      <c r="D1816">
        <f>HYPERLINK("https://www.youtube.com/watch?v=fTcNYXMcYe4&amp;t=22s", "Go to time")</f>
        <v/>
      </c>
    </row>
    <row r="1817">
      <c r="A1817">
        <f>HYPERLINK("https://www.youtube.com/watch?v=rZ-_JtcHMLU", "Video")</f>
        <v/>
      </c>
      <c r="B1817" t="inlineStr">
        <is>
          <t>0:50</t>
        </is>
      </c>
      <c r="C1817" t="inlineStr">
        <is>
          <t>any better what was so good about it</t>
        </is>
      </c>
      <c r="D1817">
        <f>HYPERLINK("https://www.youtube.com/watch?v=rZ-_JtcHMLU&amp;t=50s", "Go to time")</f>
        <v/>
      </c>
    </row>
    <row r="1818">
      <c r="A1818">
        <f>HYPERLINK("https://www.youtube.com/watch?v=rZ-_JtcHMLU", "Video")</f>
        <v/>
      </c>
      <c r="B1818" t="inlineStr">
        <is>
          <t>1:29</t>
        </is>
      </c>
      <c r="C1818" t="inlineStr">
        <is>
          <t>going to do about it get it</t>
        </is>
      </c>
      <c r="D1818">
        <f>HYPERLINK("https://www.youtube.com/watch?v=rZ-_JtcHMLU&amp;t=89s", "Go to time")</f>
        <v/>
      </c>
    </row>
    <row r="1819">
      <c r="A1819">
        <f>HYPERLINK("https://www.youtube.com/watch?v=rZ-_JtcHMLU", "Video")</f>
        <v/>
      </c>
      <c r="B1819" t="inlineStr">
        <is>
          <t>3:53</t>
        </is>
      </c>
      <c r="C1819" t="inlineStr">
        <is>
          <t>going to do about</t>
        </is>
      </c>
      <c r="D1819">
        <f>HYPERLINK("https://www.youtube.com/watch?v=rZ-_JtcHMLU&amp;t=233s", "Go to time")</f>
        <v/>
      </c>
    </row>
    <row r="1820">
      <c r="A1820">
        <f>HYPERLINK("https://www.youtube.com/watch?v=7Id9SAXU-4k", "Video")</f>
        <v/>
      </c>
      <c r="B1820" t="inlineStr">
        <is>
          <t>2:36</t>
        </is>
      </c>
      <c r="C1820" t="inlineStr">
        <is>
          <t>I wasn't gonna find out about Barbie</t>
        </is>
      </c>
      <c r="D1820">
        <f>HYPERLINK("https://www.youtube.com/watch?v=7Id9SAXU-4k&amp;t=156s", "Go to time")</f>
        <v/>
      </c>
    </row>
    <row r="1821">
      <c r="A1821">
        <f>HYPERLINK("https://www.youtube.com/watch?v=STwAVhaUFu4", "Video")</f>
        <v/>
      </c>
      <c r="B1821" t="inlineStr">
        <is>
          <t>2:03</t>
        </is>
      </c>
      <c r="C1821" t="inlineStr">
        <is>
          <t>ago isn't enough then how about the fact</t>
        </is>
      </c>
      <c r="D1821">
        <f>HYPERLINK("https://www.youtube.com/watch?v=STwAVhaUFu4&amp;t=123s", "Go to time")</f>
        <v/>
      </c>
    </row>
    <row r="1822">
      <c r="A1822">
        <f>HYPERLINK("https://www.youtube.com/watch?v=QeID-rljmJo", "Video")</f>
        <v/>
      </c>
      <c r="B1822" t="inlineStr">
        <is>
          <t>5:31</t>
        </is>
      </c>
      <c r="C1822" t="inlineStr">
        <is>
          <t>just going to be about broken elevators</t>
        </is>
      </c>
      <c r="D1822">
        <f>HYPERLINK("https://www.youtube.com/watch?v=QeID-rljmJo&amp;t=331s", "Go to time")</f>
        <v/>
      </c>
    </row>
    <row r="1823">
      <c r="A1823">
        <f>HYPERLINK("https://www.youtube.com/watch?v=fHnkleQX-rk", "Video")</f>
        <v/>
      </c>
      <c r="B1823" t="inlineStr">
        <is>
          <t>2:19</t>
        </is>
      </c>
      <c r="C1823" t="inlineStr">
        <is>
          <t>but i'm serious about my life i'm not 
going to law school just to cash out i</t>
        </is>
      </c>
      <c r="D1823">
        <f>HYPERLINK("https://www.youtube.com/watch?v=fHnkleQX-rk&amp;t=139s", "Go to time")</f>
        <v/>
      </c>
    </row>
    <row r="1824">
      <c r="A1824">
        <f>HYPERLINK("https://www.youtube.com/watch?v=dFBUUyP8bgE", "Video")</f>
        <v/>
      </c>
      <c r="B1824" t="inlineStr">
        <is>
          <t>1:58</t>
        </is>
      </c>
      <c r="C1824" t="inlineStr">
        <is>
          <t>got too risky and what i'm talking about</t>
        </is>
      </c>
      <c r="D1824">
        <f>HYPERLINK("https://www.youtube.com/watch?v=dFBUUyP8bgE&amp;t=118s", "Go to time")</f>
        <v/>
      </c>
    </row>
    <row r="1825">
      <c r="A1825">
        <f>HYPERLINK("https://www.youtube.com/watch?v=Q9wVoQC1K1U", "Video")</f>
        <v/>
      </c>
      <c r="B1825" t="inlineStr">
        <is>
          <t>1:33</t>
        </is>
      </c>
      <c r="C1825" t="inlineStr">
        <is>
          <t>thinking about going to prison because</t>
        </is>
      </c>
      <c r="D1825">
        <f>HYPERLINK("https://www.youtube.com/watch?v=Q9wVoQC1K1U&amp;t=93s", "Go to time")</f>
        <v/>
      </c>
    </row>
    <row r="1826">
      <c r="A1826">
        <f>HYPERLINK("https://www.youtube.com/watch?v=Q9wVoQC1K1U", "Video")</f>
        <v/>
      </c>
      <c r="B1826" t="inlineStr">
        <is>
          <t>4:56</t>
        </is>
      </c>
      <c r="C1826" t="inlineStr">
        <is>
          <t>friends go free and no crying about it</t>
        </is>
      </c>
      <c r="D1826">
        <f>HYPERLINK("https://www.youtube.com/watch?v=Q9wVoQC1K1U&amp;t=296s", "Go to time")</f>
        <v/>
      </c>
    </row>
    <row r="1827">
      <c r="A1827">
        <f>HYPERLINK("https://www.youtube.com/watch?v=I6EDByt_rt8", "Video")</f>
        <v/>
      </c>
      <c r="B1827" t="inlineStr">
        <is>
          <t>10:21</t>
        </is>
      </c>
      <c r="C1827" t="inlineStr">
        <is>
          <t>know how about hey Mike I might go to</t>
        </is>
      </c>
      <c r="D1827">
        <f>HYPERLINK("https://www.youtube.com/watch?v=I6EDByt_rt8&amp;t=621s", "Go to time")</f>
        <v/>
      </c>
    </row>
    <row r="1828">
      <c r="A1828">
        <f>HYPERLINK("https://www.youtube.com/watch?v=bZYavCah0f4", "Video")</f>
        <v/>
      </c>
      <c r="B1828" t="inlineStr">
        <is>
          <t>1:34</t>
        </is>
      </c>
      <c r="C1828" t="inlineStr">
        <is>
          <t>Here we go. This is what I'm talking about.</t>
        </is>
      </c>
      <c r="D1828">
        <f>HYPERLINK("https://www.youtube.com/watch?v=bZYavCah0f4&amp;t=94s", "Go to time")</f>
        <v/>
      </c>
    </row>
    <row r="1829">
      <c r="A1829">
        <f>HYPERLINK("https://www.youtube.com/watch?v=Er8GbFS0O5s", "Video")</f>
        <v/>
      </c>
      <c r="B1829" t="inlineStr">
        <is>
          <t>3:27</t>
        </is>
      </c>
      <c r="C1829" t="inlineStr">
        <is>
          <t>Oh, look who's talking. I just got a Ted talk 
about yours.</t>
        </is>
      </c>
      <c r="D1829">
        <f>HYPERLINK("https://www.youtube.com/watch?v=Er8GbFS0O5s&amp;t=207s", "Go to time")</f>
        <v/>
      </c>
    </row>
    <row r="1830">
      <c r="A1830">
        <f>HYPERLINK("https://www.youtube.com/watch?v=8pvTR_PDoy4", "Video")</f>
        <v/>
      </c>
      <c r="B1830" t="inlineStr">
        <is>
          <t>1:22</t>
        </is>
      </c>
      <c r="C1830" t="inlineStr">
        <is>
          <t>She got a little triggered
about the word "faith,"</t>
        </is>
      </c>
      <c r="D1830">
        <f>HYPERLINK("https://www.youtube.com/watch?v=8pvTR_PDoy4&amp;t=82s", "Go to time")</f>
        <v/>
      </c>
    </row>
    <row r="1831">
      <c r="A1831">
        <f>HYPERLINK("https://www.youtube.com/watch?v=hwojjUgStvg", "Video")</f>
        <v/>
      </c>
      <c r="B1831" t="inlineStr">
        <is>
          <t>0:47</t>
        </is>
      </c>
      <c r="C1831" t="inlineStr">
        <is>
          <t>hand doing bro I'm about to I'm going to</t>
        </is>
      </c>
      <c r="D1831">
        <f>HYPERLINK("https://www.youtube.com/watch?v=hwojjUgStvg&amp;t=47s", "Go to time")</f>
        <v/>
      </c>
    </row>
    <row r="1832">
      <c r="A1832">
        <f>HYPERLINK("https://www.youtube.com/watch?v=n9Ns2syZGmU", "Video")</f>
        <v/>
      </c>
      <c r="B1832" t="inlineStr">
        <is>
          <t>3:16</t>
        </is>
      </c>
      <c r="C1832" t="inlineStr">
        <is>
          <t>Okada feeling pretty good about it.</t>
        </is>
      </c>
      <c r="D1832">
        <f>HYPERLINK("https://www.youtube.com/watch?v=n9Ns2syZGmU&amp;t=196s", "Go to time")</f>
        <v/>
      </c>
    </row>
    <row r="1833">
      <c r="A1833">
        <f>HYPERLINK("https://www.youtube.com/watch?v=U5DBMTu-gWE", "Video")</f>
        <v/>
      </c>
      <c r="B1833" t="inlineStr">
        <is>
          <t>1:32</t>
        </is>
      </c>
      <c r="C1833" t="inlineStr">
        <is>
          <t>here talking about you going to take</t>
        </is>
      </c>
      <c r="D1833">
        <f>HYPERLINK("https://www.youtube.com/watch?v=U5DBMTu-gWE&amp;t=92s", "Go to time")</f>
        <v/>
      </c>
    </row>
    <row r="1834">
      <c r="A1834">
        <f>HYPERLINK("https://www.youtube.com/watch?v=BGvWYKqiF6k", "Video")</f>
        <v/>
      </c>
      <c r="B1834" t="inlineStr">
        <is>
          <t>0:04</t>
        </is>
      </c>
      <c r="C1834" t="inlineStr">
        <is>
          <t>It's all about learning to let go.</t>
        </is>
      </c>
      <c r="D1834">
        <f>HYPERLINK("https://www.youtube.com/watch?v=BGvWYKqiF6k&amp;t=4s", "Go to time")</f>
        <v/>
      </c>
    </row>
    <row r="1835">
      <c r="A1835">
        <f>HYPERLINK("https://www.youtube.com/watch?v=yxzbKjSACSU", "Video")</f>
        <v/>
      </c>
      <c r="B1835" t="inlineStr">
        <is>
          <t>1:09</t>
        </is>
      </c>
      <c r="C1835" t="inlineStr">
        <is>
          <t>We got a complaint about somebody pooping on
a party in there.</t>
        </is>
      </c>
      <c r="D1835">
        <f>HYPERLINK("https://www.youtube.com/watch?v=yxzbKjSACSU&amp;t=69s", "Go to time")</f>
        <v/>
      </c>
    </row>
    <row r="1836">
      <c r="A1836">
        <f>HYPERLINK("https://www.youtube.com/watch?v=yxzbKjSACSU", "Video")</f>
        <v/>
      </c>
      <c r="B1836" t="inlineStr">
        <is>
          <t>2:58</t>
        </is>
      </c>
      <c r="C1836" t="inlineStr">
        <is>
          <t>Oh my God, it's about her and Sheldon.</t>
        </is>
      </c>
      <c r="D1836">
        <f>HYPERLINK("https://www.youtube.com/watch?v=yxzbKjSACSU&amp;t=178s", "Go to time")</f>
        <v/>
      </c>
    </row>
    <row r="1837">
      <c r="A1837">
        <f>HYPERLINK("https://www.youtube.com/watch?v=pfNwTHKQJ6I", "Video")</f>
        <v/>
      </c>
      <c r="B1837" t="inlineStr">
        <is>
          <t>3:52</t>
        </is>
      </c>
      <c r="C1837" t="inlineStr">
        <is>
          <t>I'm never gonna
forget about you.</t>
        </is>
      </c>
      <c r="D1837">
        <f>HYPERLINK("https://www.youtube.com/watch?v=pfNwTHKQJ6I&amp;t=232s", "Go to time")</f>
        <v/>
      </c>
    </row>
    <row r="1838">
      <c r="A1838">
        <f>HYPERLINK("https://www.youtube.com/watch?v=JHju1BGTLlo", "Video")</f>
        <v/>
      </c>
      <c r="B1838" t="inlineStr">
        <is>
          <t>0:18</t>
        </is>
      </c>
      <c r="C1838" t="inlineStr">
        <is>
          <t>It's okay. We got to
leave in about five minutes, though.</t>
        </is>
      </c>
      <c r="D1838">
        <f>HYPERLINK("https://www.youtube.com/watch?v=JHju1BGTLlo&amp;t=18s", "Go to time")</f>
        <v/>
      </c>
    </row>
    <row r="1839">
      <c r="A1839">
        <f>HYPERLINK("https://www.youtube.com/watch?v=rnQwBCccvXo", "Video")</f>
        <v/>
      </c>
      <c r="B1839" t="inlineStr">
        <is>
          <t>5:03</t>
        </is>
      </c>
      <c r="C1839" t="inlineStr">
        <is>
          <t>We're talking about a match that can go
anywhere in the arena, unlike this one, which</t>
        </is>
      </c>
      <c r="D1839">
        <f>HYPERLINK("https://www.youtube.com/watch?v=rnQwBCccvXo&amp;t=303s", "Go to time")</f>
        <v/>
      </c>
    </row>
    <row r="1840">
      <c r="A1840">
        <f>HYPERLINK("https://www.youtube.com/watch?v=2_aHGh6sYOM", "Video")</f>
        <v/>
      </c>
      <c r="B1840" t="inlineStr">
        <is>
          <t>2:28</t>
        </is>
      </c>
      <c r="C1840" t="inlineStr">
        <is>
          <t>about every single night before i go to</t>
        </is>
      </c>
      <c r="D1840">
        <f>HYPERLINK("https://www.youtube.com/watch?v=2_aHGh6sYOM&amp;t=148s", "Go to time")</f>
        <v/>
      </c>
    </row>
    <row r="1841">
      <c r="A1841">
        <f>HYPERLINK("https://www.youtube.com/watch?v=ESe0-_YRX7U", "Video")</f>
        <v/>
      </c>
      <c r="B1841" t="inlineStr">
        <is>
          <t>1:11</t>
        </is>
      </c>
      <c r="C1841" t="inlineStr">
        <is>
          <t>I got about 50 feet out suddenly the</t>
        </is>
      </c>
      <c r="D1841">
        <f>HYPERLINK("https://www.youtube.com/watch?v=ESe0-_YRX7U&amp;t=71s", "Go to time")</f>
        <v/>
      </c>
    </row>
    <row r="1842">
      <c r="A1842">
        <f>HYPERLINK("https://www.youtube.com/watch?v=tXT2zxkobdc", "Video")</f>
        <v/>
      </c>
      <c r="B1842" t="inlineStr">
        <is>
          <t>5:21</t>
        </is>
      </c>
      <c r="C1842" t="inlineStr">
        <is>
          <t>one question, but I got
to talk to you about</t>
        </is>
      </c>
      <c r="D1842">
        <f>HYPERLINK("https://www.youtube.com/watch?v=tXT2zxkobdc&amp;t=321s", "Go to time")</f>
        <v/>
      </c>
    </row>
    <row r="1843">
      <c r="A1843">
        <f>HYPERLINK("https://www.youtube.com/watch?v=jIGV9dmqy2M", "Video")</f>
        <v/>
      </c>
      <c r="B1843" t="inlineStr">
        <is>
          <t>0:55</t>
        </is>
      </c>
      <c r="C1843" t="inlineStr">
        <is>
          <t>And Komander, you know he's
not forgotten about that.</t>
        </is>
      </c>
      <c r="D1843">
        <f>HYPERLINK("https://www.youtube.com/watch?v=jIGV9dmqy2M&amp;t=55s", "Go to time")</f>
        <v/>
      </c>
    </row>
    <row r="1844">
      <c r="A1844">
        <f>HYPERLINK("https://www.youtube.com/watch?v=CNL_heiKL9E", "Video")</f>
        <v/>
      </c>
      <c r="B1844" t="inlineStr">
        <is>
          <t>0:28</t>
        </is>
      </c>
      <c r="C1844" t="inlineStr">
        <is>
          <t>stupid hi oh God what I heard about that</t>
        </is>
      </c>
      <c r="D1844">
        <f>HYPERLINK("https://www.youtube.com/watch?v=CNL_heiKL9E&amp;t=28s", "Go to time")</f>
        <v/>
      </c>
    </row>
    <row r="1845">
      <c r="A1845">
        <f>HYPERLINK("https://www.youtube.com/watch?v=Sz2wSUG0cTg", "Video")</f>
        <v/>
      </c>
      <c r="B1845" t="inlineStr">
        <is>
          <t>2:10</t>
        </is>
      </c>
      <c r="C1845" t="inlineStr">
        <is>
          <t>and talk about
other times we got high.</t>
        </is>
      </c>
      <c r="D1845">
        <f>HYPERLINK("https://www.youtube.com/watch?v=Sz2wSUG0cTg&amp;t=130s", "Go to time")</f>
        <v/>
      </c>
    </row>
    <row r="1846">
      <c r="A1846">
        <f>HYPERLINK("https://www.youtube.com/watch?v=3JbSOAPsJMI", "Video")</f>
        <v/>
      </c>
      <c r="B1846" t="inlineStr">
        <is>
          <t>2:08</t>
        </is>
      </c>
      <c r="C1846" t="inlineStr">
        <is>
          <t>It's not good, man. No, 
I'm talking about my nuts.</t>
        </is>
      </c>
      <c r="D1846">
        <f>HYPERLINK("https://www.youtube.com/watch?v=3JbSOAPsJMI&amp;t=128s", "Go to time")</f>
        <v/>
      </c>
    </row>
    <row r="1847">
      <c r="A1847">
        <f>HYPERLINK("https://www.youtube.com/watch?v=-E6WGp363eQ", "Video")</f>
        <v/>
      </c>
      <c r="B1847" t="inlineStr">
        <is>
          <t>2:38</t>
        </is>
      </c>
      <c r="C1847" t="inlineStr">
        <is>
          <t>Good point, good point about history there.</t>
        </is>
      </c>
      <c r="D1847">
        <f>HYPERLINK("https://www.youtube.com/watch?v=-E6WGp363eQ&amp;t=158s", "Go to time")</f>
        <v/>
      </c>
    </row>
    <row r="1848">
      <c r="A1848">
        <f>HYPERLINK("https://www.youtube.com/watch?v=b3ZvNPd0QOw", "Video")</f>
        <v/>
      </c>
      <c r="B1848" t="inlineStr">
        <is>
          <t>1:51</t>
        </is>
      </c>
      <c r="C1848" t="inlineStr">
        <is>
          <t>you but I honestly forgot about him</t>
        </is>
      </c>
      <c r="D1848">
        <f>HYPERLINK("https://www.youtube.com/watch?v=b3ZvNPd0QOw&amp;t=111s", "Go to time")</f>
        <v/>
      </c>
    </row>
    <row r="1849">
      <c r="A1849">
        <f>HYPERLINK("https://www.youtube.com/watch?v=b3ZvNPd0QOw", "Video")</f>
        <v/>
      </c>
      <c r="B1849" t="inlineStr">
        <is>
          <t>3:22</t>
        </is>
      </c>
      <c r="C1849" t="inlineStr">
        <is>
          <t>good what do you think about orange</t>
        </is>
      </c>
      <c r="D1849">
        <f>HYPERLINK("https://www.youtube.com/watch?v=b3ZvNPd0QOw&amp;t=202s", "Go to time")</f>
        <v/>
      </c>
    </row>
    <row r="1850">
      <c r="A1850">
        <f>HYPERLINK("https://www.youtube.com/watch?v=J5bQnfAkvPg", "Video")</f>
        <v/>
      </c>
      <c r="B1850" t="inlineStr">
        <is>
          <t>3:01</t>
        </is>
      </c>
      <c r="C1850" t="inlineStr">
        <is>
          <t>Everyone had a good laugh about the situation.</t>
        </is>
      </c>
      <c r="D1850">
        <f>HYPERLINK("https://www.youtube.com/watch?v=J5bQnfAkvPg&amp;t=181s", "Go to time")</f>
        <v/>
      </c>
    </row>
    <row r="1851">
      <c r="A1851">
        <f>HYPERLINK("https://www.youtube.com/watch?v=lghWU3DCgtE", "Video")</f>
        <v/>
      </c>
      <c r="B1851" t="inlineStr">
        <is>
          <t>0:04</t>
        </is>
      </c>
      <c r="C1851" t="inlineStr">
        <is>
          <t>good feeling about this do you know i</t>
        </is>
      </c>
      <c r="D1851">
        <f>HYPERLINK("https://www.youtube.com/watch?v=lghWU3DCgtE&amp;t=4s", "Go to time")</f>
        <v/>
      </c>
    </row>
    <row r="1852">
      <c r="A1852">
        <f>HYPERLINK("https://www.youtube.com/watch?v=ua-2kKK-4Cs", "Video")</f>
        <v/>
      </c>
      <c r="B1852" t="inlineStr">
        <is>
          <t>0:06</t>
        </is>
      </c>
      <c r="C1852" t="inlineStr">
        <is>
          <t>sure son how about that like god this is</t>
        </is>
      </c>
      <c r="D1852">
        <f>HYPERLINK("https://www.youtube.com/watch?v=ua-2kKK-4Cs&amp;t=6s", "Go to time")</f>
        <v/>
      </c>
    </row>
    <row r="1853">
      <c r="A1853">
        <f>HYPERLINK("https://www.youtube.com/watch?v=8Snpxv8Pbr4", "Video")</f>
        <v/>
      </c>
      <c r="B1853" t="inlineStr">
        <is>
          <t>1:05</t>
        </is>
      </c>
      <c r="C1853" t="inlineStr">
        <is>
          <t>go talk to us about your involvement and</t>
        </is>
      </c>
      <c r="D1853">
        <f>HYPERLINK("https://www.youtube.com/watch?v=8Snpxv8Pbr4&amp;t=65s", "Go to time")</f>
        <v/>
      </c>
    </row>
    <row r="1854">
      <c r="A1854">
        <f>HYPERLINK("https://www.youtube.com/watch?v=kIv8dMWNZ8M", "Video")</f>
        <v/>
      </c>
      <c r="B1854" t="inlineStr">
        <is>
          <t>3:22</t>
        </is>
      </c>
      <c r="C1854" t="inlineStr">
        <is>
          <t>We've talked about it most of the night here as 
the Death Riders go against Rated FTR,</t>
        </is>
      </c>
      <c r="D1854">
        <f>HYPERLINK("https://www.youtube.com/watch?v=kIv8dMWNZ8M&amp;t=202s", "Go to time")</f>
        <v/>
      </c>
    </row>
    <row r="1855">
      <c r="A1855">
        <f>HYPERLINK("https://www.youtube.com/watch?v=mAA-1k0w1CI", "Video")</f>
        <v/>
      </c>
      <c r="B1855" t="inlineStr">
        <is>
          <t>3:36</t>
        </is>
      </c>
      <c r="C1855" t="inlineStr">
        <is>
          <t>at work and about pay disparity?
- Oh, good questions.</t>
        </is>
      </c>
      <c r="D1855">
        <f>HYPERLINK("https://www.youtube.com/watch?v=mAA-1k0w1CI&amp;t=216s", "Go to time")</f>
        <v/>
      </c>
    </row>
    <row r="1856">
      <c r="A1856">
        <f>HYPERLINK("https://www.youtube.com/watch?v=PjbXOSnyMeA", "Video")</f>
        <v/>
      </c>
      <c r="B1856" t="inlineStr">
        <is>
          <t>0:20</t>
        </is>
      </c>
      <c r="C1856" t="inlineStr">
        <is>
          <t>about me I got The Tonight Show tonight</t>
        </is>
      </c>
      <c r="D1856">
        <f>HYPERLINK("https://www.youtube.com/watch?v=PjbXOSnyMeA&amp;t=20s", "Go to time")</f>
        <v/>
      </c>
    </row>
    <row r="1857">
      <c r="A1857">
        <f>HYPERLINK("https://www.youtube.com/watch?v=aFl4F5XmzL4", "Video")</f>
        <v/>
      </c>
      <c r="B1857" t="inlineStr">
        <is>
          <t>0:58</t>
        </is>
      </c>
      <c r="C1857" t="inlineStr">
        <is>
          <t>about
the Chinese government.</t>
        </is>
      </c>
      <c r="D1857">
        <f>HYPERLINK("https://www.youtube.com/watch?v=aFl4F5XmzL4&amp;t=58s", "Go to time")</f>
        <v/>
      </c>
    </row>
    <row r="1858">
      <c r="A1858">
        <f>HYPERLINK("https://www.youtube.com/watch?v=aFl4F5XmzL4", "Video")</f>
        <v/>
      </c>
      <c r="B1858" t="inlineStr">
        <is>
          <t>1:02</t>
        </is>
      </c>
      <c r="C1858" t="inlineStr">
        <is>
          <t>that aren't
about the government.</t>
        </is>
      </c>
      <c r="D1858">
        <f>HYPERLINK("https://www.youtube.com/watch?v=aFl4F5XmzL4&amp;t=62s", "Go to time")</f>
        <v/>
      </c>
    </row>
    <row r="1859">
      <c r="A1859">
        <f>HYPERLINK("https://www.youtube.com/watch?v=JOu1gyefizA", "Video")</f>
        <v/>
      </c>
      <c r="B1859" t="inlineStr">
        <is>
          <t>1:43</t>
        </is>
      </c>
      <c r="C1859" t="inlineStr">
        <is>
          <t>scripts about 2 or 3 years ago that you</t>
        </is>
      </c>
      <c r="D1859">
        <f>HYPERLINK("https://www.youtube.com/watch?v=JOu1gyefizA&amp;t=103s", "Go to time")</f>
        <v/>
      </c>
    </row>
    <row r="1860">
      <c r="A1860">
        <f>HYPERLINK("https://www.youtube.com/watch?v=dwcavo44AFk", "Video")</f>
        <v/>
      </c>
      <c r="B1860" t="inlineStr">
        <is>
          <t>1:14</t>
        </is>
      </c>
      <c r="C1860" t="inlineStr">
        <is>
          <t>It's just, how much am I
gonna learn about fashion</t>
        </is>
      </c>
      <c r="D1860">
        <f>HYPERLINK("https://www.youtube.com/watch?v=dwcavo44AFk&amp;t=74s", "Go to time")</f>
        <v/>
      </c>
    </row>
    <row r="1861">
      <c r="A1861">
        <f>HYPERLINK("https://www.youtube.com/watch?v=kvk-f-sMz6s", "Video")</f>
        <v/>
      </c>
      <c r="B1861" t="inlineStr">
        <is>
          <t>1:50</t>
        </is>
      </c>
      <c r="C1861" t="inlineStr">
        <is>
          <t>like, I have, like, good eyesight. But I opened the fridge, 
and I was about to eat like,</t>
        </is>
      </c>
      <c r="D1861">
        <f>HYPERLINK("https://www.youtube.com/watch?v=kvk-f-sMz6s&amp;t=110s", "Go to time")</f>
        <v/>
      </c>
    </row>
    <row r="1862">
      <c r="A1862">
        <f>HYPERLINK("https://www.youtube.com/watch?v=fCl-lUI--1g", "Video")</f>
        <v/>
      </c>
      <c r="B1862" t="inlineStr">
        <is>
          <t>0:09</t>
        </is>
      </c>
      <c r="C1862" t="inlineStr">
        <is>
          <t>about choosing what you were going to</t>
        </is>
      </c>
      <c r="D1862">
        <f>HYPERLINK("https://www.youtube.com/watch?v=fCl-lUI--1g&amp;t=9s", "Go to time")</f>
        <v/>
      </c>
    </row>
    <row r="1863">
      <c r="A1863">
        <f>HYPERLINK("https://www.youtube.com/watch?v=CTI_oYLfJ44", "Video")</f>
        <v/>
      </c>
      <c r="B1863" t="inlineStr">
        <is>
          <t>2:40</t>
        </is>
      </c>
      <c r="C1863" t="inlineStr">
        <is>
          <t>there's no doubt about that go ahead</t>
        </is>
      </c>
      <c r="D1863">
        <f>HYPERLINK("https://www.youtube.com/watch?v=CTI_oYLfJ44&amp;t=160s", "Go to time")</f>
        <v/>
      </c>
    </row>
    <row r="1864">
      <c r="A1864">
        <f>HYPERLINK("https://www.youtube.com/watch?v=y48KW0bda68", "Video")</f>
        <v/>
      </c>
      <c r="B1864" t="inlineStr">
        <is>
          <t>0:46</t>
        </is>
      </c>
      <c r="C1864" t="inlineStr">
        <is>
          <t>I have a good feeling about this.</t>
        </is>
      </c>
      <c r="D1864">
        <f>HYPERLINK("https://www.youtube.com/watch?v=y48KW0bda68&amp;t=46s", "Go to time")</f>
        <v/>
      </c>
    </row>
    <row r="1865">
      <c r="A1865">
        <f>HYPERLINK("https://www.youtube.com/watch?v=5qy62t2zFq4", "Video")</f>
        <v/>
      </c>
      <c r="B1865" t="inlineStr">
        <is>
          <t>2:01</t>
        </is>
      </c>
      <c r="C1865" t="inlineStr">
        <is>
          <t>Thinking about maybe
goin' upstairs</t>
        </is>
      </c>
      <c r="D1865">
        <f>HYPERLINK("https://www.youtube.com/watch?v=5qy62t2zFq4&amp;t=121s", "Go to time")</f>
        <v/>
      </c>
    </row>
    <row r="1866">
      <c r="A1866">
        <f>HYPERLINK("https://www.youtube.com/watch?v=fuVQ1qsSKaI", "Video")</f>
        <v/>
      </c>
      <c r="B1866" t="inlineStr">
        <is>
          <t>0:21</t>
        </is>
      </c>
      <c r="C1866" t="inlineStr">
        <is>
          <t>good vibe to this event what is it about</t>
        </is>
      </c>
      <c r="D1866">
        <f>HYPERLINK("https://www.youtube.com/watch?v=fuVQ1qsSKaI&amp;t=21s", "Go to time")</f>
        <v/>
      </c>
    </row>
    <row r="1867">
      <c r="A1867">
        <f>HYPERLINK("https://www.youtube.com/watch?v=Od0LNo5Epk0", "Video")</f>
        <v/>
      </c>
      <c r="B1867" t="inlineStr">
        <is>
          <t>0:04</t>
        </is>
      </c>
      <c r="C1867" t="inlineStr">
        <is>
          <t>of play okay we talked about going</t>
        </is>
      </c>
      <c r="D1867">
        <f>HYPERLINK("https://www.youtube.com/watch?v=Od0LNo5Epk0&amp;t=4s", "Go to time")</f>
        <v/>
      </c>
    </row>
    <row r="1868">
      <c r="A1868">
        <f>HYPERLINK("https://www.youtube.com/watch?v=Vep4Q-BbIf0", "Video")</f>
        <v/>
      </c>
      <c r="B1868" t="inlineStr">
        <is>
          <t>2:50</t>
        </is>
      </c>
      <c r="C1868" t="inlineStr">
        <is>
          <t>I think you've got to be aggressive. Taz, 
you and I have talked about that so much, right?</t>
        </is>
      </c>
      <c r="D1868">
        <f>HYPERLINK("https://www.youtube.com/watch?v=Vep4Q-BbIf0&amp;t=170s", "Go to time")</f>
        <v/>
      </c>
    </row>
    <row r="1869">
      <c r="A1869">
        <f>HYPERLINK("https://www.youtube.com/watch?v=ZQLXuBkJtCk", "Video")</f>
        <v/>
      </c>
      <c r="B1869" t="inlineStr">
        <is>
          <t>1:02</t>
        </is>
      </c>
      <c r="C1869" t="inlineStr">
        <is>
          <t>We got to complain about somebody pooping on</t>
        </is>
      </c>
      <c r="D1869">
        <f>HYPERLINK("https://www.youtube.com/watch?v=ZQLXuBkJtCk&amp;t=62s", "Go to time")</f>
        <v/>
      </c>
    </row>
    <row r="1870">
      <c r="A1870">
        <f>HYPERLINK("https://www.youtube.com/watch?v=ZQLXuBkJtCk", "Video")</f>
        <v/>
      </c>
      <c r="B1870" t="inlineStr">
        <is>
          <t>2:13</t>
        </is>
      </c>
      <c r="C1870" t="inlineStr">
        <is>
          <t>I don't know about you guys, but I'm going to</t>
        </is>
      </c>
      <c r="D1870">
        <f>HYPERLINK("https://www.youtube.com/watch?v=ZQLXuBkJtCk&amp;t=133s", "Go to time")</f>
        <v/>
      </c>
    </row>
    <row r="1871">
      <c r="A1871">
        <f>HYPERLINK("https://www.youtube.com/watch?v=MrvSKIfccwQ", "Video")</f>
        <v/>
      </c>
      <c r="B1871" t="inlineStr">
        <is>
          <t>0:42</t>
        </is>
      </c>
      <c r="C1871" t="inlineStr">
        <is>
          <t>yeah and I got about 10 ft down and I</t>
        </is>
      </c>
      <c r="D1871">
        <f>HYPERLINK("https://www.youtube.com/watch?v=MrvSKIfccwQ&amp;t=42s", "Go to time")</f>
        <v/>
      </c>
    </row>
    <row r="1872">
      <c r="A1872">
        <f>HYPERLINK("https://www.youtube.com/watch?v=4XFTNSifivQ", "Video")</f>
        <v/>
      </c>
      <c r="B1872" t="inlineStr">
        <is>
          <t>2:03</t>
        </is>
      </c>
      <c r="C1872" t="inlineStr">
        <is>
          <t>So what are you going to
miss most about playing</t>
        </is>
      </c>
      <c r="D1872">
        <f>HYPERLINK("https://www.youtube.com/watch?v=4XFTNSifivQ&amp;t=123s", "Go to time")</f>
        <v/>
      </c>
    </row>
    <row r="1873">
      <c r="A1873">
        <f>HYPERLINK("https://www.youtube.com/watch?v=Xc9t_kVcMdg", "Video")</f>
        <v/>
      </c>
      <c r="B1873" t="inlineStr">
        <is>
          <t>0:41</t>
        </is>
      </c>
      <c r="C1873" t="inlineStr">
        <is>
          <t>me how about L going us on the toast oh</t>
        </is>
      </c>
      <c r="D1873">
        <f>HYPERLINK("https://www.youtube.com/watch?v=Xc9t_kVcMdg&amp;t=41s", "Go to time")</f>
        <v/>
      </c>
    </row>
    <row r="1874">
      <c r="A1874">
        <f>HYPERLINK("https://www.youtube.com/watch?v=uBstq-_zaYk", "Video")</f>
        <v/>
      </c>
      <c r="B1874" t="inlineStr">
        <is>
          <t>0:54</t>
        </is>
      </c>
      <c r="C1874" t="inlineStr">
        <is>
          <t>I don't even know
how I would go about it.</t>
        </is>
      </c>
      <c r="D1874">
        <f>HYPERLINK("https://www.youtube.com/watch?v=uBstq-_zaYk&amp;t=54s", "Go to time")</f>
        <v/>
      </c>
    </row>
    <row r="1875">
      <c r="A1875">
        <f>HYPERLINK("https://www.youtube.com/watch?v=i7ILviehDvw", "Video")</f>
        <v/>
      </c>
      <c r="B1875" t="inlineStr">
        <is>
          <t>2:52</t>
        </is>
      </c>
      <c r="C1875" t="inlineStr">
        <is>
          <t>So, honey, what are you going to
do about the little girl?</t>
        </is>
      </c>
      <c r="D1875">
        <f>HYPERLINK("https://www.youtube.com/watch?v=i7ILviehDvw&amp;t=172s", "Go to time")</f>
        <v/>
      </c>
    </row>
    <row r="1876">
      <c r="A1876">
        <f>HYPERLINK("https://www.youtube.com/watch?v=gusrLieVHEY", "Video")</f>
        <v/>
      </c>
      <c r="B1876" t="inlineStr">
        <is>
          <t>0:15</t>
        </is>
      </c>
      <c r="C1876" t="inlineStr">
        <is>
          <t>on going correct and don't worry about</t>
        </is>
      </c>
      <c r="D1876">
        <f>HYPERLINK("https://www.youtube.com/watch?v=gusrLieVHEY&amp;t=15s", "Go to time")</f>
        <v/>
      </c>
    </row>
    <row r="1877">
      <c r="A1877">
        <f>HYPERLINK("https://www.youtube.com/watch?v=ZBxGk8xuZoY", "Video")</f>
        <v/>
      </c>
      <c r="B1877" t="inlineStr">
        <is>
          <t>5:36</t>
        </is>
      </c>
      <c r="C1877" t="inlineStr">
        <is>
          <t>knows about Gogi my kid</t>
        </is>
      </c>
      <c r="D1877">
        <f>HYPERLINK("https://www.youtube.com/watch?v=ZBxGk8xuZoY&amp;t=336s", "Go to time")</f>
        <v/>
      </c>
    </row>
    <row r="1878">
      <c r="A1878">
        <f>HYPERLINK("https://www.youtube.com/watch?v=nYzTbmDpLNg", "Video")</f>
        <v/>
      </c>
      <c r="B1878" t="inlineStr">
        <is>
          <t>1:55</t>
        </is>
      </c>
      <c r="C1878" t="inlineStr">
        <is>
          <t>Now, if you're gonna get
all sensitive about it.</t>
        </is>
      </c>
      <c r="D1878">
        <f>HYPERLINK("https://www.youtube.com/watch?v=nYzTbmDpLNg&amp;t=115s", "Go to time")</f>
        <v/>
      </c>
    </row>
    <row r="1879">
      <c r="A1879">
        <f>HYPERLINK("https://www.youtube.com/watch?v=d-S3oubvCu0", "Video")</f>
        <v/>
      </c>
      <c r="B1879" t="inlineStr">
        <is>
          <t>1:49</t>
        </is>
      </c>
      <c r="C1879" t="inlineStr">
        <is>
          <t>about me not going
to Ross's wedding.</t>
        </is>
      </c>
      <c r="D1879">
        <f>HYPERLINK("https://www.youtube.com/watch?v=d-S3oubvCu0&amp;t=109s", "Go to time")</f>
        <v/>
      </c>
    </row>
    <row r="1880">
      <c r="A1880">
        <f>HYPERLINK("https://www.youtube.com/watch?v=gfDyOyrY-zM", "Video")</f>
        <v/>
      </c>
      <c r="B1880" t="inlineStr">
        <is>
          <t>0:25</t>
        </is>
      </c>
      <c r="C1880" t="inlineStr">
        <is>
          <t>it you going to do something about your</t>
        </is>
      </c>
      <c r="D1880">
        <f>HYPERLINK("https://www.youtube.com/watch?v=gfDyOyrY-zM&amp;t=25s", "Go to time")</f>
        <v/>
      </c>
    </row>
    <row r="1881">
      <c r="A1881">
        <f>HYPERLINK("https://www.youtube.com/watch?v=QY-qbNNAm7A", "Video")</f>
        <v/>
      </c>
      <c r="B1881" t="inlineStr">
        <is>
          <t>4:38</t>
        </is>
      </c>
      <c r="C1881" t="inlineStr">
        <is>
          <t>Hayley said that thing about me being nearby, 
and it got me spinning out,</t>
        </is>
      </c>
      <c r="D1881">
        <f>HYPERLINK("https://www.youtube.com/watch?v=QY-qbNNAm7A&amp;t=278s", "Go to time")</f>
        <v/>
      </c>
    </row>
    <row r="1882">
      <c r="A1882">
        <f>HYPERLINK("https://www.youtube.com/watch?v=6PaVLbIjt2k", "Video")</f>
        <v/>
      </c>
      <c r="B1882" t="inlineStr">
        <is>
          <t>8:08</t>
        </is>
      </c>
      <c r="C1882" t="inlineStr">
        <is>
          <t>All I care about and all I'm focused on I'm
going for is that AEW World Championship.</t>
        </is>
      </c>
      <c r="D1882">
        <f>HYPERLINK("https://www.youtube.com/watch?v=6PaVLbIjt2k&amp;t=488s", "Go to time")</f>
        <v/>
      </c>
    </row>
    <row r="1883">
      <c r="A1883">
        <f>HYPERLINK("https://www.youtube.com/watch?v=ZQtxsb1s9IQ", "Video")</f>
        <v/>
      </c>
      <c r="B1883" t="inlineStr">
        <is>
          <t>3:16</t>
        </is>
      </c>
      <c r="C1883" t="inlineStr">
        <is>
          <t>Good right now. Make no mistake about it, if you are involved in any way, shape or form with All</t>
        </is>
      </c>
      <c r="D1883">
        <f>HYPERLINK("https://www.youtube.com/watch?v=ZQtxsb1s9IQ&amp;t=196s", "Go to time")</f>
        <v/>
      </c>
    </row>
    <row r="1884">
      <c r="A1884">
        <f>HYPERLINK("https://www.youtube.com/watch?v=JeAQxhX4xC4", "Video")</f>
        <v/>
      </c>
      <c r="B1884" t="inlineStr">
        <is>
          <t>0:11</t>
        </is>
      </c>
      <c r="C1884" t="inlineStr">
        <is>
          <t>Here we go. That's what I'm talking about.</t>
        </is>
      </c>
      <c r="D1884">
        <f>HYPERLINK("https://www.youtube.com/watch?v=JeAQxhX4xC4&amp;t=11s", "Go to time")</f>
        <v/>
      </c>
    </row>
    <row r="1885">
      <c r="A1885">
        <f>HYPERLINK("https://www.youtube.com/watch?v=rWdk8uA4Nbk", "Video")</f>
        <v/>
      </c>
      <c r="B1885" t="inlineStr">
        <is>
          <t>0:52</t>
        </is>
      </c>
      <c r="C1885" t="inlineStr">
        <is>
          <t>forget about it let's go if he gets it</t>
        </is>
      </c>
      <c r="D1885">
        <f>HYPERLINK("https://www.youtube.com/watch?v=rWdk8uA4Nbk&amp;t=52s", "Go to time")</f>
        <v/>
      </c>
    </row>
    <row r="1886">
      <c r="A1886">
        <f>HYPERLINK("https://www.youtube.com/watch?v=r0dc-suYpW8", "Video")</f>
        <v/>
      </c>
      <c r="B1886" t="inlineStr">
        <is>
          <t>2:20</t>
        </is>
      </c>
      <c r="C1886" t="inlineStr">
        <is>
          <t>You've got to absolutely be thinking about getting the one, two, three.</t>
        </is>
      </c>
      <c r="D1886">
        <f>HYPERLINK("https://www.youtube.com/watch?v=r0dc-suYpW8&amp;t=140s", "Go to time")</f>
        <v/>
      </c>
    </row>
    <row r="1887">
      <c r="A1887">
        <f>HYPERLINK("https://www.youtube.com/watch?v=dThvyim4tbU", "Video")</f>
        <v/>
      </c>
      <c r="B1887" t="inlineStr">
        <is>
          <t>1:01</t>
        </is>
      </c>
      <c r="C1887" t="inlineStr">
        <is>
          <t>What are we gonna do
about my job?</t>
        </is>
      </c>
      <c r="D1887">
        <f>HYPERLINK("https://www.youtube.com/watch?v=dThvyim4tbU&amp;t=61s", "Go to time")</f>
        <v/>
      </c>
    </row>
    <row r="1888">
      <c r="A1888">
        <f>HYPERLINK("https://www.youtube.com/watch?v=bsX5iR4YthI", "Video")</f>
        <v/>
      </c>
      <c r="B1888" t="inlineStr">
        <is>
          <t>5:25</t>
        </is>
      </c>
      <c r="C1888" t="inlineStr">
        <is>
          <t>He was. What about Christian Cage saying that
he's going to be waiting alone for Adam</t>
        </is>
      </c>
      <c r="D1888">
        <f>HYPERLINK("https://www.youtube.com/watch?v=bsX5iR4YthI&amp;t=325s", "Go to time")</f>
        <v/>
      </c>
    </row>
    <row r="1889">
      <c r="A1889">
        <f>HYPERLINK("https://www.youtube.com/watch?v=dBrfMa1nFtU", "Video")</f>
        <v/>
      </c>
      <c r="B1889" t="inlineStr">
        <is>
          <t>4:00</t>
        </is>
      </c>
      <c r="C1889" t="inlineStr">
        <is>
          <t>All right? You want to go inside 
and talk about this like two adults?</t>
        </is>
      </c>
      <c r="D1889">
        <f>HYPERLINK("https://www.youtube.com/watch?v=dBrfMa1nFtU&amp;t=240s", "Go to time")</f>
        <v/>
      </c>
    </row>
    <row r="1890">
      <c r="A1890">
        <f>HYPERLINK("https://www.youtube.com/watch?v=DkD6Q_4JWqs", "Video")</f>
        <v/>
      </c>
      <c r="B1890" t="inlineStr">
        <is>
          <t>5:43</t>
        </is>
      </c>
      <c r="C1890" t="inlineStr">
        <is>
          <t>Darby up to the top oh my God oh my God oh 
yes coffin drop one two three how about it</t>
        </is>
      </c>
      <c r="D1890">
        <f>HYPERLINK("https://www.youtube.com/watch?v=DkD6Q_4JWqs&amp;t=343s", "Go to time")</f>
        <v/>
      </c>
    </row>
    <row r="1891">
      <c r="A1891">
        <f>HYPERLINK("https://www.youtube.com/watch?v=KOdSLkIcgy4", "Video")</f>
        <v/>
      </c>
      <c r="B1891" t="inlineStr">
        <is>
          <t>1:24</t>
        </is>
      </c>
      <c r="C1891" t="inlineStr">
        <is>
          <t>what I did to Kenny Omega but instead 
I'm gonna talk about what Kenny did to me</t>
        </is>
      </c>
      <c r="D1891">
        <f>HYPERLINK("https://www.youtube.com/watch?v=KOdSLkIcgy4&amp;t=84s", "Go to time")</f>
        <v/>
      </c>
    </row>
    <row r="1892">
      <c r="A1892">
        <f>HYPERLINK("https://www.youtube.com/watch?v=uDFcA0bbMM8", "Video")</f>
        <v/>
      </c>
      <c r="B1892" t="inlineStr">
        <is>
          <t>0:04</t>
        </is>
      </c>
      <c r="C1892" t="inlineStr">
        <is>
          <t>Yeah. And I gotta tell you, 
I'm a little worried about CJ Hightower, right?</t>
        </is>
      </c>
      <c r="D1892">
        <f>HYPERLINK("https://www.youtube.com/watch?v=uDFcA0bbMM8&amp;t=4s", "Go to time")</f>
        <v/>
      </c>
    </row>
    <row r="1893">
      <c r="A1893">
        <f>HYPERLINK("https://www.youtube.com/watch?v=uDFcA0bbMM8", "Video")</f>
        <v/>
      </c>
      <c r="B1893" t="inlineStr">
        <is>
          <t>3:53</t>
        </is>
      </c>
      <c r="C1893" t="inlineStr">
        <is>
          <t>How did you know about that? Did that reporter go? 
Oh!</t>
        </is>
      </c>
      <c r="D1893">
        <f>HYPERLINK("https://www.youtube.com/watch?v=uDFcA0bbMM8&amp;t=233s", "Go to time")</f>
        <v/>
      </c>
    </row>
    <row r="1894">
      <c r="A1894">
        <f>HYPERLINK("https://www.youtube.com/watch?v=IO9w-avGhiY", "Video")</f>
        <v/>
      </c>
      <c r="B1894" t="inlineStr">
        <is>
          <t>1:52</t>
        </is>
      </c>
      <c r="C1894" t="inlineStr">
        <is>
          <t>what are you talking about i'm going and</t>
        </is>
      </c>
      <c r="D1894">
        <f>HYPERLINK("https://www.youtube.com/watch?v=IO9w-avGhiY&amp;t=112s", "Go to time")</f>
        <v/>
      </c>
    </row>
    <row r="1895">
      <c r="A1895">
        <f>HYPERLINK("https://www.youtube.com/watch?v=BiweGI7L4Xg", "Video")</f>
        <v/>
      </c>
      <c r="B1895" t="inlineStr">
        <is>
          <t>1:49</t>
        </is>
      </c>
      <c r="C1895" t="inlineStr">
        <is>
          <t>I was just praying he would let it go and not make a big deal about it.</t>
        </is>
      </c>
      <c r="D1895">
        <f>HYPERLINK("https://www.youtube.com/watch?v=BiweGI7L4Xg&amp;t=109s", "Go to time")</f>
        <v/>
      </c>
    </row>
    <row r="1896">
      <c r="A1896">
        <f>HYPERLINK("https://www.youtube.com/watch?v=HDVdrKyEbCU", "Video")</f>
        <v/>
      </c>
      <c r="B1896" t="inlineStr">
        <is>
          <t>0:41</t>
        </is>
      </c>
      <c r="C1896" t="inlineStr">
        <is>
          <t>Now that the big show is all planned, 
maybe it's a good time to talk about the future.</t>
        </is>
      </c>
      <c r="D1896">
        <f>HYPERLINK("https://www.youtube.com/watch?v=HDVdrKyEbCU&amp;t=41s", "Go to time")</f>
        <v/>
      </c>
    </row>
    <row r="1897">
      <c r="A1897">
        <f>HYPERLINK("https://www.youtube.com/watch?v=5IZFtYCGERA", "Video")</f>
        <v/>
      </c>
      <c r="B1897" t="inlineStr">
        <is>
          <t>0:49</t>
        </is>
      </c>
      <c r="C1897" t="inlineStr">
        <is>
          <t>What are you gonna
do about it, doll?</t>
        </is>
      </c>
      <c r="D1897">
        <f>HYPERLINK("https://www.youtube.com/watch?v=5IZFtYCGERA&amp;t=49s", "Go to time")</f>
        <v/>
      </c>
    </row>
    <row r="1898">
      <c r="A1898">
        <f>HYPERLINK("https://www.youtube.com/watch?v=6b_yODpLsUY", "Video")</f>
        <v/>
      </c>
      <c r="B1898" t="inlineStr">
        <is>
          <t>0:48</t>
        </is>
      </c>
      <c r="C1898" t="inlineStr">
        <is>
          <t>you sure you feel good about this you're</t>
        </is>
      </c>
      <c r="D1898">
        <f>HYPERLINK("https://www.youtube.com/watch?v=6b_yODpLsUY&amp;t=48s", "Go to time")</f>
        <v/>
      </c>
    </row>
    <row r="1899">
      <c r="A1899">
        <f>HYPERLINK("https://www.youtube.com/watch?v=9haw6M9JVJM", "Video")</f>
        <v/>
      </c>
      <c r="B1899" t="inlineStr">
        <is>
          <t>1:58</t>
        </is>
      </c>
      <c r="C1899" t="inlineStr">
        <is>
          <t>good thing about this and I think it was</t>
        </is>
      </c>
      <c r="D1899">
        <f>HYPERLINK("https://www.youtube.com/watch?v=9haw6M9JVJM&amp;t=118s", "Go to time")</f>
        <v/>
      </c>
    </row>
    <row r="1900">
      <c r="A1900">
        <f>HYPERLINK("https://www.youtube.com/watch?v=tmpWBhTeLVM", "Video")</f>
        <v/>
      </c>
      <c r="B1900" t="inlineStr">
        <is>
          <t>1:17</t>
        </is>
      </c>
      <c r="C1900" t="inlineStr">
        <is>
          <t>about this if you're gonna stay here and</t>
        </is>
      </c>
      <c r="D1900">
        <f>HYPERLINK("https://www.youtube.com/watch?v=tmpWBhTeLVM&amp;t=77s", "Go to time")</f>
        <v/>
      </c>
    </row>
    <row r="1901">
      <c r="A1901">
        <f>HYPERLINK("https://www.youtube.com/watch?v=zETh7IZs0wU", "Video")</f>
        <v/>
      </c>
      <c r="B1901" t="inlineStr">
        <is>
          <t>3:57</t>
        </is>
      </c>
      <c r="C1901" t="inlineStr">
        <is>
          <t>And it's about time to
say goodbyes.</t>
        </is>
      </c>
      <c r="D1901">
        <f>HYPERLINK("https://www.youtube.com/watch?v=zETh7IZs0wU&amp;t=237s", "Go to time")</f>
        <v/>
      </c>
    </row>
    <row r="1902">
      <c r="A1902">
        <f>HYPERLINK("https://www.youtube.com/watch?v=XLq4HIYmeN8", "Video")</f>
        <v/>
      </c>
      <c r="B1902" t="inlineStr">
        <is>
          <t>3:34</t>
        </is>
      </c>
      <c r="C1902" t="inlineStr">
        <is>
          <t>Got one early. Donny, are
you talking about cancer?</t>
        </is>
      </c>
      <c r="D1902">
        <f>HYPERLINK("https://www.youtube.com/watch?v=XLq4HIYmeN8&amp;t=214s", "Go to time")</f>
        <v/>
      </c>
    </row>
    <row r="1903">
      <c r="A1903">
        <f>HYPERLINK("https://www.youtube.com/watch?v=M1jJUDMvXOE", "Video")</f>
        <v/>
      </c>
      <c r="B1903" t="inlineStr">
        <is>
          <t>1:01</t>
        </is>
      </c>
      <c r="C1903" t="inlineStr">
        <is>
          <t>isue I'm about to go I'm about to go I</t>
        </is>
      </c>
      <c r="D1903">
        <f>HYPERLINK("https://www.youtube.com/watch?v=M1jJUDMvXOE&amp;t=61s", "Go to time")</f>
        <v/>
      </c>
    </row>
    <row r="1904">
      <c r="A1904">
        <f>HYPERLINK("https://www.youtube.com/watch?v=M1jJUDMvXOE", "Video")</f>
        <v/>
      </c>
      <c r="B1904" t="inlineStr">
        <is>
          <t>1:08</t>
        </is>
      </c>
      <c r="C1904" t="inlineStr">
        <is>
          <t>going get in C you think I'm about to</t>
        </is>
      </c>
      <c r="D1904">
        <f>HYPERLINK("https://www.youtube.com/watch?v=M1jJUDMvXOE&amp;t=68s", "Go to time")</f>
        <v/>
      </c>
    </row>
    <row r="1905">
      <c r="A1905">
        <f>HYPERLINK("https://www.youtube.com/watch?v=oPWZiC5PcrE", "Video")</f>
        <v/>
      </c>
      <c r="B1905" t="inlineStr">
        <is>
          <t>4:48</t>
        </is>
      </c>
      <c r="C1905" t="inlineStr">
        <is>
          <t>What have you got to say about this, for
God's sake?</t>
        </is>
      </c>
      <c r="D1905">
        <f>HYPERLINK("https://www.youtube.com/watch?v=oPWZiC5PcrE&amp;t=288s", "Go to time")</f>
        <v/>
      </c>
    </row>
    <row r="1906">
      <c r="A1906">
        <f>HYPERLINK("https://www.youtube.com/watch?v=s5UxH0JqIXs", "Video")</f>
        <v/>
      </c>
      <c r="B1906" t="inlineStr">
        <is>
          <t>0:48</t>
        </is>
      </c>
      <c r="C1906" t="inlineStr">
        <is>
          <t>redeeming quality about Gary's got a lot</t>
        </is>
      </c>
      <c r="D1906">
        <f>HYPERLINK("https://www.youtube.com/watch?v=s5UxH0JqIXs&amp;t=48s", "Go to time")</f>
        <v/>
      </c>
    </row>
    <row r="1907">
      <c r="A1907">
        <f>HYPERLINK("https://www.youtube.com/watch?v=M2lPEUMYvb4", "Video")</f>
        <v/>
      </c>
      <c r="B1907" t="inlineStr">
        <is>
          <t>1:58</t>
        </is>
      </c>
      <c r="C1907" t="inlineStr">
        <is>
          <t>about this if you're gonna stay here and</t>
        </is>
      </c>
      <c r="D1907">
        <f>HYPERLINK("https://www.youtube.com/watch?v=M2lPEUMYvb4&amp;t=118s", "Go to time")</f>
        <v/>
      </c>
    </row>
    <row r="1908">
      <c r="A1908">
        <f>HYPERLINK("https://www.youtube.com/watch?v=QHY4UU1GqfY", "Video")</f>
        <v/>
      </c>
      <c r="B1908" t="inlineStr">
        <is>
          <t>1:34</t>
        </is>
      </c>
      <c r="C1908" t="inlineStr">
        <is>
          <t>in Hong Kong and good things are about</t>
        </is>
      </c>
      <c r="D1908">
        <f>HYPERLINK("https://www.youtube.com/watch?v=QHY4UU1GqfY&amp;t=94s", "Go to time")</f>
        <v/>
      </c>
    </row>
    <row r="1909">
      <c r="A1909">
        <f>HYPERLINK("https://www.youtube.com/watch?v=r3tWCH--2mU", "Video")</f>
        <v/>
      </c>
      <c r="B1909" t="inlineStr">
        <is>
          <t>0:02</t>
        </is>
      </c>
      <c r="C1909" t="inlineStr">
        <is>
          <t>Now, in order to answer all of your questions about my grand design, we're going to take a</t>
        </is>
      </c>
      <c r="D1909">
        <f>HYPERLINK("https://www.youtube.com/watch?v=r3tWCH--2mU&amp;t=2s", "Go to time")</f>
        <v/>
      </c>
    </row>
    <row r="1910">
      <c r="A1910">
        <f>HYPERLINK("https://www.youtube.com/watch?v=eyTNlLjyNCk", "Video")</f>
        <v/>
      </c>
      <c r="B1910" t="inlineStr">
        <is>
          <t>3:34</t>
        </is>
      </c>
      <c r="C1910" t="inlineStr">
        <is>
          <t>This is very nerve-racking.
Here we go.
We're about to see it.</t>
        </is>
      </c>
      <c r="D1910">
        <f>HYPERLINK("https://www.youtube.com/watch?v=eyTNlLjyNCk&amp;t=214s", "Go to time")</f>
        <v/>
      </c>
    </row>
    <row r="1911">
      <c r="A1911">
        <f>HYPERLINK("https://www.youtube.com/watch?v=GMdSGMHQxmk", "Video")</f>
        <v/>
      </c>
      <c r="B1911" t="inlineStr">
        <is>
          <t>0:50</t>
        </is>
      </c>
      <c r="C1911" t="inlineStr">
        <is>
          <t>So how about some good vibes, lady?</t>
        </is>
      </c>
      <c r="D1911">
        <f>HYPERLINK("https://www.youtube.com/watch?v=GMdSGMHQxmk&amp;t=50s", "Go to time")</f>
        <v/>
      </c>
    </row>
    <row r="1912">
      <c r="A1912">
        <f>HYPERLINK("https://www.youtube.com/watch?v=yVKocAw66x0", "Video")</f>
        <v/>
      </c>
      <c r="B1912" t="inlineStr">
        <is>
          <t>1:32</t>
        </is>
      </c>
      <c r="C1912" t="inlineStr">
        <is>
          <t>about my grass like I got gardener I</t>
        </is>
      </c>
      <c r="D1912">
        <f>HYPERLINK("https://www.youtube.com/watch?v=yVKocAw66x0&amp;t=92s", "Go to time")</f>
        <v/>
      </c>
    </row>
    <row r="1913">
      <c r="A1913">
        <f>HYPERLINK("https://www.youtube.com/watch?v=G79R63GI2p8", "Video")</f>
        <v/>
      </c>
      <c r="B1913" t="inlineStr">
        <is>
          <t>0:18</t>
        </is>
      </c>
      <c r="C1913" t="inlineStr">
        <is>
          <t>obably not let's talk about what's going</t>
        </is>
      </c>
      <c r="D1913">
        <f>HYPERLINK("https://www.youtube.com/watch?v=G79R63GI2p8&amp;t=18s", "Go to time")</f>
        <v/>
      </c>
    </row>
    <row r="1914">
      <c r="A1914">
        <f>HYPERLINK("https://www.youtube.com/watch?v=xsDXsaehA14", "Video")</f>
        <v/>
      </c>
      <c r="B1914" t="inlineStr">
        <is>
          <t>0:07</t>
        </is>
      </c>
      <c r="C1914" t="inlineStr">
        <is>
          <t>forget about Danny I'm gonna screw the</t>
        </is>
      </c>
      <c r="D1914">
        <f>HYPERLINK("https://www.youtube.com/watch?v=xsDXsaehA14&amp;t=7s", "Go to time")</f>
        <v/>
      </c>
    </row>
    <row r="1915">
      <c r="A1915">
        <f>HYPERLINK("https://www.youtube.com/watch?v=lzBe3gQ_L0o", "Video")</f>
        <v/>
      </c>
      <c r="B1915" t="inlineStr">
        <is>
          <t>7:41</t>
        </is>
      </c>
      <c r="C1915" t="inlineStr">
        <is>
          <t>And the final gold league match, the 2024 Continental Classic about to get underway.</t>
        </is>
      </c>
      <c r="D1915">
        <f>HYPERLINK("https://www.youtube.com/watch?v=lzBe3gQ_L0o&amp;t=461s", "Go to time")</f>
        <v/>
      </c>
    </row>
    <row r="1916">
      <c r="A1916">
        <f>HYPERLINK("https://www.youtube.com/watch?v=Hx-TDGHzVZ4", "Video")</f>
        <v/>
      </c>
      <c r="B1916" t="inlineStr">
        <is>
          <t>0:29</t>
        </is>
      </c>
      <c r="C1916" t="inlineStr">
        <is>
          <t>about your last quit before you go in</t>
        </is>
      </c>
      <c r="D1916">
        <f>HYPERLINK("https://www.youtube.com/watch?v=Hx-TDGHzVZ4&amp;t=29s", "Go to time")</f>
        <v/>
      </c>
    </row>
    <row r="1917">
      <c r="A1917">
        <f>HYPERLINK("https://www.youtube.com/watch?v=w8ApvdrFjIY", "Video")</f>
        <v/>
      </c>
      <c r="B1917" t="inlineStr">
        <is>
          <t>2:03</t>
        </is>
      </c>
      <c r="C1917" t="inlineStr">
        <is>
          <t>speak out about what's going on both in</t>
        </is>
      </c>
      <c r="D1917">
        <f>HYPERLINK("https://www.youtube.com/watch?v=w8ApvdrFjIY&amp;t=123s", "Go to time")</f>
        <v/>
      </c>
    </row>
    <row r="1918">
      <c r="A1918">
        <f>HYPERLINK("https://www.youtube.com/watch?v=G4AtaqV3Z94", "Video")</f>
        <v/>
      </c>
      <c r="B1918" t="inlineStr">
        <is>
          <t>0:42</t>
        </is>
      </c>
      <c r="C1918" t="inlineStr">
        <is>
          <t>about the office and you're going to go</t>
        </is>
      </c>
      <c r="D1918">
        <f>HYPERLINK("https://www.youtube.com/watch?v=G4AtaqV3Z94&amp;t=42s", "Go to time")</f>
        <v/>
      </c>
    </row>
    <row r="1919">
      <c r="A1919">
        <f>HYPERLINK("https://www.youtube.com/watch?v=tkNKFUtF9Ts", "Video")</f>
        <v/>
      </c>
      <c r="B1919" t="inlineStr">
        <is>
          <t>12:52</t>
        </is>
      </c>
      <c r="C1919" t="inlineStr">
        <is>
          <t>- How about this? 
- The hell's going on?</t>
        </is>
      </c>
      <c r="D1919">
        <f>HYPERLINK("https://www.youtube.com/watch?v=tkNKFUtF9Ts&amp;t=772s", "Go to time")</f>
        <v/>
      </c>
    </row>
    <row r="1920">
      <c r="A1920">
        <f>HYPERLINK("https://www.youtube.com/watch?v=Iw6ltxQt3ps", "Video")</f>
        <v/>
      </c>
      <c r="B1920" t="inlineStr">
        <is>
          <t>0:20</t>
        </is>
      </c>
      <c r="C1920" t="inlineStr">
        <is>
          <t>Orchid life's about to get good for The</t>
        </is>
      </c>
      <c r="D1920">
        <f>HYPERLINK("https://www.youtube.com/watch?v=Iw6ltxQt3ps&amp;t=20s", "Go to time")</f>
        <v/>
      </c>
    </row>
    <row r="1921">
      <c r="A1921">
        <f>HYPERLINK("https://www.youtube.com/watch?v=MUydfuF1N5w", "Video")</f>
        <v/>
      </c>
      <c r="B1921" t="inlineStr">
        <is>
          <t>0:14</t>
        </is>
      </c>
      <c r="C1921" t="inlineStr">
        <is>
          <t>my good talk about sports and drinks</t>
        </is>
      </c>
      <c r="D1921">
        <f>HYPERLINK("https://www.youtube.com/watch?v=MUydfuF1N5w&amp;t=14s", "Go to time")</f>
        <v/>
      </c>
    </row>
    <row r="1922">
      <c r="A1922">
        <f>HYPERLINK("https://www.youtube.com/watch?v=mmyh9MGRr9A", "Video")</f>
        <v/>
      </c>
      <c r="B1922" t="inlineStr">
        <is>
          <t>0:36</t>
        </is>
      </c>
      <c r="C1922" t="inlineStr">
        <is>
          <t>No doubt about it. Yuta got his marching orders,</t>
        </is>
      </c>
      <c r="D1922">
        <f>HYPERLINK("https://www.youtube.com/watch?v=mmyh9MGRr9A&amp;t=36s", "Go to time")</f>
        <v/>
      </c>
    </row>
    <row r="1923">
      <c r="A1923">
        <f>HYPERLINK("https://www.youtube.com/watch?v=pxNBlXQluRs", "Video")</f>
        <v/>
      </c>
      <c r="B1923" t="inlineStr">
        <is>
          <t>1:04</t>
        </is>
      </c>
      <c r="C1923" t="inlineStr">
        <is>
          <t>you think about this if you're gonna</t>
        </is>
      </c>
      <c r="D1923">
        <f>HYPERLINK("https://www.youtube.com/watch?v=pxNBlXQluRs&amp;t=64s", "Go to time")</f>
        <v/>
      </c>
    </row>
    <row r="1924">
      <c r="A1924">
        <f>HYPERLINK("https://www.youtube.com/watch?v=108C7S2GLxw", "Video")</f>
        <v/>
      </c>
      <c r="B1924" t="inlineStr">
        <is>
          <t>6:33</t>
        </is>
      </c>
      <c r="C1924" t="inlineStr">
        <is>
          <t>I'm just gonna go complain about it on</t>
        </is>
      </c>
      <c r="D1924">
        <f>HYPERLINK("https://www.youtube.com/watch?v=108C7S2GLxw&amp;t=393s", "Go to time")</f>
        <v/>
      </c>
    </row>
    <row r="1925">
      <c r="A1925">
        <f>HYPERLINK("https://www.youtube.com/watch?v=108C7S2GLxw", "Video")</f>
        <v/>
      </c>
      <c r="B1925" t="inlineStr">
        <is>
          <t>7:09</t>
        </is>
      </c>
      <c r="C1925" t="inlineStr">
        <is>
          <t>in about seven months I'm gonna propose</t>
        </is>
      </c>
      <c r="D1925">
        <f>HYPERLINK("https://www.youtube.com/watch?v=108C7S2GLxw&amp;t=429s", "Go to time")</f>
        <v/>
      </c>
    </row>
    <row r="1926">
      <c r="A1926">
        <f>HYPERLINK("https://www.youtube.com/watch?v=3pB9-gztpCE", "Video")</f>
        <v/>
      </c>
      <c r="B1926" t="inlineStr">
        <is>
          <t>0:54</t>
        </is>
      </c>
      <c r="C1926" t="inlineStr">
        <is>
          <t>to know more about King Of The Nerds go</t>
        </is>
      </c>
      <c r="D1926">
        <f>HYPERLINK("https://www.youtube.com/watch?v=3pB9-gztpCE&amp;t=54s", "Go to time")</f>
        <v/>
      </c>
    </row>
    <row r="1927">
      <c r="A1927">
        <f>HYPERLINK("https://www.youtube.com/watch?v=d60uCQuw8dA", "Video")</f>
        <v/>
      </c>
      <c r="B1927" t="inlineStr">
        <is>
          <t>0:44</t>
        </is>
      </c>
      <c r="C1927" t="inlineStr">
        <is>
          <t>have a good feeling about this</t>
        </is>
      </c>
      <c r="D1927">
        <f>HYPERLINK("https://www.youtube.com/watch?v=d60uCQuw8dA&amp;t=44s", "Go to time")</f>
        <v/>
      </c>
    </row>
    <row r="1928">
      <c r="A1928">
        <f>HYPERLINK("https://www.youtube.com/watch?v=80sbVIgVOk0", "Video")</f>
        <v/>
      </c>
      <c r="B1928" t="inlineStr">
        <is>
          <t>1:21</t>
        </is>
      </c>
      <c r="C1928" t="inlineStr">
        <is>
          <t>You gotta teach me everything
you know about solo jacking.</t>
        </is>
      </c>
      <c r="D1928">
        <f>HYPERLINK("https://www.youtube.com/watch?v=80sbVIgVOk0&amp;t=81s", "Go to time")</f>
        <v/>
      </c>
    </row>
    <row r="1929">
      <c r="A1929">
        <f>HYPERLINK("https://www.youtube.com/watch?v=UtdotNbmjxU", "Video")</f>
        <v/>
      </c>
      <c r="B1929" t="inlineStr">
        <is>
          <t>1:18</t>
        </is>
      </c>
      <c r="C1929" t="inlineStr">
        <is>
          <t>Do you know it's happening and just can't do anything about it, or do you not even know what's going on?</t>
        </is>
      </c>
      <c r="D1929">
        <f>HYPERLINK("https://www.youtube.com/watch?v=UtdotNbmjxU&amp;t=78s", "Go to time")</f>
        <v/>
      </c>
    </row>
    <row r="1930">
      <c r="A1930">
        <f>HYPERLINK("https://www.youtube.com/watch?v=cR6TXvkfqlM", "Video")</f>
        <v/>
      </c>
      <c r="B1930" t="inlineStr">
        <is>
          <t>1:26</t>
        </is>
      </c>
      <c r="C1930" t="inlineStr">
        <is>
          <t>God you better be don't care about what</t>
        </is>
      </c>
      <c r="D1930">
        <f>HYPERLINK("https://www.youtube.com/watch?v=cR6TXvkfqlM&amp;t=86s", "Go to time")</f>
        <v/>
      </c>
    </row>
    <row r="1931">
      <c r="A1931">
        <f>HYPERLINK("https://www.youtube.com/watch?v=o-NuXSWtL2s", "Video")</f>
        <v/>
      </c>
      <c r="B1931" t="inlineStr">
        <is>
          <t>1:02</t>
        </is>
      </c>
      <c r="C1931" t="inlineStr">
        <is>
          <t>But I don't feel good about it.</t>
        </is>
      </c>
      <c r="D1931">
        <f>HYPERLINK("https://www.youtube.com/watch?v=o-NuXSWtL2s&amp;t=62s", "Go to time")</f>
        <v/>
      </c>
    </row>
    <row r="1932">
      <c r="A1932">
        <f>HYPERLINK("https://www.youtube.com/watch?v=_6p98uiXI9E", "Video")</f>
        <v/>
      </c>
      <c r="B1932" t="inlineStr">
        <is>
          <t>1:22</t>
        </is>
      </c>
      <c r="C1932" t="inlineStr">
        <is>
          <t>about your games. I'm going back to Asgard.</t>
        </is>
      </c>
      <c r="D1932">
        <f>HYPERLINK("https://www.youtube.com/watch?v=_6p98uiXI9E&amp;t=82s", "Go to time")</f>
        <v/>
      </c>
    </row>
    <row r="1933">
      <c r="A1933">
        <f>HYPERLINK("https://www.youtube.com/watch?v=0ZuYCCK2Qok", "Video")</f>
        <v/>
      </c>
      <c r="B1933" t="inlineStr">
        <is>
          <t>0:41</t>
        </is>
      </c>
      <c r="C1933" t="inlineStr">
        <is>
          <t>about 30 seconds before i'm gonna get</t>
        </is>
      </c>
      <c r="D1933">
        <f>HYPERLINK("https://www.youtube.com/watch?v=0ZuYCCK2Qok&amp;t=41s", "Go to time")</f>
        <v/>
      </c>
    </row>
    <row r="1934">
      <c r="A1934">
        <f>HYPERLINK("https://www.youtube.com/watch?v=mP4um-G81Ko", "Video")</f>
        <v/>
      </c>
      <c r="B1934" t="inlineStr">
        <is>
          <t>1:22</t>
        </is>
      </c>
      <c r="C1934" t="inlineStr">
        <is>
          <t>as i'm about to go</t>
        </is>
      </c>
      <c r="D1934">
        <f>HYPERLINK("https://www.youtube.com/watch?v=mP4um-G81Ko&amp;t=82s", "Go to time")</f>
        <v/>
      </c>
    </row>
    <row r="1935">
      <c r="A1935">
        <f>HYPERLINK("https://www.youtube.com/watch?v=ESgtvzQWIgI", "Video")</f>
        <v/>
      </c>
      <c r="B1935" t="inlineStr">
        <is>
          <t>1:21</t>
        </is>
      </c>
      <c r="C1935" t="inlineStr">
        <is>
          <t>Sorry about that. You could go ahead. Head right in.</t>
        </is>
      </c>
      <c r="D1935">
        <f>HYPERLINK("https://www.youtube.com/watch?v=ESgtvzQWIgI&amp;t=81s", "Go to time")</f>
        <v/>
      </c>
    </row>
    <row r="1936">
      <c r="A1936">
        <f>HYPERLINK("https://www.youtube.com/watch?v=0VvW6MNLtYo", "Video")</f>
        <v/>
      </c>
      <c r="B1936" t="inlineStr">
        <is>
          <t>10:05</t>
        </is>
      </c>
      <c r="C1936" t="inlineStr">
        <is>
          <t>I'm not even going to talk about I don't</t>
        </is>
      </c>
      <c r="D1936">
        <f>HYPERLINK("https://www.youtube.com/watch?v=0VvW6MNLtYo&amp;t=605s", "Go to time")</f>
        <v/>
      </c>
    </row>
    <row r="1937">
      <c r="A1937">
        <f>HYPERLINK("https://www.youtube.com/watch?v=YB6Sj4zd02g", "Video")</f>
        <v/>
      </c>
      <c r="B1937" t="inlineStr">
        <is>
          <t>1:25</t>
        </is>
      </c>
      <c r="C1937" t="inlineStr">
        <is>
          <t>No, we were talking about during the picture in picture. Oh, look at this. 
- Here we go.</t>
        </is>
      </c>
      <c r="D1937">
        <f>HYPERLINK("https://www.youtube.com/watch?v=YB6Sj4zd02g&amp;t=85s", "Go to time")</f>
        <v/>
      </c>
    </row>
    <row r="1938">
      <c r="A1938">
        <f>HYPERLINK("https://www.youtube.com/watch?v=4obe77Zb-0c", "Video")</f>
        <v/>
      </c>
      <c r="B1938" t="inlineStr">
        <is>
          <t>6:15</t>
        </is>
      </c>
      <c r="C1938" t="inlineStr">
        <is>
          <t>here on Dynamite and I'll tell you if you are mjf 
you gotta hate when you're witnessing right about</t>
        </is>
      </c>
      <c r="D1938">
        <f>HYPERLINK("https://www.youtube.com/watch?v=4obe77Zb-0c&amp;t=375s", "Go to time")</f>
        <v/>
      </c>
    </row>
    <row r="1939">
      <c r="A1939">
        <f>HYPERLINK("https://www.youtube.com/watch?v=ujvJKfwACwk", "Video")</f>
        <v/>
      </c>
      <c r="B1939" t="inlineStr">
        <is>
          <t>0:54</t>
        </is>
      </c>
      <c r="C1939" t="inlineStr">
        <is>
          <t>is more about fool are you go flying be</t>
        </is>
      </c>
      <c r="D1939">
        <f>HYPERLINK("https://www.youtube.com/watch?v=ujvJKfwACwk&amp;t=54s", "Go to time")</f>
        <v/>
      </c>
    </row>
    <row r="1940">
      <c r="A1940">
        <f>HYPERLINK("https://www.youtube.com/watch?v=RiJ8SJQpE44", "Video")</f>
        <v/>
      </c>
      <c r="B1940" t="inlineStr">
        <is>
          <t>4:37</t>
        </is>
      </c>
      <c r="C1940" t="inlineStr">
        <is>
          <t>You wanted to go over there. You wanted to learn 
more about being able to actually execute that</t>
        </is>
      </c>
      <c r="D1940">
        <f>HYPERLINK("https://www.youtube.com/watch?v=RiJ8SJQpE44&amp;t=277s", "Go to time")</f>
        <v/>
      </c>
    </row>
    <row r="1941">
      <c r="A1941">
        <f>HYPERLINK("https://www.youtube.com/watch?v=RiJ8SJQpE44", "Video")</f>
        <v/>
      </c>
      <c r="B1941" t="inlineStr">
        <is>
          <t>14:57</t>
        </is>
      </c>
      <c r="C1941" t="inlineStr">
        <is>
          <t>Certainly there are more titles in your future. 
You've made no secret about wanting more gold.</t>
        </is>
      </c>
      <c r="D1941">
        <f>HYPERLINK("https://www.youtube.com/watch?v=RiJ8SJQpE44&amp;t=897s", "Go to time")</f>
        <v/>
      </c>
    </row>
    <row r="1942">
      <c r="A1942">
        <f>HYPERLINK("https://www.youtube.com/watch?v=xwdYHde4ZgM", "Video")</f>
        <v/>
      </c>
      <c r="B1942" t="inlineStr">
        <is>
          <t>0:55</t>
        </is>
      </c>
      <c r="C1942" t="inlineStr">
        <is>
          <t>Are we going to do anything about Sheldon?</t>
        </is>
      </c>
      <c r="D1942">
        <f>HYPERLINK("https://www.youtube.com/watch?v=xwdYHde4ZgM&amp;t=55s", "Go to time")</f>
        <v/>
      </c>
    </row>
    <row r="1943">
      <c r="A1943">
        <f>HYPERLINK("https://www.youtube.com/watch?v=WLw0tr-EYLo", "Video")</f>
        <v/>
      </c>
      <c r="B1943" t="inlineStr">
        <is>
          <t>3:23</t>
        </is>
      </c>
      <c r="C1943" t="inlineStr">
        <is>
          <t>and you're going to think about me.</t>
        </is>
      </c>
      <c r="D1943">
        <f>HYPERLINK("https://www.youtube.com/watch?v=WLw0tr-EYLo&amp;t=203s", "Go to time")</f>
        <v/>
      </c>
    </row>
    <row r="1944">
      <c r="A1944">
        <f>HYPERLINK("https://www.youtube.com/watch?v=WLw0tr-EYLo", "Video")</f>
        <v/>
      </c>
      <c r="B1944" t="inlineStr">
        <is>
          <t>8:45</t>
        </is>
      </c>
      <c r="C1944" t="inlineStr">
        <is>
          <t>about crippling one another. I mean, that goes beyond competition.
- Thats, uh.</t>
        </is>
      </c>
      <c r="D1944">
        <f>HYPERLINK("https://www.youtube.com/watch?v=WLw0tr-EYLo&amp;t=525s", "Go to time")</f>
        <v/>
      </c>
    </row>
    <row r="1945">
      <c r="A1945">
        <f>HYPERLINK("https://www.youtube.com/watch?v=ATITCFx6vIM", "Video")</f>
        <v/>
      </c>
      <c r="B1945" t="inlineStr">
        <is>
          <t>2:27</t>
        </is>
      </c>
      <c r="C1945" t="inlineStr">
        <is>
          <t>about it because, God forbid I say anything
negative about his mom.</t>
        </is>
      </c>
      <c r="D1945">
        <f>HYPERLINK("https://www.youtube.com/watch?v=ATITCFx6vIM&amp;t=147s", "Go to time")</f>
        <v/>
      </c>
    </row>
    <row r="1946">
      <c r="A1946">
        <f>HYPERLINK("https://www.youtube.com/watch?v=ufFF8sQ9fXg", "Video")</f>
        <v/>
      </c>
      <c r="B1946" t="inlineStr">
        <is>
          <t>0:49</t>
        </is>
      </c>
      <c r="C1946" t="inlineStr">
        <is>
          <t>what about oh I forgot our anniversary</t>
        </is>
      </c>
      <c r="D1946">
        <f>HYPERLINK("https://www.youtube.com/watch?v=ufFF8sQ9fXg&amp;t=49s", "Go to time")</f>
        <v/>
      </c>
    </row>
    <row r="1947">
      <c r="A1947">
        <f>HYPERLINK("https://www.youtube.com/watch?v=3qWFSBqAxR4", "Video")</f>
        <v/>
      </c>
      <c r="B1947" t="inlineStr">
        <is>
          <t>0:06</t>
        </is>
      </c>
      <c r="C1947" t="inlineStr">
        <is>
          <t>got about 5 minutes yep</t>
        </is>
      </c>
      <c r="D1947">
        <f>HYPERLINK("https://www.youtube.com/watch?v=3qWFSBqAxR4&amp;t=6s", "Go to time")</f>
        <v/>
      </c>
    </row>
    <row r="1948">
      <c r="A1948">
        <f>HYPERLINK("https://www.youtube.com/watch?v=C-zaBUcVtZ4", "Video")</f>
        <v/>
      </c>
      <c r="B1948" t="inlineStr">
        <is>
          <t>2:01</t>
        </is>
      </c>
      <c r="C1948" t="inlineStr">
        <is>
          <t>Goes to show you're about as senile as you look.</t>
        </is>
      </c>
      <c r="D1948">
        <f>HYPERLINK("https://www.youtube.com/watch?v=C-zaBUcVtZ4&amp;t=121s", "Go to time")</f>
        <v/>
      </c>
    </row>
    <row r="1949">
      <c r="A1949">
        <f>HYPERLINK("https://www.youtube.com/watch?v=t6s43YJ_Cjk", "Video")</f>
        <v/>
      </c>
      <c r="B1949" t="inlineStr">
        <is>
          <t>0:55</t>
        </is>
      </c>
      <c r="C1949" t="inlineStr">
        <is>
          <t>to know more about king of the Nerds go</t>
        </is>
      </c>
      <c r="D1949">
        <f>HYPERLINK("https://www.youtube.com/watch?v=t6s43YJ_Cjk&amp;t=55s", "Go to time")</f>
        <v/>
      </c>
    </row>
    <row r="1950">
      <c r="A1950">
        <f>HYPERLINK("https://www.youtube.com/watch?v=HUgmA_wF4UU", "Video")</f>
        <v/>
      </c>
      <c r="B1950" t="inlineStr">
        <is>
          <t>1:56</t>
        </is>
      </c>
      <c r="C1950" t="inlineStr">
        <is>
          <t>What are you talking about? You got 60 responses</t>
        </is>
      </c>
      <c r="D1950">
        <f>HYPERLINK("https://www.youtube.com/watch?v=HUgmA_wF4UU&amp;t=116s", "Go to time")</f>
        <v/>
      </c>
    </row>
    <row r="1951">
      <c r="A1951">
        <f>HYPERLINK("https://www.youtube.com/watch?v=vV07MEUM6Yc", "Video")</f>
        <v/>
      </c>
      <c r="B1951" t="inlineStr">
        <is>
          <t>4:11</t>
        </is>
      </c>
      <c r="C1951" t="inlineStr">
        <is>
          <t>Oh my God, Sal, Sal!
- I don't know about this.</t>
        </is>
      </c>
      <c r="D1951">
        <f>HYPERLINK("https://www.youtube.com/watch?v=vV07MEUM6Yc&amp;t=251s", "Go to time")</f>
        <v/>
      </c>
    </row>
    <row r="1952">
      <c r="A1952">
        <f>HYPERLINK("https://www.youtube.com/watch?v=fg8Cpl5PIRE", "Video")</f>
        <v/>
      </c>
      <c r="B1952" t="inlineStr">
        <is>
          <t>1:04</t>
        </is>
      </c>
      <c r="C1952" t="inlineStr">
        <is>
          <t>I think I'm just gonna go home
and think about my ex-wife</t>
        </is>
      </c>
      <c r="D1952">
        <f>HYPERLINK("https://www.youtube.com/watch?v=fg8Cpl5PIRE&amp;t=64s", "Go to time")</f>
        <v/>
      </c>
    </row>
    <row r="1953">
      <c r="A1953">
        <f>HYPERLINK("https://www.youtube.com/watch?v=JC3hnHilxeg", "Video")</f>
        <v/>
      </c>
      <c r="B1953" t="inlineStr">
        <is>
          <t>0:27</t>
        </is>
      </c>
      <c r="C1953" t="inlineStr">
        <is>
          <t>today and I'm about to go give me a</t>
        </is>
      </c>
      <c r="D1953">
        <f>HYPERLINK("https://www.youtube.com/watch?v=JC3hnHilxeg&amp;t=27s", "Go to time")</f>
        <v/>
      </c>
    </row>
    <row r="1954">
      <c r="A1954">
        <f>HYPERLINK("https://www.youtube.com/watch?v=OCkpi-gQNbQ", "Video")</f>
        <v/>
      </c>
      <c r="B1954" t="inlineStr">
        <is>
          <t>0:34</t>
        </is>
      </c>
      <c r="C1954" t="inlineStr">
        <is>
          <t>talking about my mom's going to kill me</t>
        </is>
      </c>
      <c r="D1954">
        <f>HYPERLINK("https://www.youtube.com/watch?v=OCkpi-gQNbQ&amp;t=34s", "Go to time")</f>
        <v/>
      </c>
    </row>
    <row r="1955">
      <c r="A1955">
        <f>HYPERLINK("https://www.youtube.com/watch?v=xr4hp299eSc", "Video")</f>
        <v/>
      </c>
      <c r="B1955" t="inlineStr">
        <is>
          <t>0:00</t>
        </is>
      </c>
      <c r="C1955" t="inlineStr">
        <is>
          <t>I'm single now I got single about a year</t>
        </is>
      </c>
      <c r="D1955">
        <f>HYPERLINK("https://www.youtube.com/watch?v=xr4hp299eSc&amp;t=0s", "Go to time")</f>
        <v/>
      </c>
    </row>
    <row r="1956">
      <c r="A1956">
        <f>HYPERLINK("https://www.youtube.com/watch?v=yb9BcIiQwwA", "Video")</f>
        <v/>
      </c>
      <c r="B1956" t="inlineStr">
        <is>
          <t>3:00</t>
        </is>
      </c>
      <c r="C1956" t="inlineStr">
        <is>
          <t>How about that? What
goes around comes around. Right, guys?</t>
        </is>
      </c>
      <c r="D1956">
        <f>HYPERLINK("https://www.youtube.com/watch?v=yb9BcIiQwwA&amp;t=180s", "Go to time")</f>
        <v/>
      </c>
    </row>
    <row r="1957">
      <c r="A1957">
        <f>HYPERLINK("https://www.youtube.com/watch?v=yb9BcIiQwwA", "Video")</f>
        <v/>
      </c>
      <c r="B1957" t="inlineStr">
        <is>
          <t>4:40</t>
        </is>
      </c>
      <c r="C1957" t="inlineStr">
        <is>
          <t>There you go. How about
that for a shot?</t>
        </is>
      </c>
      <c r="D1957">
        <f>HYPERLINK("https://www.youtube.com/watch?v=yb9BcIiQwwA&amp;t=280s", "Go to time")</f>
        <v/>
      </c>
    </row>
    <row r="1958">
      <c r="A1958">
        <f>HYPERLINK("https://www.youtube.com/watch?v=yb9BcIiQwwA", "Video")</f>
        <v/>
      </c>
      <c r="B1958" t="inlineStr">
        <is>
          <t>7:52</t>
        </is>
      </c>
      <c r="C1958" t="inlineStr">
        <is>
          <t>you got one. So how
about this next week in</t>
        </is>
      </c>
      <c r="D1958">
        <f>HYPERLINK("https://www.youtube.com/watch?v=yb9BcIiQwwA&amp;t=472s", "Go to time")</f>
        <v/>
      </c>
    </row>
    <row r="1959">
      <c r="A1959">
        <f>HYPERLINK("https://www.youtube.com/watch?v=Ap8T0HLcC3Q", "Video")</f>
        <v/>
      </c>
      <c r="B1959" t="inlineStr">
        <is>
          <t>4:06</t>
        </is>
      </c>
      <c r="C1959" t="inlineStr">
        <is>
          <t>I'm fine. Forgot about that feature.</t>
        </is>
      </c>
      <c r="D1959">
        <f>HYPERLINK("https://www.youtube.com/watch?v=Ap8T0HLcC3Q&amp;t=246s", "Go to time")</f>
        <v/>
      </c>
    </row>
    <row r="1960">
      <c r="A1960">
        <f>HYPERLINK("https://www.youtube.com/watch?v=yt06guRzu1Y", "Video")</f>
        <v/>
      </c>
      <c r="B1960" t="inlineStr">
        <is>
          <t>1:48</t>
        </is>
      </c>
      <c r="C1960" t="inlineStr">
        <is>
          <t>Don't worry about it. You're still in good
shape.</t>
        </is>
      </c>
      <c r="D1960">
        <f>HYPERLINK("https://www.youtube.com/watch?v=yt06guRzu1Y&amp;t=108s", "Go to time")</f>
        <v/>
      </c>
    </row>
    <row r="1961">
      <c r="A1961">
        <f>HYPERLINK("https://www.youtube.com/watch?v=hvuzUasjFAo", "Video")</f>
        <v/>
      </c>
      <c r="B1961" t="inlineStr">
        <is>
          <t>0:40</t>
        </is>
      </c>
      <c r="C1961" t="inlineStr">
        <is>
          <t>was about five years ago</t>
        </is>
      </c>
      <c r="D1961">
        <f>HYPERLINK("https://www.youtube.com/watch?v=hvuzUasjFAo&amp;t=40s", "Go to time")</f>
        <v/>
      </c>
    </row>
    <row r="1962">
      <c r="A1962">
        <f>HYPERLINK("https://www.youtube.com/watch?v=rwe0BQ1Vrro", "Video")</f>
        <v/>
      </c>
      <c r="B1962" t="inlineStr">
        <is>
          <t>2:51</t>
        </is>
      </c>
      <c r="C1962" t="inlineStr">
        <is>
          <t>You're talking about a match that can go either 
way on a minute's notice.</t>
        </is>
      </c>
      <c r="D1962">
        <f>HYPERLINK("https://www.youtube.com/watch?v=rwe0BQ1Vrro&amp;t=171s", "Go to time")</f>
        <v/>
      </c>
    </row>
    <row r="1963">
      <c r="A1963">
        <f>HYPERLINK("https://www.youtube.com/watch?v=TLtI_7YcAWI", "Video")</f>
        <v/>
      </c>
      <c r="B1963" t="inlineStr">
        <is>
          <t>0:00</t>
        </is>
      </c>
      <c r="C1963" t="inlineStr">
        <is>
          <t>What am I going to do about
Barry beating my record?</t>
        </is>
      </c>
      <c r="D1963">
        <f>HYPERLINK("https://www.youtube.com/watch?v=TLtI_7YcAWI&amp;t=0s", "Go to time")</f>
        <v/>
      </c>
    </row>
    <row r="1964">
      <c r="A1964">
        <f>HYPERLINK("https://www.youtube.com/watch?v=TLtI_7YcAWI", "Video")</f>
        <v/>
      </c>
      <c r="B1964" t="inlineStr">
        <is>
          <t>1:46</t>
        </is>
      </c>
      <c r="C1964" t="inlineStr">
        <is>
          <t>Dad, I got a good feeling
about this one.</t>
        </is>
      </c>
      <c r="D1964">
        <f>HYPERLINK("https://www.youtube.com/watch?v=TLtI_7YcAWI&amp;t=106s", "Go to time")</f>
        <v/>
      </c>
    </row>
    <row r="1965">
      <c r="A1965">
        <f>HYPERLINK("https://www.youtube.com/watch?v=eoknhtFipoQ", "Video")</f>
        <v/>
      </c>
      <c r="B1965" t="inlineStr">
        <is>
          <t>0:15</t>
        </is>
      </c>
      <c r="C1965" t="inlineStr">
        <is>
          <t>Oh, God. He's gonna talk about his new coat again.</t>
        </is>
      </c>
      <c r="D1965">
        <f>HYPERLINK("https://www.youtube.com/watch?v=eoknhtFipoQ&amp;t=15s", "Go to time")</f>
        <v/>
      </c>
    </row>
    <row r="1966">
      <c r="A1966">
        <f>HYPERLINK("https://www.youtube.com/watch?v=rm0xGvbEzGI", "Video")</f>
        <v/>
      </c>
      <c r="B1966" t="inlineStr">
        <is>
          <t>5:48</t>
        </is>
      </c>
      <c r="C1966" t="inlineStr">
        <is>
          <t>You said if I talk crap about you guys, I'm
going to be fined, right?</t>
        </is>
      </c>
      <c r="D1966">
        <f>HYPERLINK("https://www.youtube.com/watch?v=rm0xGvbEzGI&amp;t=348s", "Go to time")</f>
        <v/>
      </c>
    </row>
    <row r="1967">
      <c r="A1967">
        <f>HYPERLINK("https://www.youtube.com/watch?v=cWtCGBO8zG8", "Video")</f>
        <v/>
      </c>
      <c r="B1967" t="inlineStr">
        <is>
          <t>4:19</t>
        </is>
      </c>
      <c r="C1967" t="inlineStr">
        <is>
          <t>How would you feel about an alternate history where World War One was fought with dragons and magic?</t>
        </is>
      </c>
      <c r="D1967">
        <f>HYPERLINK("https://www.youtube.com/watch?v=cWtCGBO8zG8&amp;t=259s", "Go to time")</f>
        <v/>
      </c>
    </row>
    <row r="1968">
      <c r="A1968">
        <f>HYPERLINK("https://www.youtube.com/watch?v=uWE1ZqUAhzc", "Video")</f>
        <v/>
      </c>
      <c r="B1968" t="inlineStr">
        <is>
          <t>4:39</t>
        </is>
      </c>
      <c r="C1968" t="inlineStr">
        <is>
          <t>This isn't about ego.</t>
        </is>
      </c>
      <c r="D1968">
        <f>HYPERLINK("https://www.youtube.com/watch?v=uWE1ZqUAhzc&amp;t=279s", "Go to time")</f>
        <v/>
      </c>
    </row>
    <row r="1969">
      <c r="A1969">
        <f>HYPERLINK("https://www.youtube.com/watch?v=XvVDAwj2VjU", "Video")</f>
        <v/>
      </c>
      <c r="B1969" t="inlineStr">
        <is>
          <t>1:39</t>
        </is>
      </c>
      <c r="C1969" t="inlineStr">
        <is>
          <t>see um about how many steps it's gonna</t>
        </is>
      </c>
      <c r="D1969">
        <f>HYPERLINK("https://www.youtube.com/watch?v=XvVDAwj2VjU&amp;t=99s", "Go to time")</f>
        <v/>
      </c>
    </row>
    <row r="1970">
      <c r="A1970">
        <f>HYPERLINK("https://www.youtube.com/watch?v=UFW6N6LyGrM", "Video")</f>
        <v/>
      </c>
      <c r="B1970" t="inlineStr">
        <is>
          <t>2:40</t>
        </is>
      </c>
      <c r="C1970" t="inlineStr">
        <is>
          <t>Got a couple questions about mine.</t>
        </is>
      </c>
      <c r="D1970">
        <f>HYPERLINK("https://www.youtube.com/watch?v=UFW6N6LyGrM&amp;t=160s", "Go to time")</f>
        <v/>
      </c>
    </row>
    <row r="1971">
      <c r="A1971">
        <f>HYPERLINK("https://www.youtube.com/watch?v=UFW6N6LyGrM", "Video")</f>
        <v/>
      </c>
      <c r="B1971" t="inlineStr">
        <is>
          <t>6:56</t>
        </is>
      </c>
      <c r="C1971" t="inlineStr">
        <is>
          <t>I mean, you look at him at this point and knowing
the run that he was about to go on and getting</t>
        </is>
      </c>
      <c r="D1971">
        <f>HYPERLINK("https://www.youtube.com/watch?v=UFW6N6LyGrM&amp;t=416s", "Go to time")</f>
        <v/>
      </c>
    </row>
    <row r="1972">
      <c r="A1972">
        <f>HYPERLINK("https://www.youtube.com/watch?v=UFW6N6LyGrM", "Video")</f>
        <v/>
      </c>
      <c r="B1972" t="inlineStr">
        <is>
          <t>10:18</t>
        </is>
      </c>
      <c r="C1972" t="inlineStr">
        <is>
          <t>these situations, you learn a lot about a man and
the lengths that he's willing to go to, to be at</t>
        </is>
      </c>
      <c r="D1972">
        <f>HYPERLINK("https://www.youtube.com/watch?v=UFW6N6LyGrM&amp;t=618s", "Go to time")</f>
        <v/>
      </c>
    </row>
    <row r="1973">
      <c r="A1973">
        <f>HYPERLINK("https://www.youtube.com/watch?v=JqpGCNZ00Rg", "Video")</f>
        <v/>
      </c>
      <c r="B1973" t="inlineStr">
        <is>
          <t>1:59</t>
        </is>
      </c>
      <c r="C1973" t="inlineStr">
        <is>
          <t>about rematches where you got the</t>
        </is>
      </c>
      <c r="D1973">
        <f>HYPERLINK("https://www.youtube.com/watch?v=JqpGCNZ00Rg&amp;t=119s", "Go to time")</f>
        <v/>
      </c>
    </row>
    <row r="1974">
      <c r="A1974">
        <f>HYPERLINK("https://www.youtube.com/watch?v=rM5afzp9XvE", "Video")</f>
        <v/>
      </c>
      <c r="B1974" t="inlineStr">
        <is>
          <t>2:10</t>
        </is>
      </c>
      <c r="C1974" t="inlineStr">
        <is>
          <t>the whole town's gonna know
about your gray hair.</t>
        </is>
      </c>
      <c r="D1974">
        <f>HYPERLINK("https://www.youtube.com/watch?v=rM5afzp9XvE&amp;t=130s", "Go to time")</f>
        <v/>
      </c>
    </row>
    <row r="1975">
      <c r="A1975">
        <f>HYPERLINK("https://www.youtube.com/watch?v=kjFH3bQ1I-Q", "Video")</f>
        <v/>
      </c>
      <c r="B1975" t="inlineStr">
        <is>
          <t>4:20</t>
        </is>
      </c>
      <c r="C1975" t="inlineStr">
        <is>
          <t>about where
the relationship is going.</t>
        </is>
      </c>
      <c r="D1975">
        <f>HYPERLINK("https://www.youtube.com/watch?v=kjFH3bQ1I-Q&amp;t=260s", "Go to time")</f>
        <v/>
      </c>
    </row>
    <row r="1976">
      <c r="A1976">
        <f>HYPERLINK("https://www.youtube.com/watch?v=DhtFm1wNfvU", "Video")</f>
        <v/>
      </c>
      <c r="B1976" t="inlineStr">
        <is>
          <t>1:32</t>
        </is>
      </c>
      <c r="C1976" t="inlineStr">
        <is>
          <t>to people about what's going on and</t>
        </is>
      </c>
      <c r="D1976">
        <f>HYPERLINK("https://www.youtube.com/watch?v=DhtFm1wNfvU&amp;t=92s", "Go to time")</f>
        <v/>
      </c>
    </row>
    <row r="1977">
      <c r="A1977">
        <f>HYPERLINK("https://www.youtube.com/watch?v=D0LKrdjc1TM", "Video")</f>
        <v/>
      </c>
      <c r="B1977" t="inlineStr">
        <is>
          <t>1:38</t>
        </is>
      </c>
      <c r="C1977" t="inlineStr">
        <is>
          <t>Flare oh my God what a talk about Tony</t>
        </is>
      </c>
      <c r="D1977">
        <f>HYPERLINK("https://www.youtube.com/watch?v=D0LKrdjc1TM&amp;t=98s", "Go to time")</f>
        <v/>
      </c>
    </row>
    <row r="1978">
      <c r="A1978">
        <f>HYPERLINK("https://www.youtube.com/watch?v=lfUpcRxXUh8", "Video")</f>
        <v/>
      </c>
      <c r="B1978" t="inlineStr">
        <is>
          <t>1:47</t>
        </is>
      </c>
      <c r="C1978" t="inlineStr">
        <is>
          <t>I'm feeling really
good about it.</t>
        </is>
      </c>
      <c r="D1978">
        <f>HYPERLINK("https://www.youtube.com/watch?v=lfUpcRxXUh8&amp;t=107s", "Go to time")</f>
        <v/>
      </c>
    </row>
    <row r="1979">
      <c r="A1979">
        <f>HYPERLINK("https://www.youtube.com/watch?v=Knx_AE0R4XQ", "Video")</f>
        <v/>
      </c>
      <c r="B1979" t="inlineStr">
        <is>
          <t>4:05</t>
        </is>
      </c>
      <c r="C1979" t="inlineStr">
        <is>
          <t>believe I gotta tell you but it's about</t>
        </is>
      </c>
      <c r="D1979">
        <f>HYPERLINK("https://www.youtube.com/watch?v=Knx_AE0R4XQ&amp;t=245s", "Go to time")</f>
        <v/>
      </c>
    </row>
    <row r="1980">
      <c r="A1980">
        <f>HYPERLINK("https://www.youtube.com/watch?v=5HjFdDyzvqg", "Video")</f>
        <v/>
      </c>
      <c r="B1980" t="inlineStr">
        <is>
          <t>0:01</t>
        </is>
      </c>
      <c r="C1980" t="inlineStr">
        <is>
          <t>I got to tell you, I'm a little
worried about my mother.</t>
        </is>
      </c>
      <c r="D1980">
        <f>HYPERLINK("https://www.youtube.com/watch?v=5HjFdDyzvqg&amp;t=1s", "Go to time")</f>
        <v/>
      </c>
    </row>
    <row r="1981">
      <c r="A1981">
        <f>HYPERLINK("https://www.youtube.com/watch?v=5HjFdDyzvqg", "Video")</f>
        <v/>
      </c>
      <c r="B1981" t="inlineStr">
        <is>
          <t>3:06</t>
        </is>
      </c>
      <c r="C1981" t="inlineStr">
        <is>
          <t>Remind me to tell you about
the tax refund I got</t>
        </is>
      </c>
      <c r="D1981">
        <f>HYPERLINK("https://www.youtube.com/watch?v=5HjFdDyzvqg&amp;t=186s", "Go to time")</f>
        <v/>
      </c>
    </row>
    <row r="1982">
      <c r="A1982">
        <f>HYPERLINK("https://www.youtube.com/watch?v=6uFPfI_mb18", "Video")</f>
        <v/>
      </c>
      <c r="B1982" t="inlineStr">
        <is>
          <t>0:12</t>
        </is>
      </c>
      <c r="C1982" t="inlineStr">
        <is>
          <t>Listen, Stan, you got to forget about Francine. 
It's a wedding, man.</t>
        </is>
      </c>
      <c r="D1982">
        <f>HYPERLINK("https://www.youtube.com/watch?v=6uFPfI_mb18&amp;t=12s", "Go to time")</f>
        <v/>
      </c>
    </row>
    <row r="1983">
      <c r="A1983">
        <f>HYPERLINK("https://www.youtube.com/watch?v=ilnl_B11vZ8", "Video")</f>
        <v/>
      </c>
      <c r="B1983" t="inlineStr">
        <is>
          <t>2:46</t>
        </is>
      </c>
      <c r="C1983" t="inlineStr">
        <is>
          <t>All right. Okay. In about an hour, 
a train goes through town that will get us close to Pebble Beach.</t>
        </is>
      </c>
      <c r="D1983">
        <f>HYPERLINK("https://www.youtube.com/watch?v=ilnl_B11vZ8&amp;t=166s", "Go to time")</f>
        <v/>
      </c>
    </row>
    <row r="1984">
      <c r="A1984">
        <f>HYPERLINK("https://www.youtube.com/watch?v=VEAHeN9GXI0", "Video")</f>
        <v/>
      </c>
      <c r="B1984" t="inlineStr">
        <is>
          <t>1:34</t>
        </is>
      </c>
      <c r="C1984" t="inlineStr">
        <is>
          <t>This Friday fun night is about to go wild.</t>
        </is>
      </c>
      <c r="D1984">
        <f>HYPERLINK("https://www.youtube.com/watch?v=VEAHeN9GXI0&amp;t=94s", "Go to time")</f>
        <v/>
      </c>
    </row>
    <row r="1985">
      <c r="A1985">
        <f>HYPERLINK("https://www.youtube.com/watch?v=gmr41ht2Sq4", "Video")</f>
        <v/>
      </c>
      <c r="B1985" t="inlineStr">
        <is>
          <t>2:44</t>
        </is>
      </c>
      <c r="C1985" t="inlineStr">
        <is>
          <t>About how good
your cards were.</t>
        </is>
      </c>
      <c r="D1985">
        <f>HYPERLINK("https://www.youtube.com/watch?v=gmr41ht2Sq4&amp;t=164s", "Go to time")</f>
        <v/>
      </c>
    </row>
    <row r="1986">
      <c r="A1986">
        <f>HYPERLINK("https://www.youtube.com/watch?v=jHOMQt_hSDg", "Video")</f>
        <v/>
      </c>
      <c r="B1986" t="inlineStr">
        <is>
          <t>1:24</t>
        </is>
      </c>
      <c r="C1986" t="inlineStr">
        <is>
          <t>It's about the hot nanny. I got to see her!</t>
        </is>
      </c>
      <c r="D1986">
        <f>HYPERLINK("https://www.youtube.com/watch?v=jHOMQt_hSDg&amp;t=84s", "Go to time")</f>
        <v/>
      </c>
    </row>
    <row r="1987">
      <c r="A1987">
        <f>HYPERLINK("https://www.youtube.com/watch?v=vdBOcOtmWjw", "Video")</f>
        <v/>
      </c>
      <c r="B1987" t="inlineStr">
        <is>
          <t>0:19</t>
        </is>
      </c>
      <c r="C1987" t="inlineStr">
        <is>
          <t>to this about a year ago.</t>
        </is>
      </c>
      <c r="D1987">
        <f>HYPERLINK("https://www.youtube.com/watch?v=vdBOcOtmWjw&amp;t=19s", "Go to time")</f>
        <v/>
      </c>
    </row>
    <row r="1988">
      <c r="A1988">
        <f>HYPERLINK("https://www.youtube.com/watch?v=ZBO-WycmeiM", "Video")</f>
        <v/>
      </c>
      <c r="B1988" t="inlineStr">
        <is>
          <t>4:28</t>
        </is>
      </c>
      <c r="C1988" t="inlineStr">
        <is>
          <t>What are you gonna do about it, doll?</t>
        </is>
      </c>
      <c r="D1988">
        <f>HYPERLINK("https://www.youtube.com/watch?v=ZBO-WycmeiM&amp;t=268s", "Go to time")</f>
        <v/>
      </c>
    </row>
    <row r="1989">
      <c r="A1989">
        <f>HYPERLINK("https://www.youtube.com/watch?v=aDq7A6Am3t8", "Video")</f>
        <v/>
      </c>
      <c r="B1989" t="inlineStr">
        <is>
          <t>1:29</t>
        </is>
      </c>
      <c r="C1989" t="inlineStr">
        <is>
          <t>First of all, he's never going to tell her
how he feels about her.</t>
        </is>
      </c>
      <c r="D1989">
        <f>HYPERLINK("https://www.youtube.com/watch?v=aDq7A6Am3t8&amp;t=89s", "Go to time")</f>
        <v/>
      </c>
    </row>
    <row r="1990">
      <c r="A1990">
        <f>HYPERLINK("https://www.youtube.com/watch?v=aDq7A6Am3t8", "Video")</f>
        <v/>
      </c>
      <c r="B1990" t="inlineStr">
        <is>
          <t>1:40</t>
        </is>
      </c>
      <c r="C1990" t="inlineStr">
        <is>
          <t>Joey. He's not even thinking about going
after Rachel.</t>
        </is>
      </c>
      <c r="D1990">
        <f>HYPERLINK("https://www.youtube.com/watch?v=aDq7A6Am3t8&amp;t=100s", "Go to time")</f>
        <v/>
      </c>
    </row>
    <row r="1991">
      <c r="A1991">
        <f>HYPERLINK("https://www.youtube.com/watch?v=aDq7A6Am3t8", "Video")</f>
        <v/>
      </c>
      <c r="B1991" t="inlineStr">
        <is>
          <t>3:40</t>
        </is>
      </c>
      <c r="C1991" t="inlineStr">
        <is>
          <t>If you're going to talk about me, I'm gonna
go with you.</t>
        </is>
      </c>
      <c r="D1991">
        <f>HYPERLINK("https://www.youtube.com/watch?v=aDq7A6Am3t8&amp;t=220s", "Go to time")</f>
        <v/>
      </c>
    </row>
    <row r="1992">
      <c r="A1992">
        <f>HYPERLINK("https://www.youtube.com/watch?v=9nP6rhvnDrM", "Video")</f>
        <v/>
      </c>
      <c r="B1992" t="inlineStr">
        <is>
          <t>1:29</t>
        </is>
      </c>
      <c r="C1992" t="inlineStr">
        <is>
          <t>And you've gotta
just keep thinking about</t>
        </is>
      </c>
      <c r="D1992">
        <f>HYPERLINK("https://www.youtube.com/watch?v=9nP6rhvnDrM&amp;t=89s", "Go to time")</f>
        <v/>
      </c>
    </row>
    <row r="1993">
      <c r="A1993">
        <f>HYPERLINK("https://www.youtube.com/watch?v=E8eTOZ46Ajg", "Video")</f>
        <v/>
      </c>
      <c r="B1993" t="inlineStr">
        <is>
          <t>3:06</t>
        </is>
      </c>
      <c r="C1993" t="inlineStr">
        <is>
          <t>right Griff's going to ask you about</t>
        </is>
      </c>
      <c r="D1993">
        <f>HYPERLINK("https://www.youtube.com/watch?v=E8eTOZ46Ajg&amp;t=186s", "Go to time")</f>
        <v/>
      </c>
    </row>
    <row r="1994">
      <c r="A1994">
        <f>HYPERLINK("https://www.youtube.com/watch?v=wOtuqfQ8sMw", "Video")</f>
        <v/>
      </c>
      <c r="B1994" t="inlineStr">
        <is>
          <t>3:12</t>
        </is>
      </c>
      <c r="C1994" t="inlineStr">
        <is>
          <t>oh no no no no oh it's no oh my God the outcast 
red has no idea what's about to happen to her</t>
        </is>
      </c>
      <c r="D1994">
        <f>HYPERLINK("https://www.youtube.com/watch?v=wOtuqfQ8sMw&amp;t=192s", "Go to time")</f>
        <v/>
      </c>
    </row>
    <row r="1995">
      <c r="A1995">
        <f>HYPERLINK("https://www.youtube.com/watch?v=rREA_vHcZ28", "Video")</f>
        <v/>
      </c>
      <c r="B1995" t="inlineStr">
        <is>
          <t>7:01</t>
        </is>
      </c>
      <c r="C1995" t="inlineStr">
        <is>
          <t>This is going to be about more than a win streak.</t>
        </is>
      </c>
      <c r="D1995">
        <f>HYPERLINK("https://www.youtube.com/watch?v=rREA_vHcZ28&amp;t=421s", "Go to time")</f>
        <v/>
      </c>
    </row>
    <row r="1996">
      <c r="A1996">
        <f>HYPERLINK("https://www.youtube.com/watch?v=rREA_vHcZ28", "Video")</f>
        <v/>
      </c>
      <c r="B1996" t="inlineStr">
        <is>
          <t>7:02</t>
        </is>
      </c>
      <c r="C1996" t="inlineStr">
        <is>
          <t>It's going to be about more than the AEW World Championship.</t>
        </is>
      </c>
      <c r="D1996">
        <f>HYPERLINK("https://www.youtube.com/watch?v=rREA_vHcZ28&amp;t=422s", "Go to time")</f>
        <v/>
      </c>
    </row>
    <row r="1997">
      <c r="A1997">
        <f>HYPERLINK("https://www.youtube.com/watch?v=G3JZ4uMu4YQ", "Video")</f>
        <v/>
      </c>
      <c r="B1997" t="inlineStr">
        <is>
          <t>1:08</t>
        </is>
      </c>
      <c r="C1997" t="inlineStr">
        <is>
          <t>We're not gonna talk
about girth, are we?</t>
        </is>
      </c>
      <c r="D1997">
        <f>HYPERLINK("https://www.youtube.com/watch?v=G3JZ4uMu4YQ&amp;t=68s", "Go to time")</f>
        <v/>
      </c>
    </row>
    <row r="1998">
      <c r="A1998">
        <f>HYPERLINK("https://www.youtube.com/watch?v=NsWNLvU7xXU", "Video")</f>
        <v/>
      </c>
      <c r="B1998" t="inlineStr">
        <is>
          <t>0:34</t>
        </is>
      </c>
      <c r="C1998" t="inlineStr">
        <is>
          <t>gotta have keto what about some swords</t>
        </is>
      </c>
      <c r="D1998">
        <f>HYPERLINK("https://www.youtube.com/watch?v=NsWNLvU7xXU&amp;t=34s", "Go to time")</f>
        <v/>
      </c>
    </row>
    <row r="1999">
      <c r="A1999">
        <f>HYPERLINK("https://www.youtube.com/watch?v=um9Pl0ECOps", "Video")</f>
        <v/>
      </c>
      <c r="B1999" t="inlineStr">
        <is>
          <t>0:09</t>
        </is>
      </c>
      <c r="C1999" t="inlineStr">
        <is>
          <t>gotta get out there tell them about your</t>
        </is>
      </c>
      <c r="D1999">
        <f>HYPERLINK("https://www.youtube.com/watch?v=um9Pl0ECOps&amp;t=9s", "Go to time")</f>
        <v/>
      </c>
    </row>
    <row r="2000">
      <c r="A2000">
        <f>HYPERLINK("https://www.youtube.com/watch?v=L5gDBYQQ0bQ", "Video")</f>
        <v/>
      </c>
      <c r="B2000" t="inlineStr">
        <is>
          <t>0:00</t>
        </is>
      </c>
      <c r="C2000" t="inlineStr">
        <is>
          <t>okay okay live we got to talk about last</t>
        </is>
      </c>
      <c r="D2000">
        <f>HYPERLINK("https://www.youtube.com/watch?v=L5gDBYQQ0bQ&amp;t=0s", "Go to time")</f>
        <v/>
      </c>
    </row>
    <row r="2001">
      <c r="A2001">
        <f>HYPERLINK("https://www.youtube.com/watch?v=m9nM4Ekdfc8", "Video")</f>
        <v/>
      </c>
      <c r="B2001" t="inlineStr">
        <is>
          <t>1:03</t>
        </is>
      </c>
      <c r="C2001" t="inlineStr">
        <is>
          <t>So instead of going on
about myself,</t>
        </is>
      </c>
      <c r="D2001">
        <f>HYPERLINK("https://www.youtube.com/watch?v=m9nM4Ekdfc8&amp;t=63s", "Go to time")</f>
        <v/>
      </c>
    </row>
    <row r="2002">
      <c r="A2002">
        <f>HYPERLINK("https://www.youtube.com/watch?v=WYOUa6JQBis", "Video")</f>
        <v/>
      </c>
      <c r="B2002" t="inlineStr">
        <is>
          <t>1:00</t>
        </is>
      </c>
      <c r="C2002" t="inlineStr">
        <is>
          <t>to know more about King Of The Nerds go</t>
        </is>
      </c>
      <c r="D2002">
        <f>HYPERLINK("https://www.youtube.com/watch?v=WYOUa6JQBis&amp;t=60s", "Go to time")</f>
        <v/>
      </c>
    </row>
    <row r="2003">
      <c r="A2003">
        <f>HYPERLINK("https://www.youtube.com/watch?v=yZtbwLx1YVY", "Video")</f>
        <v/>
      </c>
      <c r="B2003" t="inlineStr">
        <is>
          <t>0:43</t>
        </is>
      </c>
      <c r="C2003" t="inlineStr">
        <is>
          <t>what are you talking about I am gonna</t>
        </is>
      </c>
      <c r="D2003">
        <f>HYPERLINK("https://www.youtube.com/watch?v=yZtbwLx1YVY&amp;t=43s", "Go to time")</f>
        <v/>
      </c>
    </row>
    <row r="2004">
      <c r="A2004">
        <f>HYPERLINK("https://www.youtube.com/watch?v=wOfyx_2Pt-A", "Video")</f>
        <v/>
      </c>
      <c r="B2004" t="inlineStr">
        <is>
          <t>0:18</t>
        </is>
      </c>
      <c r="C2004" t="inlineStr">
        <is>
          <t>Oh my God, you don't talk
about your children this way.</t>
        </is>
      </c>
      <c r="D2004">
        <f>HYPERLINK("https://www.youtube.com/watch?v=wOfyx_2Pt-A&amp;t=18s", "Go to time")</f>
        <v/>
      </c>
    </row>
    <row r="2005">
      <c r="A2005">
        <f>HYPERLINK("https://www.youtube.com/watch?v=S4hn9_dp5l8", "Video")</f>
        <v/>
      </c>
      <c r="B2005" t="inlineStr">
        <is>
          <t>1:33</t>
        </is>
      </c>
      <c r="C2005" t="inlineStr">
        <is>
          <t>think about this if you're going to stay</t>
        </is>
      </c>
      <c r="D2005">
        <f>HYPERLINK("https://www.youtube.com/watch?v=S4hn9_dp5l8&amp;t=93s", "Go to time")</f>
        <v/>
      </c>
    </row>
    <row r="2006">
      <c r="A2006">
        <f>HYPERLINK("https://www.youtube.com/watch?v=20xj-bx8tYo", "Video")</f>
        <v/>
      </c>
      <c r="B2006" t="inlineStr">
        <is>
          <t>0:48</t>
        </is>
      </c>
      <c r="C2006" t="inlineStr">
        <is>
          <t>I'm sorry. I got nothing 
to complain about.</t>
        </is>
      </c>
      <c r="D2006">
        <f>HYPERLINK("https://www.youtube.com/watch?v=20xj-bx8tYo&amp;t=48s", "Go to time")</f>
        <v/>
      </c>
    </row>
    <row r="2007">
      <c r="A2007">
        <f>HYPERLINK("https://www.youtube.com/watch?v=CzJaNQiAKyM", "Video")</f>
        <v/>
      </c>
      <c r="B2007" t="inlineStr">
        <is>
          <t>2:26</t>
        </is>
      </c>
      <c r="C2007" t="inlineStr">
        <is>
          <t>Oh, my God, she knows about us.</t>
        </is>
      </c>
      <c r="D2007">
        <f>HYPERLINK("https://www.youtube.com/watch?v=CzJaNQiAKyM&amp;t=146s", "Go to time")</f>
        <v/>
      </c>
    </row>
    <row r="2008">
      <c r="A2008">
        <f>HYPERLINK("https://www.youtube.com/watch?v=h_G_A1Yv3x0", "Video")</f>
        <v/>
      </c>
      <c r="B2008" t="inlineStr">
        <is>
          <t>1:14</t>
        </is>
      </c>
      <c r="C2008" t="inlineStr">
        <is>
          <t>Malloy and I am happy about that good</t>
        </is>
      </c>
      <c r="D2008">
        <f>HYPERLINK("https://www.youtube.com/watch?v=h_G_A1Yv3x0&amp;t=74s", "Go to time")</f>
        <v/>
      </c>
    </row>
    <row r="2009">
      <c r="A2009">
        <f>HYPERLINK("https://www.youtube.com/watch?v=pa_g7IRmZmU", "Video")</f>
        <v/>
      </c>
      <c r="B2009" t="inlineStr">
        <is>
          <t>4:46</t>
        </is>
      </c>
      <c r="C2009" t="inlineStr">
        <is>
          <t>I'm talking about they wake up in the
morning, probably with the mask on, go to the</t>
        </is>
      </c>
      <c r="D2009">
        <f>HYPERLINK("https://www.youtube.com/watch?v=pa_g7IRmZmU&amp;t=286s", "Go to time")</f>
        <v/>
      </c>
    </row>
    <row r="2010">
      <c r="A2010">
        <f>HYPERLINK("https://www.youtube.com/watch?v=pa_g7IRmZmU", "Video")</f>
        <v/>
      </c>
      <c r="B2010" t="inlineStr">
        <is>
          <t>19:58</t>
        </is>
      </c>
      <c r="C2010" t="inlineStr">
        <is>
          <t>[Renee] These guys are cooking.
[Eddie] All right, well, I don't know about you, but I can go.</t>
        </is>
      </c>
      <c r="D2010">
        <f>HYPERLINK("https://www.youtube.com/watch?v=pa_g7IRmZmU&amp;t=1198s", "Go to time")</f>
        <v/>
      </c>
    </row>
    <row r="2011">
      <c r="A2011">
        <f>HYPERLINK("https://www.youtube.com/watch?v=pa_g7IRmZmU", "Video")</f>
        <v/>
      </c>
      <c r="B2011" t="inlineStr">
        <is>
          <t>20:01</t>
        </is>
      </c>
      <c r="C2011" t="inlineStr">
        <is>
          <t>[RJ] I'm not talking about going.</t>
        </is>
      </c>
      <c r="D2011">
        <f>HYPERLINK("https://www.youtube.com/watch?v=pa_g7IRmZmU&amp;t=1201s", "Go to time")</f>
        <v/>
      </c>
    </row>
    <row r="2012">
      <c r="A2012">
        <f>HYPERLINK("https://www.youtube.com/watch?v=pa_g7IRmZmU", "Video")</f>
        <v/>
      </c>
      <c r="B2012" t="inlineStr">
        <is>
          <t>23:02</t>
        </is>
      </c>
      <c r="C2012" t="inlineStr">
        <is>
          <t>You feel good about everything we did today?</t>
        </is>
      </c>
      <c r="D2012">
        <f>HYPERLINK("https://www.youtube.com/watch?v=pa_g7IRmZmU&amp;t=1382s", "Go to time")</f>
        <v/>
      </c>
    </row>
    <row r="2013">
      <c r="A2013">
        <f>HYPERLINK("https://www.youtube.com/watch?v=_9lurCOeiyI", "Video")</f>
        <v/>
      </c>
      <c r="B2013" t="inlineStr">
        <is>
          <t>1:54</t>
        </is>
      </c>
      <c r="C2013" t="inlineStr">
        <is>
          <t>That's a good point there, 
Schiavone. 
I think you're right about that. You put</t>
        </is>
      </c>
      <c r="D2013">
        <f>HYPERLINK("https://www.youtube.com/watch?v=_9lurCOeiyI&amp;t=114s", "Go to time")</f>
        <v/>
      </c>
    </row>
    <row r="2014">
      <c r="A2014">
        <f>HYPERLINK("https://www.youtube.com/watch?v=q69lIVpHLZo", "Video")</f>
        <v/>
      </c>
      <c r="B2014" t="inlineStr">
        <is>
          <t>0:13</t>
        </is>
      </c>
      <c r="C2014" t="inlineStr">
        <is>
          <t>about how our lives are gonna be taken</t>
        </is>
      </c>
      <c r="D2014">
        <f>HYPERLINK("https://www.youtube.com/watch?v=q69lIVpHLZo&amp;t=13s", "Go to time")</f>
        <v/>
      </c>
    </row>
    <row r="2015">
      <c r="A2015">
        <f>HYPERLINK("https://www.youtube.com/watch?v=OwsxGRM1cAc", "Video")</f>
        <v/>
      </c>
      <c r="B2015" t="inlineStr">
        <is>
          <t>3:41</t>
        </is>
      </c>
      <c r="C2015" t="inlineStr">
        <is>
          <t>Nothing lackadaisical about that dragon.</t>
        </is>
      </c>
      <c r="D2015">
        <f>HYPERLINK("https://www.youtube.com/watch?v=OwsxGRM1cAc&amp;t=221s", "Go to time")</f>
        <v/>
      </c>
    </row>
    <row r="2016">
      <c r="A2016">
        <f>HYPERLINK("https://www.youtube.com/watch?v=OwsxGRM1cAc", "Video")</f>
        <v/>
      </c>
      <c r="B2016" t="inlineStr">
        <is>
          <t>5:12</t>
        </is>
      </c>
      <c r="C2016" t="inlineStr">
        <is>
          <t>He's got caught. Cassidy about to strip off that
elbow pad for the orange punch.</t>
        </is>
      </c>
      <c r="D2016">
        <f>HYPERLINK("https://www.youtube.com/watch?v=OwsxGRM1cAc&amp;t=312s", "Go to time")</f>
        <v/>
      </c>
    </row>
    <row r="2017">
      <c r="A2017">
        <f>HYPERLINK("https://www.youtube.com/watch?v=MSrDHUxFky0", "Video")</f>
        <v/>
      </c>
      <c r="B2017" t="inlineStr">
        <is>
          <t>0:23</t>
        </is>
      </c>
      <c r="C2017" t="inlineStr">
        <is>
          <t>but what's so dope about chicago though</t>
        </is>
      </c>
      <c r="D2017">
        <f>HYPERLINK("https://www.youtube.com/watch?v=MSrDHUxFky0&amp;t=23s", "Go to time")</f>
        <v/>
      </c>
    </row>
    <row r="2018">
      <c r="A2018">
        <f>HYPERLINK("https://www.youtube.com/watch?v=uC0rgaq2QCA", "Video")</f>
        <v/>
      </c>
      <c r="B2018" t="inlineStr">
        <is>
          <t>3:38</t>
        </is>
      </c>
      <c r="C2018" t="inlineStr">
        <is>
          <t>Gosh, that's terrible about the
investigation.</t>
        </is>
      </c>
      <c r="D2018">
        <f>HYPERLINK("https://www.youtube.com/watch?v=uC0rgaq2QCA&amp;t=218s", "Go to time")</f>
        <v/>
      </c>
    </row>
    <row r="2019">
      <c r="A2019">
        <f>HYPERLINK("https://www.youtube.com/watch?v=y4qwQ1jY7eM", "Video")</f>
        <v/>
      </c>
      <c r="B2019" t="inlineStr">
        <is>
          <t>1:33</t>
        </is>
      </c>
      <c r="C2019" t="inlineStr">
        <is>
          <t>So Kenny and I were thinking about going to this restaurant.</t>
        </is>
      </c>
      <c r="D2019">
        <f>HYPERLINK("https://www.youtube.com/watch?v=y4qwQ1jY7eM&amp;t=93s", "Go to time")</f>
        <v/>
      </c>
    </row>
    <row r="2020">
      <c r="A2020">
        <f>HYPERLINK("https://www.youtube.com/watch?v=y4qwQ1jY7eM", "Video")</f>
        <v/>
      </c>
      <c r="B2020" t="inlineStr">
        <is>
          <t>3:36</t>
        </is>
      </c>
      <c r="C2020" t="inlineStr">
        <is>
          <t>Yeah, I don't feel good about this.</t>
        </is>
      </c>
      <c r="D2020">
        <f>HYPERLINK("https://www.youtube.com/watch?v=y4qwQ1jY7eM&amp;t=216s", "Go to time")</f>
        <v/>
      </c>
    </row>
    <row r="2021">
      <c r="A2021">
        <f>HYPERLINK("https://www.youtube.com/watch?v=fP12BcpOAOA", "Video")</f>
        <v/>
      </c>
      <c r="B2021" t="inlineStr">
        <is>
          <t>3:18</t>
        </is>
      </c>
      <c r="C2021" t="inlineStr">
        <is>
          <t>They've got some books in there
about Martin Luther King.</t>
        </is>
      </c>
      <c r="D2021">
        <f>HYPERLINK("https://www.youtube.com/watch?v=fP12BcpOAOA&amp;t=198s", "Go to time")</f>
        <v/>
      </c>
    </row>
    <row r="2022">
      <c r="A2022">
        <f>HYPERLINK("https://www.youtube.com/watch?v=VcWzWUYpi3Y", "Video")</f>
        <v/>
      </c>
      <c r="B2022" t="inlineStr">
        <is>
          <t>0:46</t>
        </is>
      </c>
      <c r="C2022" t="inlineStr">
        <is>
          <t>Slow down. What are we
going to do about the</t>
        </is>
      </c>
      <c r="D2022">
        <f>HYPERLINK("https://www.youtube.com/watch?v=VcWzWUYpi3Y&amp;t=46s", "Go to time")</f>
        <v/>
      </c>
    </row>
    <row r="2023">
      <c r="A2023">
        <f>HYPERLINK("https://www.youtube.com/watch?v=l0Z8Gdz9I6g", "Video")</f>
        <v/>
      </c>
      <c r="B2023" t="inlineStr">
        <is>
          <t>0:13</t>
        </is>
      </c>
      <c r="C2023" t="inlineStr">
        <is>
          <t>she's got what I'm talking about</t>
        </is>
      </c>
      <c r="D2023">
        <f>HYPERLINK("https://www.youtube.com/watch?v=l0Z8Gdz9I6g&amp;t=13s", "Go to time")</f>
        <v/>
      </c>
    </row>
    <row r="2024">
      <c r="A2024">
        <f>HYPERLINK("https://www.youtube.com/watch?v=L_aHMrtRgjE", "Video")</f>
        <v/>
      </c>
      <c r="B2024" t="inlineStr">
        <is>
          <t>2:15</t>
        </is>
      </c>
      <c r="C2024" t="inlineStr">
        <is>
          <t>What you gonna do about what you gonna do</t>
        </is>
      </c>
      <c r="D2024">
        <f>HYPERLINK("https://www.youtube.com/watch?v=L_aHMrtRgjE&amp;t=135s", "Go to time")</f>
        <v/>
      </c>
    </row>
    <row r="2025">
      <c r="A2025">
        <f>HYPERLINK("https://www.youtube.com/watch?v=uO9WmuYQtUg", "Video")</f>
        <v/>
      </c>
      <c r="B2025" t="inlineStr">
        <is>
          <t>1:45</t>
        </is>
      </c>
      <c r="C2025" t="inlineStr">
        <is>
          <t>oh my god that's all i think about just</t>
        </is>
      </c>
      <c r="D2025">
        <f>HYPERLINK("https://www.youtube.com/watch?v=uO9WmuYQtUg&amp;t=105s", "Go to time")</f>
        <v/>
      </c>
    </row>
    <row r="2026">
      <c r="A2026">
        <f>HYPERLINK("https://www.youtube.com/watch?v=CHSJE5nCCnE", "Video")</f>
        <v/>
      </c>
      <c r="B2026" t="inlineStr">
        <is>
          <t>1:41</t>
        </is>
      </c>
      <c r="C2026" t="inlineStr">
        <is>
          <t>Well, when I was curious about myself, 
Hayley got me a book all about my body and me.</t>
        </is>
      </c>
      <c r="D2026">
        <f>HYPERLINK("https://www.youtube.com/watch?v=CHSJE5nCCnE&amp;t=101s", "Go to time")</f>
        <v/>
      </c>
    </row>
    <row r="2027">
      <c r="A2027">
        <f>HYPERLINK("https://www.youtube.com/watch?v=5ue505mnr0w", "Video")</f>
        <v/>
      </c>
      <c r="B2027" t="inlineStr">
        <is>
          <t>0:53</t>
        </is>
      </c>
      <c r="C2027" t="inlineStr">
        <is>
          <t>that you're going to feel bad about the</t>
        </is>
      </c>
      <c r="D2027">
        <f>HYPERLINK("https://www.youtube.com/watch?v=5ue505mnr0w&amp;t=53s", "Go to time")</f>
        <v/>
      </c>
    </row>
    <row r="2028">
      <c r="A2028">
        <f>HYPERLINK("https://www.youtube.com/watch?v=X6z82py92Sw", "Video")</f>
        <v/>
      </c>
      <c r="B2028" t="inlineStr">
        <is>
          <t>0:45</t>
        </is>
      </c>
      <c r="C2028" t="inlineStr">
        <is>
          <t>about it I almost forgot about it she</t>
        </is>
      </c>
      <c r="D2028">
        <f>HYPERLINK("https://www.youtube.com/watch?v=X6z82py92Sw&amp;t=45s", "Go to time")</f>
        <v/>
      </c>
    </row>
    <row r="2029">
      <c r="A2029">
        <f>HYPERLINK("https://www.youtube.com/watch?v=g09gc6lgajQ", "Video")</f>
        <v/>
      </c>
      <c r="B2029" t="inlineStr">
        <is>
          <t>0:44</t>
        </is>
      </c>
      <c r="C2029" t="inlineStr">
        <is>
          <t>about I got a fired I just wanted to</t>
        </is>
      </c>
      <c r="D2029">
        <f>HYPERLINK("https://www.youtube.com/watch?v=g09gc6lgajQ&amp;t=44s", "Go to time")</f>
        <v/>
      </c>
    </row>
    <row r="2030">
      <c r="A2030">
        <f>HYPERLINK("https://www.youtube.com/watch?v=9kbUKQBKN6I", "Video")</f>
        <v/>
      </c>
      <c r="B2030" t="inlineStr">
        <is>
          <t>0:53</t>
        </is>
      </c>
      <c r="C2030" t="inlineStr">
        <is>
          <t>about to receive Gregory thank you who</t>
        </is>
      </c>
      <c r="D2030">
        <f>HYPERLINK("https://www.youtube.com/watch?v=9kbUKQBKN6I&amp;t=53s", "Go to time")</f>
        <v/>
      </c>
    </row>
    <row r="2031">
      <c r="A2031">
        <f>HYPERLINK("https://www.youtube.com/watch?v=ZcQ_lTOLY1k", "Video")</f>
        <v/>
      </c>
      <c r="B2031" t="inlineStr">
        <is>
          <t>0:45</t>
        </is>
      </c>
      <c r="C2031" t="inlineStr">
        <is>
          <t>He's getting beat up about here. He's got</t>
        </is>
      </c>
      <c r="D2031">
        <f>HYPERLINK("https://www.youtube.com/watch?v=ZcQ_lTOLY1k&amp;t=45s", "Go to time")</f>
        <v/>
      </c>
    </row>
    <row r="2032">
      <c r="A2032">
        <f>HYPERLINK("https://www.youtube.com/watch?v=TPgVPFicZqc", "Video")</f>
        <v/>
      </c>
      <c r="B2032" t="inlineStr">
        <is>
          <t>1:22</t>
        </is>
      </c>
      <c r="C2032" t="inlineStr">
        <is>
          <t>Y'all got to talk
about the timing.</t>
        </is>
      </c>
      <c r="D2032">
        <f>HYPERLINK("https://www.youtube.com/watch?v=TPgVPFicZqc&amp;t=82s", "Go to time")</f>
        <v/>
      </c>
    </row>
    <row r="2033">
      <c r="A2033">
        <f>HYPERLINK("https://www.youtube.com/watch?v=xcdVq6F-Bhc", "Video")</f>
        <v/>
      </c>
      <c r="B2033" t="inlineStr">
        <is>
          <t>1:24</t>
        </is>
      </c>
      <c r="C2033" t="inlineStr">
        <is>
          <t>to know more about king of the Nerds go</t>
        </is>
      </c>
      <c r="D2033">
        <f>HYPERLINK("https://www.youtube.com/watch?v=xcdVq6F-Bhc&amp;t=84s", "Go to time")</f>
        <v/>
      </c>
    </row>
    <row r="2034">
      <c r="A2034">
        <f>HYPERLINK("https://www.youtube.com/watch?v=OF9KdMv7MXE", "Video")</f>
        <v/>
      </c>
      <c r="B2034" t="inlineStr">
        <is>
          <t>0:53</t>
        </is>
      </c>
      <c r="C2034" t="inlineStr">
        <is>
          <t>this thing about six years ago under the</t>
        </is>
      </c>
      <c r="D2034">
        <f>HYPERLINK("https://www.youtube.com/watch?v=OF9KdMv7MXE&amp;t=53s", "Go to time")</f>
        <v/>
      </c>
    </row>
    <row r="2035">
      <c r="A2035">
        <f>HYPERLINK("https://www.youtube.com/watch?v=AnBCruJ9O-0", "Video")</f>
        <v/>
      </c>
      <c r="B2035" t="inlineStr">
        <is>
          <t>3:37</t>
        </is>
      </c>
      <c r="C2035" t="inlineStr">
        <is>
          <t>Uh, are we gonna talk
about that?
Talk about what?</t>
        </is>
      </c>
      <c r="D2035">
        <f>HYPERLINK("https://www.youtube.com/watch?v=AnBCruJ9O-0&amp;t=217s", "Go to time")</f>
        <v/>
      </c>
    </row>
    <row r="2036">
      <c r="A2036">
        <f>HYPERLINK("https://www.youtube.com/watch?v=lNMBw3kkNSA", "Video")</f>
        <v/>
      </c>
      <c r="B2036" t="inlineStr">
        <is>
          <t>0:49</t>
        </is>
      </c>
      <c r="C2036" t="inlineStr">
        <is>
          <t>...I'm gonna tell you
about all the times</t>
        </is>
      </c>
      <c r="D2036">
        <f>HYPERLINK("https://www.youtube.com/watch?v=lNMBw3kkNSA&amp;t=49s", "Go to time")</f>
        <v/>
      </c>
    </row>
    <row r="2037">
      <c r="A2037">
        <f>HYPERLINK("https://www.youtube.com/watch?v=qDUmO70qsaE", "Video")</f>
        <v/>
      </c>
      <c r="B2037" t="inlineStr">
        <is>
          <t>0:43</t>
        </is>
      </c>
      <c r="C2037" t="inlineStr">
        <is>
          <t>that's not me life's about you're gonna</t>
        </is>
      </c>
      <c r="D2037">
        <f>HYPERLINK("https://www.youtube.com/watch?v=qDUmO70qsaE&amp;t=43s", "Go to time")</f>
        <v/>
      </c>
    </row>
    <row r="2038">
      <c r="A2038">
        <f>HYPERLINK("https://www.youtube.com/watch?v=JgEndZ5WZq4", "Video")</f>
        <v/>
      </c>
      <c r="B2038" t="inlineStr">
        <is>
          <t>0:06</t>
        </is>
      </c>
      <c r="C2038" t="inlineStr">
        <is>
          <t>Town isn't about cougars of God is not</t>
        </is>
      </c>
      <c r="D2038">
        <f>HYPERLINK("https://www.youtube.com/watch?v=JgEndZ5WZq4&amp;t=6s", "Go to time")</f>
        <v/>
      </c>
    </row>
    <row r="2039">
      <c r="A2039">
        <f>HYPERLINK("https://www.youtube.com/watch?v=MoY4yPt_PkM", "Video")</f>
        <v/>
      </c>
      <c r="B2039" t="inlineStr">
        <is>
          <t>3:38</t>
        </is>
      </c>
      <c r="C2039" t="inlineStr">
        <is>
          <t>This is what "The Go-Big Show"
is all about.</t>
        </is>
      </c>
      <c r="D2039">
        <f>HYPERLINK("https://www.youtube.com/watch?v=MoY4yPt_PkM&amp;t=218s", "Go to time")</f>
        <v/>
      </c>
    </row>
    <row r="2040">
      <c r="A2040">
        <f>HYPERLINK("https://www.youtube.com/watch?v=xr3JzRMaxmg", "Video")</f>
        <v/>
      </c>
      <c r="B2040" t="inlineStr">
        <is>
          <t>0:45</t>
        </is>
      </c>
      <c r="C2040" t="inlineStr">
        <is>
          <t>about that I got 10 or 20 friends that</t>
        </is>
      </c>
      <c r="D2040">
        <f>HYPERLINK("https://www.youtube.com/watch?v=xr3JzRMaxmg&amp;t=45s", "Go to time")</f>
        <v/>
      </c>
    </row>
    <row r="2041">
      <c r="A2041">
        <f>HYPERLINK("https://www.youtube.com/watch?v=CuvFD3eG_8Y", "Video")</f>
        <v/>
      </c>
      <c r="B2041" t="inlineStr">
        <is>
          <t>1:48</t>
        </is>
      </c>
      <c r="C2041" t="inlineStr">
        <is>
          <t>how you feel about uh what's going on</t>
        </is>
      </c>
      <c r="D2041">
        <f>HYPERLINK("https://www.youtube.com/watch?v=CuvFD3eG_8Y&amp;t=108s", "Go to time")</f>
        <v/>
      </c>
    </row>
    <row r="2042">
      <c r="A2042">
        <f>HYPERLINK("https://www.youtube.com/watch?v=A_ftLsL6vYY", "Video")</f>
        <v/>
      </c>
      <c r="B2042" t="inlineStr">
        <is>
          <t>1:09</t>
        </is>
      </c>
      <c r="C2042" t="inlineStr">
        <is>
          <t>She's gonna tell you
about the time</t>
        </is>
      </c>
      <c r="D2042">
        <f>HYPERLINK("https://www.youtube.com/watch?v=A_ftLsL6vYY&amp;t=69s", "Go to time")</f>
        <v/>
      </c>
    </row>
    <row r="2043">
      <c r="A2043">
        <f>HYPERLINK("https://www.youtube.com/watch?v=ZL_4CEbgL0s", "Video")</f>
        <v/>
      </c>
      <c r="B2043" t="inlineStr">
        <is>
          <t>9:04</t>
        </is>
      </c>
      <c r="C2043" t="inlineStr">
        <is>
          <t>You gotta do something about the
flamethrower. Darby, come over here and sends</t>
        </is>
      </c>
      <c r="D2043">
        <f>HYPERLINK("https://www.youtube.com/watch?v=ZL_4CEbgL0s&amp;t=544s", "Go to time")</f>
        <v/>
      </c>
    </row>
    <row r="2044">
      <c r="A2044">
        <f>HYPERLINK("https://www.youtube.com/watch?v=-um-fOnok8w", "Video")</f>
        <v/>
      </c>
      <c r="B2044" t="inlineStr">
        <is>
          <t>0:34</t>
        </is>
      </c>
      <c r="C2044" t="inlineStr">
        <is>
          <t>talk about so what you gonna do I don't</t>
        </is>
      </c>
      <c r="D2044">
        <f>HYPERLINK("https://www.youtube.com/watch?v=-um-fOnok8w&amp;t=34s", "Go to time")</f>
        <v/>
      </c>
    </row>
    <row r="2045">
      <c r="A2045">
        <f>HYPERLINK("https://www.youtube.com/watch?v=g6D_gqkdg3U", "Video")</f>
        <v/>
      </c>
      <c r="B2045" t="inlineStr">
        <is>
          <t>0:00</t>
        </is>
      </c>
      <c r="C2045" t="inlineStr">
        <is>
          <t>About Wembley and takes his mind off of Bryan
Danielson, who I've got to give his due.</t>
        </is>
      </c>
      <c r="D2045">
        <f>HYPERLINK("https://www.youtube.com/watch?v=g6D_gqkdg3U&amp;t=0s", "Go to time")</f>
        <v/>
      </c>
    </row>
    <row r="2046">
      <c r="A2046">
        <f>HYPERLINK("https://www.youtube.com/watch?v=GbbFitK32Bw", "Video")</f>
        <v/>
      </c>
      <c r="B2046" t="inlineStr">
        <is>
          <t>0:19</t>
        </is>
      </c>
      <c r="C2046" t="inlineStr">
        <is>
          <t>Who am I gonna talk
to about my internals?</t>
        </is>
      </c>
      <c r="D2046">
        <f>HYPERLINK("https://www.youtube.com/watch?v=GbbFitK32Bw&amp;t=19s", "Go to time")</f>
        <v/>
      </c>
    </row>
    <row r="2047">
      <c r="A2047">
        <f>HYPERLINK("https://www.youtube.com/watch?v=s2CchJ2msyM", "Video")</f>
        <v/>
      </c>
      <c r="B2047" t="inlineStr">
        <is>
          <t>0:52</t>
        </is>
      </c>
      <c r="C2047" t="inlineStr">
        <is>
          <t>more about king of the Nerds go to TBS</t>
        </is>
      </c>
      <c r="D2047">
        <f>HYPERLINK("https://www.youtube.com/watch?v=s2CchJ2msyM&amp;t=52s", "Go to time")</f>
        <v/>
      </c>
    </row>
    <row r="2048">
      <c r="A2048">
        <f>HYPERLINK("https://www.youtube.com/watch?v=PCrG5nBMWcI", "Video")</f>
        <v/>
      </c>
      <c r="B2048" t="inlineStr">
        <is>
          <t>2:20</t>
        </is>
      </c>
      <c r="C2048" t="inlineStr">
        <is>
          <t>god are we about to watch somebody burn</t>
        </is>
      </c>
      <c r="D2048">
        <f>HYPERLINK("https://www.youtube.com/watch?v=PCrG5nBMWcI&amp;t=140s", "Go to time")</f>
        <v/>
      </c>
    </row>
    <row r="2049">
      <c r="A2049">
        <f>HYPERLINK("https://www.youtube.com/watch?v=E3YoTfUY5sA", "Video")</f>
        <v/>
      </c>
      <c r="B2049" t="inlineStr">
        <is>
          <t>0:58</t>
        </is>
      </c>
      <c r="C2049" t="inlineStr">
        <is>
          <t>going to do anything about Sheldon we</t>
        </is>
      </c>
      <c r="D2049">
        <f>HYPERLINK("https://www.youtube.com/watch?v=E3YoTfUY5sA&amp;t=58s", "Go to time")</f>
        <v/>
      </c>
    </row>
    <row r="2050">
      <c r="A2050">
        <f>HYPERLINK("https://www.youtube.com/watch?v=pnWkhAABd1M", "Video")</f>
        <v/>
      </c>
      <c r="B2050" t="inlineStr">
        <is>
          <t>0:18</t>
        </is>
      </c>
      <c r="C2050" t="inlineStr">
        <is>
          <t>You said I have to go over?
What about under?</t>
        </is>
      </c>
      <c r="D2050">
        <f>HYPERLINK("https://www.youtube.com/watch?v=pnWkhAABd1M&amp;t=18s", "Go to time")</f>
        <v/>
      </c>
    </row>
    <row r="2051">
      <c r="A2051">
        <f>HYPERLINK("https://www.youtube.com/watch?v=eGwmK8_JHsQ", "Video")</f>
        <v/>
      </c>
      <c r="B2051" t="inlineStr">
        <is>
          <t>0:07</t>
        </is>
      </c>
      <c r="C2051" t="inlineStr">
        <is>
          <t>about to go extreme on this together we</t>
        </is>
      </c>
      <c r="D2051">
        <f>HYPERLINK("https://www.youtube.com/watch?v=eGwmK8_JHsQ&amp;t=7s", "Go to time")</f>
        <v/>
      </c>
    </row>
    <row r="2052">
      <c r="A2052">
        <f>HYPERLINK("https://www.youtube.com/watch?v=VMQdtZx43D4", "Video")</f>
        <v/>
      </c>
      <c r="B2052" t="inlineStr">
        <is>
          <t>0:18</t>
        </is>
      </c>
      <c r="C2052" t="inlineStr">
        <is>
          <t>AST good okay what about last year when</t>
        </is>
      </c>
      <c r="D2052">
        <f>HYPERLINK("https://www.youtube.com/watch?v=VMQdtZx43D4&amp;t=18s", "Go to time")</f>
        <v/>
      </c>
    </row>
    <row r="2053">
      <c r="A2053">
        <f>HYPERLINK("https://www.youtube.com/watch?v=nH89FZBr7kU", "Video")</f>
        <v/>
      </c>
      <c r="B2053" t="inlineStr">
        <is>
          <t>3:11</t>
        </is>
      </c>
      <c r="C2053" t="inlineStr">
        <is>
          <t>Tell me about it. I've got a clingy fifth
grader I can't shake.</t>
        </is>
      </c>
      <c r="D2053">
        <f>HYPERLINK("https://www.youtube.com/watch?v=nH89FZBr7kU&amp;t=191s", "Go to time")</f>
        <v/>
      </c>
    </row>
    <row r="2054">
      <c r="A2054">
        <f>HYPERLINK("https://www.youtube.com/watch?v=-Q_G8-q3G5M", "Video")</f>
        <v/>
      </c>
      <c r="B2054" t="inlineStr">
        <is>
          <t>2:12</t>
        </is>
      </c>
      <c r="C2054" t="inlineStr">
        <is>
          <t>Don't stress about germs. Oh, God.</t>
        </is>
      </c>
      <c r="D2054">
        <f>HYPERLINK("https://www.youtube.com/watch?v=-Q_G8-q3G5M&amp;t=132s", "Go to time")</f>
        <v/>
      </c>
    </row>
    <row r="2055">
      <c r="A2055">
        <f>HYPERLINK("https://www.youtube.com/watch?v=t4qgZ9ojNg0", "Video")</f>
        <v/>
      </c>
      <c r="B2055" t="inlineStr">
        <is>
          <t>4:21</t>
        </is>
      </c>
      <c r="C2055" t="inlineStr">
        <is>
          <t>There are just some things going on
at home, and I'm not allowed to talk about it.</t>
        </is>
      </c>
      <c r="D2055">
        <f>HYPERLINK("https://www.youtube.com/watch?v=t4qgZ9ojNg0&amp;t=261s", "Go to time")</f>
        <v/>
      </c>
    </row>
    <row r="2056">
      <c r="A2056">
        <f>HYPERLINK("https://www.youtube.com/watch?v=8YtHgt0-Btg", "Video")</f>
        <v/>
      </c>
      <c r="B2056" t="inlineStr">
        <is>
          <t>0:12</t>
        </is>
      </c>
      <c r="C2056" t="inlineStr">
        <is>
          <t>Santa's good list hey man we about to BU</t>
        </is>
      </c>
      <c r="D2056">
        <f>HYPERLINK("https://www.youtube.com/watch?v=8YtHgt0-Btg&amp;t=12s", "Go to time")</f>
        <v/>
      </c>
    </row>
    <row r="2057">
      <c r="A2057">
        <f>HYPERLINK("https://www.youtube.com/watch?v=FqX11xEj2dY", "Video")</f>
        <v/>
      </c>
      <c r="B2057" t="inlineStr">
        <is>
          <t>2:54</t>
        </is>
      </c>
      <c r="C2057" t="inlineStr">
        <is>
          <t>Oh, my God, enough about
your dumb garden!</t>
        </is>
      </c>
      <c r="D2057">
        <f>HYPERLINK("https://www.youtube.com/watch?v=FqX11xEj2dY&amp;t=174s", "Go to time")</f>
        <v/>
      </c>
    </row>
    <row r="2058">
      <c r="A2058">
        <f>HYPERLINK("https://www.youtube.com/watch?v=OZaqFD9p-dQ", "Video")</f>
        <v/>
      </c>
      <c r="B2058" t="inlineStr">
        <is>
          <t>1:23</t>
        </is>
      </c>
      <c r="C2058" t="inlineStr">
        <is>
          <t>about King Of The Nerds go to tbs.com</t>
        </is>
      </c>
      <c r="D2058">
        <f>HYPERLINK("https://www.youtube.com/watch?v=OZaqFD9p-dQ&amp;t=83s", "Go to time")</f>
        <v/>
      </c>
    </row>
    <row r="2059">
      <c r="A2059">
        <f>HYPERLINK("https://www.youtube.com/watch?v=-tLi3w80VFc", "Video")</f>
        <v/>
      </c>
      <c r="B2059" t="inlineStr">
        <is>
          <t>1:27</t>
        </is>
      </c>
      <c r="C2059" t="inlineStr">
        <is>
          <t>you got to do something about your eyes</t>
        </is>
      </c>
      <c r="D2059">
        <f>HYPERLINK("https://www.youtube.com/watch?v=-tLi3w80VFc&amp;t=87s", "Go to time")</f>
        <v/>
      </c>
    </row>
    <row r="2060">
      <c r="A2060">
        <f>HYPERLINK("https://www.youtube.com/watch?v=9HK1v6Ayb0Q", "Video")</f>
        <v/>
      </c>
      <c r="B2060" t="inlineStr">
        <is>
          <t>1:54</t>
        </is>
      </c>
      <c r="C2060" t="inlineStr">
        <is>
          <t>I feel very good
about this.
Now...</t>
        </is>
      </c>
      <c r="D2060">
        <f>HYPERLINK("https://www.youtube.com/watch?v=9HK1v6Ayb0Q&amp;t=114s", "Go to time")</f>
        <v/>
      </c>
    </row>
    <row r="2061">
      <c r="A2061">
        <f>HYPERLINK("https://www.youtube.com/watch?v=AF2IL_Coc6Q", "Video")</f>
        <v/>
      </c>
      <c r="B2061" t="inlineStr">
        <is>
          <t>0:12</t>
        </is>
      </c>
      <c r="C2061" t="inlineStr">
        <is>
          <t>about yourself you thought I was going</t>
        </is>
      </c>
      <c r="D2061">
        <f>HYPERLINK("https://www.youtube.com/watch?v=AF2IL_Coc6Q&amp;t=12s", "Go to time")</f>
        <v/>
      </c>
    </row>
    <row r="2062">
      <c r="A2062">
        <f>HYPERLINK("https://www.youtube.com/watch?v=sTEG3JY1se0", "Video")</f>
        <v/>
      </c>
      <c r="B2062" t="inlineStr">
        <is>
          <t>2:13</t>
        </is>
      </c>
      <c r="C2062" t="inlineStr">
        <is>
          <t>about what's going on in terms of in</t>
        </is>
      </c>
      <c r="D2062">
        <f>HYPERLINK("https://www.youtube.com/watch?v=sTEG3JY1se0&amp;t=133s", "Go to time")</f>
        <v/>
      </c>
    </row>
    <row r="2063">
      <c r="A2063">
        <f>HYPERLINK("https://www.youtube.com/watch?v=N9aewEIDSJU", "Video")</f>
        <v/>
      </c>
      <c r="B2063" t="inlineStr">
        <is>
          <t>1:38</t>
        </is>
      </c>
      <c r="C2063" t="inlineStr">
        <is>
          <t>for a show about me going you see we</t>
        </is>
      </c>
      <c r="D2063">
        <f>HYPERLINK("https://www.youtube.com/watch?v=N9aewEIDSJU&amp;t=98s", "Go to time")</f>
        <v/>
      </c>
    </row>
    <row r="2064">
      <c r="A2064">
        <f>HYPERLINK("https://www.youtube.com/watch?v=N9aewEIDSJU", "Video")</f>
        <v/>
      </c>
      <c r="B2064" t="inlineStr">
        <is>
          <t>2:06</t>
        </is>
      </c>
      <c r="C2064" t="inlineStr">
        <is>
          <t>we got an idea for a show about enough</t>
        </is>
      </c>
      <c r="D2064">
        <f>HYPERLINK("https://www.youtube.com/watch?v=N9aewEIDSJU&amp;t=126s", "Go to time")</f>
        <v/>
      </c>
    </row>
    <row r="2065">
      <c r="A2065">
        <f>HYPERLINK("https://www.youtube.com/watch?v=b3WVX8KWZng", "Video")</f>
        <v/>
      </c>
      <c r="B2065" t="inlineStr">
        <is>
          <t>0:35</t>
        </is>
      </c>
      <c r="C2065" t="inlineStr">
        <is>
          <t>How about you three go over
to the pool?</t>
        </is>
      </c>
      <c r="D2065">
        <f>HYPERLINK("https://www.youtube.com/watch?v=b3WVX8KWZng&amp;t=35s", "Go to time")</f>
        <v/>
      </c>
    </row>
    <row r="2066">
      <c r="A2066">
        <f>HYPERLINK("https://www.youtube.com/watch?v=b3WVX8KWZng", "Video")</f>
        <v/>
      </c>
      <c r="B2066" t="inlineStr">
        <is>
          <t>1:17</t>
        </is>
      </c>
      <c r="C2066" t="inlineStr">
        <is>
          <t>- This is gonna be the weird
stuff that I was nervous about.</t>
        </is>
      </c>
      <c r="D2066">
        <f>HYPERLINK("https://www.youtube.com/watch?v=b3WVX8KWZng&amp;t=77s", "Go to time")</f>
        <v/>
      </c>
    </row>
    <row r="2067">
      <c r="A2067">
        <f>HYPERLINK("https://www.youtube.com/watch?v=g5nMnoKtibY", "Video")</f>
        <v/>
      </c>
      <c r="B2067" t="inlineStr">
        <is>
          <t>1:33</t>
        </is>
      </c>
      <c r="C2067" t="inlineStr">
        <is>
          <t>I'm about to go. Ah, man.</t>
        </is>
      </c>
      <c r="D2067">
        <f>HYPERLINK("https://www.youtube.com/watch?v=g5nMnoKtibY&amp;t=93s", "Go to time")</f>
        <v/>
      </c>
    </row>
    <row r="2068">
      <c r="A2068">
        <f>HYPERLINK("https://www.youtube.com/watch?v=g5nMnoKtibY", "Video")</f>
        <v/>
      </c>
      <c r="B2068" t="inlineStr">
        <is>
          <t>1:57</t>
        </is>
      </c>
      <c r="C2068" t="inlineStr">
        <is>
          <t>I heard that's what I heard, and I swear,
hey, we got to care about each other.</t>
        </is>
      </c>
      <c r="D2068">
        <f>HYPERLINK("https://www.youtube.com/watch?v=g5nMnoKtibY&amp;t=117s", "Go to time")</f>
        <v/>
      </c>
    </row>
    <row r="2069">
      <c r="A2069">
        <f>HYPERLINK("https://www.youtube.com/watch?v=g5nMnoKtibY", "Video")</f>
        <v/>
      </c>
      <c r="B2069" t="inlineStr">
        <is>
          <t>3:38</t>
        </is>
      </c>
      <c r="C2069" t="inlineStr">
        <is>
          <t>I'm out of here. I'm gonna lie about this.</t>
        </is>
      </c>
      <c r="D2069">
        <f>HYPERLINK("https://www.youtube.com/watch?v=g5nMnoKtibY&amp;t=218s", "Go to time")</f>
        <v/>
      </c>
    </row>
    <row r="2070">
      <c r="A2070">
        <f>HYPERLINK("https://www.youtube.com/watch?v=dyJq9UikNlw", "Video")</f>
        <v/>
      </c>
      <c r="B2070" t="inlineStr">
        <is>
          <t>3:55</t>
        </is>
      </c>
      <c r="C2070" t="inlineStr">
        <is>
          <t>going to talk about it</t>
        </is>
      </c>
      <c r="D2070">
        <f>HYPERLINK("https://www.youtube.com/watch?v=dyJq9UikNlw&amp;t=235s", "Go to time")</f>
        <v/>
      </c>
    </row>
    <row r="2071">
      <c r="A2071">
        <f>HYPERLINK("https://www.youtube.com/watch?v=8CLCLInfe1Y", "Video")</f>
        <v/>
      </c>
      <c r="B2071" t="inlineStr">
        <is>
          <t>1:22</t>
        </is>
      </c>
      <c r="C2071" t="inlineStr">
        <is>
          <t>Man: He ain't got to worry
about that.</t>
        </is>
      </c>
      <c r="D2071">
        <f>HYPERLINK("https://www.youtube.com/watch?v=8CLCLInfe1Y&amp;t=82s", "Go to time")</f>
        <v/>
      </c>
    </row>
    <row r="2072">
      <c r="A2072">
        <f>HYPERLINK("https://www.youtube.com/watch?v=hzk7LsXXytg", "Video")</f>
        <v/>
      </c>
      <c r="B2072" t="inlineStr">
        <is>
          <t>4:04</t>
        </is>
      </c>
      <c r="C2072" t="inlineStr">
        <is>
          <t>just I'm going to talk to somebody about</t>
        </is>
      </c>
      <c r="D2072">
        <f>HYPERLINK("https://www.youtube.com/watch?v=hzk7LsXXytg&amp;t=244s", "Go to time")</f>
        <v/>
      </c>
    </row>
    <row r="2073">
      <c r="A2073">
        <f>HYPERLINK("https://www.youtube.com/watch?v=l7QtmMsDFAc", "Video")</f>
        <v/>
      </c>
      <c r="B2073" t="inlineStr">
        <is>
          <t>2:30</t>
        </is>
      </c>
      <c r="C2073" t="inlineStr">
        <is>
          <t>Gotcha.
So we're about to go</t>
        </is>
      </c>
      <c r="D2073">
        <f>HYPERLINK("https://www.youtube.com/watch?v=l7QtmMsDFAc&amp;t=150s", "Go to time")</f>
        <v/>
      </c>
    </row>
    <row r="2074">
      <c r="A2074">
        <f>HYPERLINK("https://www.youtube.com/watch?v=NIcEXsrwsuI", "Video")</f>
        <v/>
      </c>
      <c r="B2074" t="inlineStr">
        <is>
          <t>0:58</t>
        </is>
      </c>
      <c r="C2074" t="inlineStr">
        <is>
          <t>Just us. No matter where we go or what we
do, when people ask us about our tattoos,</t>
        </is>
      </c>
      <c r="D2074">
        <f>HYPERLINK("https://www.youtube.com/watch?v=NIcEXsrwsuI&amp;t=58s", "Go to time")</f>
        <v/>
      </c>
    </row>
    <row r="2075">
      <c r="A2075">
        <f>HYPERLINK("https://www.youtube.com/watch?v=NIcEXsrwsuI", "Video")</f>
        <v/>
      </c>
      <c r="B2075" t="inlineStr">
        <is>
          <t>2:05</t>
        </is>
      </c>
      <c r="C2075" t="inlineStr">
        <is>
          <t>Oh my God, you don't talk about your children
this way.</t>
        </is>
      </c>
      <c r="D2075">
        <f>HYPERLINK("https://www.youtube.com/watch?v=NIcEXsrwsuI&amp;t=125s", "Go to time")</f>
        <v/>
      </c>
    </row>
    <row r="2076">
      <c r="A2076">
        <f>HYPERLINK("https://www.youtube.com/watch?v=ucnZZkKxzXE", "Video")</f>
        <v/>
      </c>
      <c r="B2076" t="inlineStr">
        <is>
          <t>2:12</t>
        </is>
      </c>
      <c r="C2076" t="inlineStr">
        <is>
          <t>We got a baby about to slide into the world!</t>
        </is>
      </c>
      <c r="D2076">
        <f>HYPERLINK("https://www.youtube.com/watch?v=ucnZZkKxzXE&amp;t=132s", "Go to time")</f>
        <v/>
      </c>
    </row>
    <row r="2077">
      <c r="A2077">
        <f>HYPERLINK("https://www.youtube.com/watch?v=eHQAhL8yjyI", "Video")</f>
        <v/>
      </c>
      <c r="B2077" t="inlineStr">
        <is>
          <t>0:01</t>
        </is>
      </c>
      <c r="C2077" t="inlineStr">
        <is>
          <t>but I have a good feeling
about today.</t>
        </is>
      </c>
      <c r="D2077">
        <f>HYPERLINK("https://www.youtube.com/watch?v=eHQAhL8yjyI&amp;t=1s", "Go to time")</f>
        <v/>
      </c>
    </row>
    <row r="2078">
      <c r="A2078">
        <f>HYPERLINK("https://www.youtube.com/watch?v=SOeAThye5rQ", "Video")</f>
        <v/>
      </c>
      <c r="B2078" t="inlineStr">
        <is>
          <t>1:20</t>
        </is>
      </c>
      <c r="C2078" t="inlineStr">
        <is>
          <t>about the US Government.</t>
        </is>
      </c>
      <c r="D2078">
        <f>HYPERLINK("https://www.youtube.com/watch?v=SOeAThye5rQ&amp;t=80s", "Go to time")</f>
        <v/>
      </c>
    </row>
    <row r="2079">
      <c r="A2079">
        <f>HYPERLINK("https://www.youtube.com/watch?v=rTIWCSfrzcI", "Video")</f>
        <v/>
      </c>
      <c r="B2079" t="inlineStr">
        <is>
          <t>0:02</t>
        </is>
      </c>
      <c r="C2079" t="inlineStr">
        <is>
          <t>questions about each other and you got</t>
        </is>
      </c>
      <c r="D2079">
        <f>HYPERLINK("https://www.youtube.com/watch?v=rTIWCSfrzcI&amp;t=2s", "Go to time")</f>
        <v/>
      </c>
    </row>
    <row r="2080">
      <c r="A2080">
        <f>HYPERLINK("https://www.youtube.com/watch?v=-dgiSTj8bXE", "Video")</f>
        <v/>
      </c>
      <c r="B2080" t="inlineStr">
        <is>
          <t>1:24</t>
        </is>
      </c>
      <c r="C2080" t="inlineStr">
        <is>
          <t>know more about King Of The Nerds go to</t>
        </is>
      </c>
      <c r="D2080">
        <f>HYPERLINK("https://www.youtube.com/watch?v=-dgiSTj8bXE&amp;t=84s", "Go to time")</f>
        <v/>
      </c>
    </row>
    <row r="2081">
      <c r="A2081">
        <f>HYPERLINK("https://www.youtube.com/watch?v=MOJAun_L36g", "Video")</f>
        <v/>
      </c>
      <c r="B2081" t="inlineStr">
        <is>
          <t>1:42</t>
        </is>
      </c>
      <c r="C2081" t="inlineStr">
        <is>
          <t>I'm still lying to Jeff about where 
I go when I say I'm jogging.</t>
        </is>
      </c>
      <c r="D2081">
        <f>HYPERLINK("https://www.youtube.com/watch?v=MOJAun_L36g&amp;t=102s", "Go to time")</f>
        <v/>
      </c>
    </row>
    <row r="2082">
      <c r="A2082">
        <f>HYPERLINK("https://www.youtube.com/watch?v=zz5MV_qB36Q", "Video")</f>
        <v/>
      </c>
      <c r="B2082" t="inlineStr">
        <is>
          <t>1:47</t>
        </is>
      </c>
      <c r="C2082" t="inlineStr">
        <is>
          <t>about the greater good.</t>
        </is>
      </c>
      <c r="D2082">
        <f>HYPERLINK("https://www.youtube.com/watch?v=zz5MV_qB36Q&amp;t=107s", "Go to time")</f>
        <v/>
      </c>
    </row>
    <row r="2083">
      <c r="A2083">
        <f>HYPERLINK("https://www.youtube.com/watch?v=AKOAbByymXo", "Video")</f>
        <v/>
      </c>
      <c r="B2083" t="inlineStr">
        <is>
          <t>1:00</t>
        </is>
      </c>
      <c r="C2083" t="inlineStr">
        <is>
          <t>You know I'm gonna tell you about the tax
refund they got from the IRS?</t>
        </is>
      </c>
      <c r="D2083">
        <f>HYPERLINK("https://www.youtube.com/watch?v=AKOAbByymXo&amp;t=60s", "Go to time")</f>
        <v/>
      </c>
    </row>
    <row r="2084">
      <c r="A2084">
        <f>HYPERLINK("https://www.youtube.com/watch?v=S0roipnspJY", "Video")</f>
        <v/>
      </c>
      <c r="B2084" t="inlineStr">
        <is>
          <t>0:00</t>
        </is>
      </c>
      <c r="C2084" t="inlineStr">
        <is>
          <t>thanks for making the tag looking for the giant 
swing oh my God [Music] how about that Claudio he</t>
        </is>
      </c>
      <c r="D2084">
        <f>HYPERLINK("https://www.youtube.com/watch?v=S0roipnspJY&amp;t=0s", "Go to time")</f>
        <v/>
      </c>
    </row>
    <row r="2085">
      <c r="A2085">
        <f>HYPERLINK("https://www.youtube.com/watch?v=wizgxRBfVTY", "Video")</f>
        <v/>
      </c>
      <c r="B2085" t="inlineStr">
        <is>
          <t>2:51</t>
        </is>
      </c>
      <c r="C2085" t="inlineStr">
        <is>
          <t>God! And to have to hear
about it from Gunther!</t>
        </is>
      </c>
      <c r="D2085">
        <f>HYPERLINK("https://www.youtube.com/watch?v=wizgxRBfVTY&amp;t=171s", "Go to time")</f>
        <v/>
      </c>
    </row>
    <row r="2086">
      <c r="A2086">
        <f>HYPERLINK("https://www.youtube.com/watch?v=COhCCjB0Ha4", "Video")</f>
        <v/>
      </c>
      <c r="B2086" t="inlineStr">
        <is>
          <t>0:50</t>
        </is>
      </c>
      <c r="C2086" t="inlineStr">
        <is>
          <t>Yeah. Hey, we totally forgot about lunch,
huh?</t>
        </is>
      </c>
      <c r="D2086">
        <f>HYPERLINK("https://www.youtube.com/watch?v=COhCCjB0Ha4&amp;t=50s", "Go to time")</f>
        <v/>
      </c>
    </row>
    <row r="2087">
      <c r="A2087">
        <f>HYPERLINK("https://www.youtube.com/watch?v=eqrBdNGvfFY", "Video")</f>
        <v/>
      </c>
      <c r="B2087" t="inlineStr">
        <is>
          <t>0:59</t>
        </is>
      </c>
      <c r="C2087" t="inlineStr">
        <is>
          <t>So you're not worried about getting in
trouble, you know, with God?</t>
        </is>
      </c>
      <c r="D2087">
        <f>HYPERLINK("https://www.youtube.com/watch?v=eqrBdNGvfFY&amp;t=59s", "Go to time")</f>
        <v/>
      </c>
    </row>
    <row r="2088">
      <c r="A2088">
        <f>HYPERLINK("https://www.youtube.com/watch?v=eqrBdNGvfFY", "Video")</f>
        <v/>
      </c>
      <c r="B2088" t="inlineStr">
        <is>
          <t>2:17</t>
        </is>
      </c>
      <c r="C2088" t="inlineStr">
        <is>
          <t>How about you just let it go and go play with
the other boys?</t>
        </is>
      </c>
      <c r="D2088">
        <f>HYPERLINK("https://www.youtube.com/watch?v=eqrBdNGvfFY&amp;t=137s", "Go to time")</f>
        <v/>
      </c>
    </row>
    <row r="2089">
      <c r="A2089">
        <f>HYPERLINK("https://www.youtube.com/watch?v=rwbBc4_YW4s", "Video")</f>
        <v/>
      </c>
      <c r="B2089" t="inlineStr">
        <is>
          <t>5:56</t>
        </is>
      </c>
      <c r="C2089" t="inlineStr">
        <is>
          <t>but now he's about to go through hell himself. 
- You see, a bloodied but victorious Jon Moxley is now</t>
        </is>
      </c>
      <c r="D2089">
        <f>HYPERLINK("https://www.youtube.com/watch?v=rwbBc4_YW4s&amp;t=356s", "Go to time")</f>
        <v/>
      </c>
    </row>
    <row r="2090">
      <c r="A2090">
        <f>HYPERLINK("https://www.youtube.com/watch?v=U4eV6noipl8", "Video")</f>
        <v/>
      </c>
      <c r="B2090" t="inlineStr">
        <is>
          <t>0:31</t>
        </is>
      </c>
      <c r="C2090" t="inlineStr">
        <is>
          <t>about a place and you go and you see it</t>
        </is>
      </c>
      <c r="D2090">
        <f>HYPERLINK("https://www.youtube.com/watch?v=U4eV6noipl8&amp;t=31s", "Go to time")</f>
        <v/>
      </c>
    </row>
    <row r="2091">
      <c r="A2091">
        <f>HYPERLINK("https://www.youtube.com/watch?v=G8Wm_bDKXwc", "Video")</f>
        <v/>
      </c>
      <c r="B2091" t="inlineStr">
        <is>
          <t>10:13</t>
        </is>
      </c>
      <c r="C2091" t="inlineStr">
        <is>
          <t>i got a feeling she's about to blow it</t>
        </is>
      </c>
      <c r="D2091">
        <f>HYPERLINK("https://www.youtube.com/watch?v=G8Wm_bDKXwc&amp;t=613s", "Go to time")</f>
        <v/>
      </c>
    </row>
    <row r="2092">
      <c r="A2092">
        <f>HYPERLINK("https://www.youtube.com/watch?v=G8Wm_bDKXwc", "Video")</f>
        <v/>
      </c>
      <c r="B2092" t="inlineStr">
        <is>
          <t>12:07</t>
        </is>
      </c>
      <c r="C2092" t="inlineStr">
        <is>
          <t>i'm about going big he is going big</t>
        </is>
      </c>
      <c r="D2092">
        <f>HYPERLINK("https://www.youtube.com/watch?v=G8Wm_bDKXwc&amp;t=727s", "Go to time")</f>
        <v/>
      </c>
    </row>
    <row r="2093">
      <c r="A2093">
        <f>HYPERLINK("https://www.youtube.com/watch?v=Wo1c0Yrs57Q", "Video")</f>
        <v/>
      </c>
      <c r="B2093" t="inlineStr">
        <is>
          <t>0:23</t>
        </is>
      </c>
      <c r="C2093" t="inlineStr">
        <is>
          <t>got we can't really talk about the</t>
        </is>
      </c>
      <c r="D2093">
        <f>HYPERLINK("https://www.youtube.com/watch?v=Wo1c0Yrs57Q&amp;t=23s", "Go to time")</f>
        <v/>
      </c>
    </row>
    <row r="2094">
      <c r="A2094">
        <f>HYPERLINK("https://www.youtube.com/watch?v=xHe5k4WLb9o", "Video")</f>
        <v/>
      </c>
      <c r="B2094" t="inlineStr">
        <is>
          <t>3:21</t>
        </is>
      </c>
      <c r="C2094" t="inlineStr">
        <is>
          <t>it's all about that championship goal</t>
        </is>
      </c>
      <c r="D2094">
        <f>HYPERLINK("https://www.youtube.com/watch?v=xHe5k4WLb9o&amp;t=201s", "Go to time")</f>
        <v/>
      </c>
    </row>
    <row r="2095">
      <c r="A2095">
        <f>HYPERLINK("https://www.youtube.com/watch?v=V3Vm_ksWreM", "Video")</f>
        <v/>
      </c>
      <c r="B2095" t="inlineStr">
        <is>
          <t>1:22</t>
        </is>
      </c>
      <c r="C2095" t="inlineStr">
        <is>
          <t>goes on and on about how it writes</t>
        </is>
      </c>
      <c r="D2095">
        <f>HYPERLINK("https://www.youtube.com/watch?v=V3Vm_ksWreM&amp;t=82s", "Go to time")</f>
        <v/>
      </c>
    </row>
    <row r="2096">
      <c r="A2096">
        <f>HYPERLINK("https://www.youtube.com/watch?v=xdgOrKkxKXc", "Video")</f>
        <v/>
      </c>
      <c r="B2096" t="inlineStr">
        <is>
          <t>1:05</t>
        </is>
      </c>
      <c r="C2096" t="inlineStr">
        <is>
          <t>When we were together
you got freaked out about Mark</t>
        </is>
      </c>
      <c r="D2096">
        <f>HYPERLINK("https://www.youtube.com/watch?v=xdgOrKkxKXc&amp;t=65s", "Go to time")</f>
        <v/>
      </c>
    </row>
    <row r="2097">
      <c r="A2097">
        <f>HYPERLINK("https://www.youtube.com/watch?v=cM4q33O2Qys", "Video")</f>
        <v/>
      </c>
      <c r="B2097" t="inlineStr">
        <is>
          <t>3:43</t>
        </is>
      </c>
      <c r="C2097" t="inlineStr">
        <is>
          <t>About a week ago,
I was wearing those jeans</t>
        </is>
      </c>
      <c r="D2097">
        <f>HYPERLINK("https://www.youtube.com/watch?v=cM4q33O2Qys&amp;t=223s", "Go to time")</f>
        <v/>
      </c>
    </row>
    <row r="2098">
      <c r="A2098">
        <f>HYPERLINK("https://www.youtube.com/watch?v=f6cWsrw1ypM", "Video")</f>
        <v/>
      </c>
      <c r="B2098" t="inlineStr">
        <is>
          <t>1:14</t>
        </is>
      </c>
      <c r="C2098" t="inlineStr">
        <is>
          <t>This is going to yield about a pound and a
half lobster.</t>
        </is>
      </c>
      <c r="D2098">
        <f>HYPERLINK("https://www.youtube.com/watch?v=f6cWsrw1ypM&amp;t=74s", "Go to time")</f>
        <v/>
      </c>
    </row>
    <row r="2099">
      <c r="A2099">
        <f>HYPERLINK("https://www.youtube.com/watch?v=f6cWsrw1ypM", "Video")</f>
        <v/>
      </c>
      <c r="B2099" t="inlineStr">
        <is>
          <t>1:16</t>
        </is>
      </c>
      <c r="C2099" t="inlineStr">
        <is>
          <t>What? This is going to yield about a pound
and a half lobster.</t>
        </is>
      </c>
      <c r="D2099">
        <f>HYPERLINK("https://www.youtube.com/watch?v=f6cWsrw1ypM&amp;t=76s", "Go to time")</f>
        <v/>
      </c>
    </row>
    <row r="2100">
      <c r="A2100">
        <f>HYPERLINK("https://www.youtube.com/watch?v=oNK1FNam8Bs", "Video")</f>
        <v/>
      </c>
      <c r="B2100" t="inlineStr">
        <is>
          <t>0:49</t>
        </is>
      </c>
      <c r="C2100" t="inlineStr">
        <is>
          <t>already got me thinking about what it</t>
        </is>
      </c>
      <c r="D2100">
        <f>HYPERLINK("https://www.youtube.com/watch?v=oNK1FNam8Bs&amp;t=49s", "Go to time")</f>
        <v/>
      </c>
    </row>
    <row r="2101">
      <c r="A2101">
        <f>HYPERLINK("https://www.youtube.com/watch?v=irRXrSQZFy4", "Video")</f>
        <v/>
      </c>
      <c r="B2101" t="inlineStr">
        <is>
          <t>6:39</t>
        </is>
      </c>
      <c r="C2101" t="inlineStr">
        <is>
          <t>I was thinking about going and trying, 
but I had the check in my hand already.</t>
        </is>
      </c>
      <c r="D2101">
        <f>HYPERLINK("https://www.youtube.com/watch?v=irRXrSQZFy4&amp;t=399s", "Go to time")</f>
        <v/>
      </c>
    </row>
    <row r="2102">
      <c r="A2102">
        <f>HYPERLINK("https://www.youtube.com/watch?v=UYR_xH3LItE", "Video")</f>
        <v/>
      </c>
      <c r="B2102" t="inlineStr">
        <is>
          <t>0:35</t>
        </is>
      </c>
      <c r="C2102" t="inlineStr">
        <is>
          <t>fast can you go about 200 mph you know</t>
        </is>
      </c>
      <c r="D2102">
        <f>HYPERLINK("https://www.youtube.com/watch?v=UYR_xH3LItE&amp;t=35s", "Go to time")</f>
        <v/>
      </c>
    </row>
    <row r="2103">
      <c r="A2103">
        <f>HYPERLINK("https://www.youtube.com/watch?v=gE9AgFqXC4M", "Video")</f>
        <v/>
      </c>
      <c r="B2103" t="inlineStr">
        <is>
          <t>1:15</t>
        </is>
      </c>
      <c r="C2103" t="inlineStr">
        <is>
          <t>about this if you're going to stay here</t>
        </is>
      </c>
      <c r="D2103">
        <f>HYPERLINK("https://www.youtube.com/watch?v=gE9AgFqXC4M&amp;t=75s", "Go to time")</f>
        <v/>
      </c>
    </row>
    <row r="2104">
      <c r="A2104">
        <f>HYPERLINK("https://www.youtube.com/watch?v=oFKbvpXJ83w", "Video")</f>
        <v/>
      </c>
      <c r="B2104" t="inlineStr">
        <is>
          <t>1:00</t>
        </is>
      </c>
      <c r="C2104" t="inlineStr">
        <is>
          <t>Hey, I got one key hole
and about a zillion keys.</t>
        </is>
      </c>
      <c r="D2104">
        <f>HYPERLINK("https://www.youtube.com/watch?v=oFKbvpXJ83w&amp;t=60s", "Go to time")</f>
        <v/>
      </c>
    </row>
    <row r="2105">
      <c r="A2105">
        <f>HYPERLINK("https://www.youtube.com/watch?v=uSlB4eznXoA", "Video")</f>
        <v/>
      </c>
      <c r="B2105" t="inlineStr">
        <is>
          <t>0:38</t>
        </is>
      </c>
      <c r="C2105" t="inlineStr">
        <is>
          <t>well Peter's going to tell you about the</t>
        </is>
      </c>
      <c r="D2105">
        <f>HYPERLINK("https://www.youtube.com/watch?v=uSlB4eznXoA&amp;t=38s", "Go to time")</f>
        <v/>
      </c>
    </row>
    <row r="2106">
      <c r="A2106">
        <f>HYPERLINK("https://www.youtube.com/watch?v=NoeLk7rFhaE", "Video")</f>
        <v/>
      </c>
      <c r="B2106" t="inlineStr">
        <is>
          <t>1:14</t>
        </is>
      </c>
      <c r="C2106" t="inlineStr">
        <is>
          <t>about this if you're gonna stay here and</t>
        </is>
      </c>
      <c r="D2106">
        <f>HYPERLINK("https://www.youtube.com/watch?v=NoeLk7rFhaE&amp;t=74s", "Go to time")</f>
        <v/>
      </c>
    </row>
    <row r="2107">
      <c r="A2107">
        <f>HYPERLINK("https://www.youtube.com/watch?v=DEHJ8vVP324", "Video")</f>
        <v/>
      </c>
      <c r="B2107" t="inlineStr">
        <is>
          <t>2:20</t>
        </is>
      </c>
      <c r="C2107" t="inlineStr">
        <is>
          <t>Wouldn't you rather ask me
about trains going to St. Louis?</t>
        </is>
      </c>
      <c r="D2107">
        <f>HYPERLINK("https://www.youtube.com/watch?v=DEHJ8vVP324&amp;t=140s", "Go to time")</f>
        <v/>
      </c>
    </row>
    <row r="2108">
      <c r="A2108">
        <f>HYPERLINK("https://www.youtube.com/watch?v=f1m5RtCWrjw", "Video")</f>
        <v/>
      </c>
      <c r="B2108" t="inlineStr">
        <is>
          <t>0:25</t>
        </is>
      </c>
      <c r="C2108" t="inlineStr">
        <is>
          <t>Now your goal is to
create a display about</t>
        </is>
      </c>
      <c r="D2108">
        <f>HYPERLINK("https://www.youtube.com/watch?v=f1m5RtCWrjw&amp;t=25s", "Go to time")</f>
        <v/>
      </c>
    </row>
    <row r="2109">
      <c r="A2109">
        <f>HYPERLINK("https://www.youtube.com/watch?v=f1m5RtCWrjw", "Video")</f>
        <v/>
      </c>
      <c r="B2109" t="inlineStr">
        <is>
          <t>4:46</t>
        </is>
      </c>
      <c r="C2109" t="inlineStr">
        <is>
          <t>I got the idea when I
heard about rich guys</t>
        </is>
      </c>
      <c r="D2109">
        <f>HYPERLINK("https://www.youtube.com/watch?v=f1m5RtCWrjw&amp;t=286s", "Go to time")</f>
        <v/>
      </c>
    </row>
    <row r="2110">
      <c r="A2110">
        <f>HYPERLINK("https://www.youtube.com/watch?v=rGDAi1lFDFg", "Video")</f>
        <v/>
      </c>
      <c r="B2110" t="inlineStr">
        <is>
          <t>0:46</t>
        </is>
      </c>
      <c r="C2110" t="inlineStr">
        <is>
          <t>this show's all about going big so i'm</t>
        </is>
      </c>
      <c r="D2110">
        <f>HYPERLINK("https://www.youtube.com/watch?v=rGDAi1lFDFg&amp;t=46s", "Go to time")</f>
        <v/>
      </c>
    </row>
    <row r="2111">
      <c r="A2111">
        <f>HYPERLINK("https://www.youtube.com/watch?v=Hz1QSXztaJs", "Video")</f>
        <v/>
      </c>
      <c r="B2111" t="inlineStr">
        <is>
          <t>0:38</t>
        </is>
      </c>
      <c r="C2111" t="inlineStr">
        <is>
          <t>nice about it God has this juxtaposition</t>
        </is>
      </c>
      <c r="D2111">
        <f>HYPERLINK("https://www.youtube.com/watch?v=Hz1QSXztaJs&amp;t=38s", "Go to time")</f>
        <v/>
      </c>
    </row>
    <row r="2112">
      <c r="A2112">
        <f>HYPERLINK("https://www.youtube.com/watch?v=djFlwJy6gXs", "Video")</f>
        <v/>
      </c>
      <c r="B2112" t="inlineStr">
        <is>
          <t>7:19</t>
        </is>
      </c>
      <c r="C2112" t="inlineStr">
        <is>
          <t>what you guys are talking about i got a</t>
        </is>
      </c>
      <c r="D2112">
        <f>HYPERLINK("https://www.youtube.com/watch?v=djFlwJy6gXs&amp;t=439s", "Go to time")</f>
        <v/>
      </c>
    </row>
    <row r="2113">
      <c r="A2113">
        <f>HYPERLINK("https://www.youtube.com/watch?v=djFlwJy6gXs", "Video")</f>
        <v/>
      </c>
      <c r="B2113" t="inlineStr">
        <is>
          <t>24:12</t>
        </is>
      </c>
      <c r="C2113" t="inlineStr">
        <is>
          <t>going to fix anything about it</t>
        </is>
      </c>
      <c r="D2113">
        <f>HYPERLINK("https://www.youtube.com/watch?v=djFlwJy6gXs&amp;t=1452s", "Go to time")</f>
        <v/>
      </c>
    </row>
    <row r="2114">
      <c r="A2114">
        <f>HYPERLINK("https://www.youtube.com/watch?v=djFlwJy6gXs", "Video")</f>
        <v/>
      </c>
      <c r="B2114" t="inlineStr">
        <is>
          <t>24:51</t>
        </is>
      </c>
      <c r="C2114" t="inlineStr">
        <is>
          <t>but um i completely forgot about top of</t>
        </is>
      </c>
      <c r="D2114">
        <f>HYPERLINK("https://www.youtube.com/watch?v=djFlwJy6gXs&amp;t=1491s", "Go to time")</f>
        <v/>
      </c>
    </row>
    <row r="2115">
      <c r="A2115">
        <f>HYPERLINK("https://www.youtube.com/watch?v=J39ukx3BLbg", "Video")</f>
        <v/>
      </c>
      <c r="B2115" t="inlineStr">
        <is>
          <t>1:05</t>
        </is>
      </c>
      <c r="C2115" t="inlineStr">
        <is>
          <t>You come over complaining about the dog, and
the next day it's gone.</t>
        </is>
      </c>
      <c r="D2115">
        <f>HYPERLINK("https://www.youtube.com/watch?v=J39ukx3BLbg&amp;t=65s", "Go to time")</f>
        <v/>
      </c>
    </row>
    <row r="2116">
      <c r="A2116">
        <f>HYPERLINK("https://www.youtube.com/watch?v=HjzJ-S_cT38", "Video")</f>
        <v/>
      </c>
      <c r="B2116" t="inlineStr">
        <is>
          <t>2:03</t>
        </is>
      </c>
      <c r="C2116" t="inlineStr">
        <is>
          <t>do you think about this if you're going</t>
        </is>
      </c>
      <c r="D2116">
        <f>HYPERLINK("https://www.youtube.com/watch?v=HjzJ-S_cT38&amp;t=123s", "Go to time")</f>
        <v/>
      </c>
    </row>
    <row r="2117">
      <c r="A2117">
        <f>HYPERLINK("https://www.youtube.com/watch?v=MahrVXD3fec", "Video")</f>
        <v/>
      </c>
      <c r="B2117" t="inlineStr">
        <is>
          <t>6:01</t>
        </is>
      </c>
      <c r="C2117" t="inlineStr">
        <is>
          <t>How about that surge of energy he got?</t>
        </is>
      </c>
      <c r="D2117">
        <f>HYPERLINK("https://www.youtube.com/watch?v=MahrVXD3fec&amp;t=361s", "Go to time")</f>
        <v/>
      </c>
    </row>
    <row r="2118">
      <c r="A2118">
        <f>HYPERLINK("https://www.youtube.com/watch?v=-FgEW2YwIqA", "Video")</f>
        <v/>
      </c>
      <c r="B2118" t="inlineStr">
        <is>
          <t>0:20</t>
        </is>
      </c>
      <c r="C2118" t="inlineStr">
        <is>
          <t>worry about school because you're gonna</t>
        </is>
      </c>
      <c r="D2118">
        <f>HYPERLINK("https://www.youtube.com/watch?v=-FgEW2YwIqA&amp;t=20s", "Go to time")</f>
        <v/>
      </c>
    </row>
    <row r="2119">
      <c r="A2119">
        <f>HYPERLINK("https://www.youtube.com/watch?v=OpSVNP8uim0", "Video")</f>
        <v/>
      </c>
      <c r="B2119" t="inlineStr">
        <is>
          <t>1:30</t>
        </is>
      </c>
      <c r="C2119" t="inlineStr">
        <is>
          <t>about this if you're going to stay here</t>
        </is>
      </c>
      <c r="D2119">
        <f>HYPERLINK("https://www.youtube.com/watch?v=OpSVNP8uim0&amp;t=90s", "Go to time")</f>
        <v/>
      </c>
    </row>
    <row r="2120">
      <c r="A2120">
        <f>HYPERLINK("https://www.youtube.com/watch?v=UJWCaZuaWlw", "Video")</f>
        <v/>
      </c>
      <c r="B2120" t="inlineStr">
        <is>
          <t>0:49</t>
        </is>
      </c>
      <c r="C2120" t="inlineStr">
        <is>
          <t>oh you're bugging you got to think about</t>
        </is>
      </c>
      <c r="D2120">
        <f>HYPERLINK("https://www.youtube.com/watch?v=UJWCaZuaWlw&amp;t=49s", "Go to time")</f>
        <v/>
      </c>
    </row>
    <row r="2121">
      <c r="A2121">
        <f>HYPERLINK("https://www.youtube.com/watch?v=LKPNYxzL0tI", "Video")</f>
        <v/>
      </c>
      <c r="B2121" t="inlineStr">
        <is>
          <t>9:31</t>
        </is>
      </c>
      <c r="C2121" t="inlineStr">
        <is>
          <t>gossip about the show with</t>
        </is>
      </c>
      <c r="D2121">
        <f>HYPERLINK("https://www.youtube.com/watch?v=LKPNYxzL0tI&amp;t=571s", "Go to time")</f>
        <v/>
      </c>
    </row>
    <row r="2122">
      <c r="A2122">
        <f>HYPERLINK("https://www.youtube.com/watch?v=EngkJ_xOk6s", "Video")</f>
        <v/>
      </c>
      <c r="B2122" t="inlineStr">
        <is>
          <t>1:49</t>
        </is>
      </c>
      <c r="C2122" t="inlineStr">
        <is>
          <t>- What're you gonna tell Joanna?
- About what?</t>
        </is>
      </c>
      <c r="D2122">
        <f>HYPERLINK("https://www.youtube.com/watch?v=EngkJ_xOk6s&amp;t=109s", "Go to time")</f>
        <v/>
      </c>
    </row>
    <row r="2123">
      <c r="A2123">
        <f>HYPERLINK("https://www.youtube.com/watch?v=3jYlENMrtK4", "Video")</f>
        <v/>
      </c>
      <c r="B2123" t="inlineStr">
        <is>
          <t>1:33</t>
        </is>
      </c>
      <c r="C2123" t="inlineStr">
        <is>
          <t>money I got it how about if we win they</t>
        </is>
      </c>
      <c r="D2123">
        <f>HYPERLINK("https://www.youtube.com/watch?v=3jYlENMrtK4&amp;t=93s", "Go to time")</f>
        <v/>
      </c>
    </row>
    <row r="2124">
      <c r="A2124">
        <f>HYPERLINK("https://www.youtube.com/watch?v=NKW6NO8swzk", "Video")</f>
        <v/>
      </c>
      <c r="B2124" t="inlineStr">
        <is>
          <t>0:54</t>
        </is>
      </c>
      <c r="C2124" t="inlineStr">
        <is>
          <t>about but it's not very good for black</t>
        </is>
      </c>
      <c r="D2124">
        <f>HYPERLINK("https://www.youtube.com/watch?v=NKW6NO8swzk&amp;t=54s", "Go to time")</f>
        <v/>
      </c>
    </row>
    <row r="2125">
      <c r="A2125">
        <f>HYPERLINK("https://www.youtube.com/watch?v=NKW6NO8swzk", "Video")</f>
        <v/>
      </c>
      <c r="B2125" t="inlineStr">
        <is>
          <t>0:58</t>
        </is>
      </c>
      <c r="C2125" t="inlineStr">
        <is>
          <t>ugly alien you'll go alien what about</t>
        </is>
      </c>
      <c r="D2125">
        <f>HYPERLINK("https://www.youtube.com/watch?v=NKW6NO8swzk&amp;t=58s", "Go to time")</f>
        <v/>
      </c>
    </row>
    <row r="2126">
      <c r="A2126">
        <f>HYPERLINK("https://www.youtube.com/watch?v=bhRCzudj3rA", "Video")</f>
        <v/>
      </c>
      <c r="B2126" t="inlineStr">
        <is>
          <t>3:49</t>
        </is>
      </c>
      <c r="C2126" t="inlineStr">
        <is>
          <t>LOOK, IF YOU'RE GOING TO BE
TOTALLY RATIONAL ABOUT THIS</t>
        </is>
      </c>
      <c r="D2126">
        <f>HYPERLINK("https://www.youtube.com/watch?v=bhRCzudj3rA&amp;t=229s", "Go to time")</f>
        <v/>
      </c>
    </row>
    <row r="2127">
      <c r="A2127">
        <f>HYPERLINK("https://www.youtube.com/watch?v=1ToJZNjyzk0", "Video")</f>
        <v/>
      </c>
      <c r="B2127" t="inlineStr">
        <is>
          <t>0:53</t>
        </is>
      </c>
      <c r="C2127" t="inlineStr">
        <is>
          <t>we're about to make some memories go</t>
        </is>
      </c>
      <c r="D2127">
        <f>HYPERLINK("https://www.youtube.com/watch?v=1ToJZNjyzk0&amp;t=53s", "Go to time")</f>
        <v/>
      </c>
    </row>
    <row r="2128">
      <c r="A2128">
        <f>HYPERLINK("https://www.youtube.com/watch?v=8IBzc4ntNbY", "Video")</f>
        <v/>
      </c>
      <c r="B2128" t="inlineStr">
        <is>
          <t>2:42</t>
        </is>
      </c>
      <c r="C2128" t="inlineStr">
        <is>
          <t>but they forgot about the fifth man in the
ring this Sunday.</t>
        </is>
      </c>
      <c r="D2128">
        <f>HYPERLINK("https://www.youtube.com/watch?v=8IBzc4ntNbY&amp;t=162s", "Go to time")</f>
        <v/>
      </c>
    </row>
    <row r="2129">
      <c r="A2129">
        <f>HYPERLINK("https://www.youtube.com/watch?v=hjCxIeq21Rk", "Video")</f>
        <v/>
      </c>
      <c r="B2129" t="inlineStr">
        <is>
          <t>2:18</t>
        </is>
      </c>
      <c r="C2129" t="inlineStr">
        <is>
          <t>You know,
it is about going big,</t>
        </is>
      </c>
      <c r="D2129">
        <f>HYPERLINK("https://www.youtube.com/watch?v=hjCxIeq21Rk&amp;t=138s", "Go to time")</f>
        <v/>
      </c>
    </row>
    <row r="2130">
      <c r="A2130">
        <f>HYPERLINK("https://www.youtube.com/watch?v=g0Sd1ecGlpQ", "Video")</f>
        <v/>
      </c>
      <c r="B2130" t="inlineStr">
        <is>
          <t>0:38</t>
        </is>
      </c>
      <c r="C2130" t="inlineStr">
        <is>
          <t>really got around to doing it what about</t>
        </is>
      </c>
      <c r="D2130">
        <f>HYPERLINK("https://www.youtube.com/watch?v=g0Sd1ecGlpQ&amp;t=38s", "Go to time")</f>
        <v/>
      </c>
    </row>
    <row r="2131">
      <c r="A2131">
        <f>HYPERLINK("https://www.youtube.com/watch?v=Y7IcnBSHryg", "Video")</f>
        <v/>
      </c>
      <c r="B2131" t="inlineStr">
        <is>
          <t>3:29</t>
        </is>
      </c>
      <c r="C2131" t="inlineStr">
        <is>
          <t>least some what about what's going on in</t>
        </is>
      </c>
      <c r="D2131">
        <f>HYPERLINK("https://www.youtube.com/watch?v=Y7IcnBSHryg&amp;t=209s", "Go to time")</f>
        <v/>
      </c>
    </row>
    <row r="2132">
      <c r="A2132">
        <f>HYPERLINK("https://www.youtube.com/watch?v=XbywiblA1eQ", "Video")</f>
        <v/>
      </c>
      <c r="B2132" t="inlineStr">
        <is>
          <t>2:47</t>
        </is>
      </c>
      <c r="C2132" t="inlineStr">
        <is>
          <t>i was going to tell you about</t>
        </is>
      </c>
      <c r="D2132">
        <f>HYPERLINK("https://www.youtube.com/watch?v=XbywiblA1eQ&amp;t=167s", "Go to time")</f>
        <v/>
      </c>
    </row>
    <row r="2133">
      <c r="A2133">
        <f>HYPERLINK("https://www.youtube.com/watch?v=XbywiblA1eQ", "Video")</f>
        <v/>
      </c>
      <c r="B2133" t="inlineStr">
        <is>
          <t>3:41</t>
        </is>
      </c>
      <c r="C2133" t="inlineStr">
        <is>
          <t>you don't know all right how about i go</t>
        </is>
      </c>
      <c r="D2133">
        <f>HYPERLINK("https://www.youtube.com/watch?v=XbywiblA1eQ&amp;t=221s", "Go to time")</f>
        <v/>
      </c>
    </row>
    <row r="2134">
      <c r="A2134">
        <f>HYPERLINK("https://www.youtube.com/watch?v=XP9vHsmd_xM", "Video")</f>
        <v/>
      </c>
      <c r="B2134" t="inlineStr">
        <is>
          <t>0:10</t>
        </is>
      </c>
      <c r="C2134" t="inlineStr">
        <is>
          <t>we barely got to talk
about science.</t>
        </is>
      </c>
      <c r="D2134">
        <f>HYPERLINK("https://www.youtube.com/watch?v=XP9vHsmd_xM&amp;t=10s", "Go to time")</f>
        <v/>
      </c>
    </row>
    <row r="2135">
      <c r="A2135">
        <f>HYPERLINK("https://www.youtube.com/watch?v=3tyXA6_iYQw", "Video")</f>
        <v/>
      </c>
      <c r="B2135" t="inlineStr">
        <is>
          <t>0:22</t>
        </is>
      </c>
      <c r="C2135" t="inlineStr">
        <is>
          <t>I'm going to Dish about all things</t>
        </is>
      </c>
      <c r="D2135">
        <f>HYPERLINK("https://www.youtube.com/watch?v=3tyXA6_iYQw&amp;t=22s", "Go to time")</f>
        <v/>
      </c>
    </row>
    <row r="2136">
      <c r="A2136">
        <f>HYPERLINK("https://www.youtube.com/watch?v=1ZDyLYt0YQ8", "Video")</f>
        <v/>
      </c>
      <c r="B2136" t="inlineStr">
        <is>
          <t>1:37</t>
        </is>
      </c>
      <c r="C2136" t="inlineStr">
        <is>
          <t>about this if you're gonna stay here and</t>
        </is>
      </c>
      <c r="D2136">
        <f>HYPERLINK("https://www.youtube.com/watch?v=1ZDyLYt0YQ8&amp;t=97s", "Go to time")</f>
        <v/>
      </c>
    </row>
    <row r="2137">
      <c r="A2137">
        <f>HYPERLINK("https://www.youtube.com/watch?v=-ey9yuj2r6M", "Video")</f>
        <v/>
      </c>
      <c r="B2137" t="inlineStr">
        <is>
          <t>5:02</t>
        </is>
      </c>
      <c r="C2137" t="inlineStr">
        <is>
          <t>you to know that they know about Evelyn and now 
that their mom is gone</t>
        </is>
      </c>
      <c r="D2137">
        <f>HYPERLINK("https://www.youtube.com/watch?v=-ey9yuj2r6M&amp;t=302s", "Go to time")</f>
        <v/>
      </c>
    </row>
    <row r="2138">
      <c r="A2138">
        <f>HYPERLINK("https://www.youtube.com/watch?v=-ey9yuj2r6M", "Video")</f>
        <v/>
      </c>
      <c r="B2138" t="inlineStr">
        <is>
          <t>7:15</t>
        </is>
      </c>
      <c r="C2138" t="inlineStr">
        <is>
          <t>I was about to say **** that goat. 
Oh my God, bro.</t>
        </is>
      </c>
      <c r="D2138">
        <f>HYPERLINK("https://www.youtube.com/watch?v=-ey9yuj2r6M&amp;t=435s", "Go to time")</f>
        <v/>
      </c>
    </row>
    <row r="2139">
      <c r="A2139">
        <f>HYPERLINK("https://www.youtube.com/watch?v=uii0dH07YD8", "Video")</f>
        <v/>
      </c>
      <c r="B2139" t="inlineStr">
        <is>
          <t>2:21</t>
        </is>
      </c>
      <c r="C2139" t="inlineStr">
        <is>
          <t>You got it. 
Maybe I'll be able to pick his brain about things.</t>
        </is>
      </c>
      <c r="D2139">
        <f>HYPERLINK("https://www.youtube.com/watch?v=uii0dH07YD8&amp;t=141s", "Go to time")</f>
        <v/>
      </c>
    </row>
    <row r="2140">
      <c r="A2140">
        <f>HYPERLINK("https://www.youtube.com/watch?v=UrF9ZFpsn1E", "Video")</f>
        <v/>
      </c>
      <c r="B2140" t="inlineStr">
        <is>
          <t>5:22</t>
        </is>
      </c>
      <c r="C2140" t="inlineStr">
        <is>
          <t>We haven't heard much about what's going on with
his training or his body after what Moxley did to</t>
        </is>
      </c>
      <c r="D2140">
        <f>HYPERLINK("https://www.youtube.com/watch?v=UrF9ZFpsn1E&amp;t=322s", "Go to time")</f>
        <v/>
      </c>
    </row>
    <row r="2141">
      <c r="A2141">
        <f>HYPERLINK("https://www.youtube.com/watch?v=rV8cbn7h7qI", "Video")</f>
        <v/>
      </c>
      <c r="B2141" t="inlineStr">
        <is>
          <t>0:08</t>
        </is>
      </c>
      <c r="C2141" t="inlineStr">
        <is>
          <t>me God listen this film is about unity</t>
        </is>
      </c>
      <c r="D2141">
        <f>HYPERLINK("https://www.youtube.com/watch?v=rV8cbn7h7qI&amp;t=8s", "Go to time")</f>
        <v/>
      </c>
    </row>
    <row r="2142">
      <c r="A2142">
        <f>HYPERLINK("https://www.youtube.com/watch?v=X5IvXwwc540", "Video")</f>
        <v/>
      </c>
      <c r="B2142" t="inlineStr">
        <is>
          <t>1:48</t>
        </is>
      </c>
      <c r="C2142" t="inlineStr">
        <is>
          <t>You've got to tell me about him.</t>
        </is>
      </c>
      <c r="D2142">
        <f>HYPERLINK("https://www.youtube.com/watch?v=X5IvXwwc540&amp;t=108s", "Go to time")</f>
        <v/>
      </c>
    </row>
    <row r="2143">
      <c r="A2143">
        <f>HYPERLINK("https://www.youtube.com/watch?v=MWEs1OSdDC4", "Video")</f>
        <v/>
      </c>
      <c r="B2143" t="inlineStr">
        <is>
          <t>2:23</t>
        </is>
      </c>
      <c r="C2143" t="inlineStr">
        <is>
          <t>If it's about money,
I've got money.</t>
        </is>
      </c>
      <c r="D2143">
        <f>HYPERLINK("https://www.youtube.com/watch?v=MWEs1OSdDC4&amp;t=143s", "Go to time")</f>
        <v/>
      </c>
    </row>
    <row r="2144">
      <c r="A2144">
        <f>HYPERLINK("https://www.youtube.com/watch?v=sgKeJeI8n8Y", "Video")</f>
        <v/>
      </c>
      <c r="B2144" t="inlineStr">
        <is>
          <t>0:54</t>
        </is>
      </c>
      <c r="C2144" t="inlineStr">
        <is>
          <t>good what about Phoebe Rachel it's not</t>
        </is>
      </c>
      <c r="D2144">
        <f>HYPERLINK("https://www.youtube.com/watch?v=sgKeJeI8n8Y&amp;t=54s", "Go to time")</f>
        <v/>
      </c>
    </row>
    <row r="2145">
      <c r="A2145">
        <f>HYPERLINK("https://www.youtube.com/watch?v=eIqPu9SK8zA", "Video")</f>
        <v/>
      </c>
      <c r="B2145" t="inlineStr">
        <is>
          <t>0:39</t>
        </is>
      </c>
      <c r="C2145" t="inlineStr">
        <is>
          <t>and one of them is gonna be about Middle</t>
        </is>
      </c>
      <c r="D2145">
        <f>HYPERLINK("https://www.youtube.com/watch?v=eIqPu9SK8zA&amp;t=39s", "Go to time")</f>
        <v/>
      </c>
    </row>
    <row r="2146">
      <c r="A2146">
        <f>HYPERLINK("https://www.youtube.com/watch?v=R3A65J8OdUc", "Video")</f>
        <v/>
      </c>
      <c r="B2146" t="inlineStr">
        <is>
          <t>0:25</t>
        </is>
      </c>
      <c r="C2146" t="inlineStr">
        <is>
          <t>about his formatting they got a lot of</t>
        </is>
      </c>
      <c r="D2146">
        <f>HYPERLINK("https://www.youtube.com/watch?v=R3A65J8OdUc&amp;t=25s", "Go to time")</f>
        <v/>
      </c>
    </row>
    <row r="2147">
      <c r="A2147">
        <f>HYPERLINK("https://www.youtube.com/watch?v=OaXvEd5uu2w", "Video")</f>
        <v/>
      </c>
      <c r="B2147" t="inlineStr">
        <is>
          <t>20:11</t>
        </is>
      </c>
      <c r="C2147" t="inlineStr">
        <is>
          <t>about what was really going on
in our family.</t>
        </is>
      </c>
      <c r="D2147">
        <f>HYPERLINK("https://www.youtube.com/watch?v=OaXvEd5uu2w&amp;t=1211s", "Go to time")</f>
        <v/>
      </c>
    </row>
    <row r="2148">
      <c r="A2148">
        <f>HYPERLINK("https://www.youtube.com/watch?v=MIreiuR-Db0", "Video")</f>
        <v/>
      </c>
      <c r="B2148" t="inlineStr">
        <is>
          <t>0:34</t>
        </is>
      </c>
      <c r="C2148" t="inlineStr">
        <is>
          <t>talking about you got three years</t>
        </is>
      </c>
      <c r="D2148">
        <f>HYPERLINK("https://www.youtube.com/watch?v=MIreiuR-Db0&amp;t=34s", "Go to time")</f>
        <v/>
      </c>
    </row>
    <row r="2149">
      <c r="A2149">
        <f>HYPERLINK("https://www.youtube.com/watch?v=qC4daqgmY6I", "Video")</f>
        <v/>
      </c>
      <c r="B2149" t="inlineStr">
        <is>
          <t>20:10</t>
        </is>
      </c>
      <c r="C2149" t="inlineStr">
        <is>
          <t>talking for about 30 seconds go I how to</t>
        </is>
      </c>
      <c r="D2149">
        <f>HYPERLINK("https://www.youtube.com/watch?v=qC4daqgmY6I&amp;t=1210s", "Go to time")</f>
        <v/>
      </c>
    </row>
    <row r="2150">
      <c r="A2150">
        <f>HYPERLINK("https://www.youtube.com/watch?v=qC4daqgmY6I", "Video")</f>
        <v/>
      </c>
      <c r="B2150" t="inlineStr">
        <is>
          <t>48:41</t>
        </is>
      </c>
      <c r="C2150" t="inlineStr">
        <is>
          <t>oh no give that good about wait</t>
        </is>
      </c>
      <c r="D2150">
        <f>HYPERLINK("https://www.youtube.com/watch?v=qC4daqgmY6I&amp;t=2921s", "Go to time")</f>
        <v/>
      </c>
    </row>
    <row r="2151">
      <c r="A2151">
        <f>HYPERLINK("https://www.youtube.com/watch?v=qC4daqgmY6I", "Video")</f>
        <v/>
      </c>
      <c r="B2151" t="inlineStr">
        <is>
          <t>55:56</t>
        </is>
      </c>
      <c r="C2151" t="inlineStr">
        <is>
          <t>different ways that you can go about it</t>
        </is>
      </c>
      <c r="D2151">
        <f>HYPERLINK("https://www.youtube.com/watch?v=qC4daqgmY6I&amp;t=3356s", "Go to time")</f>
        <v/>
      </c>
    </row>
    <row r="2152">
      <c r="A2152">
        <f>HYPERLINK("https://www.youtube.com/watch?v=xpQ-mkspbZc", "Video")</f>
        <v/>
      </c>
      <c r="B2152" t="inlineStr">
        <is>
          <t>0:55</t>
        </is>
      </c>
      <c r="C2152" t="inlineStr">
        <is>
          <t>nerves go away so don't worry about</t>
        </is>
      </c>
      <c r="D2152">
        <f>HYPERLINK("https://www.youtube.com/watch?v=xpQ-mkspbZc&amp;t=55s", "Go to time")</f>
        <v/>
      </c>
    </row>
    <row r="2153">
      <c r="A2153">
        <f>HYPERLINK("https://www.youtube.com/watch?v=CDlf2a-etWg", "Video")</f>
        <v/>
      </c>
      <c r="B2153" t="inlineStr">
        <is>
          <t>2:22</t>
        </is>
      </c>
      <c r="C2153" t="inlineStr">
        <is>
          <t>What are you gonna do about it, doll?</t>
        </is>
      </c>
      <c r="D2153">
        <f>HYPERLINK("https://www.youtube.com/watch?v=CDlf2a-etWg&amp;t=142s", "Go to time")</f>
        <v/>
      </c>
    </row>
    <row r="2154">
      <c r="A2154">
        <f>HYPERLINK("https://www.youtube.com/watch?v=Twb47ynU4lw", "Video")</f>
        <v/>
      </c>
      <c r="B2154" t="inlineStr">
        <is>
          <t>4:35</t>
        </is>
      </c>
      <c r="C2154" t="inlineStr">
        <is>
          <t>This question about a train
going to "S-T" Louis</t>
        </is>
      </c>
      <c r="D2154">
        <f>HYPERLINK("https://www.youtube.com/watch?v=Twb47ynU4lw&amp;t=275s", "Go to time")</f>
        <v/>
      </c>
    </row>
    <row r="2155">
      <c r="A2155">
        <f>HYPERLINK("https://www.youtube.com/watch?v=w-oGpGf03Ag", "Video")</f>
        <v/>
      </c>
      <c r="B2155" t="inlineStr">
        <is>
          <t>0:56</t>
        </is>
      </c>
      <c r="C2155" t="inlineStr">
        <is>
          <t>that she goes to
to complain about you.</t>
        </is>
      </c>
      <c r="D2155">
        <f>HYPERLINK("https://www.youtube.com/watch?v=w-oGpGf03Ag&amp;t=56s", "Go to time")</f>
        <v/>
      </c>
    </row>
    <row r="2156">
      <c r="A2156">
        <f>HYPERLINK("https://www.youtube.com/watch?v=R4gkHv0ee3o", "Video")</f>
        <v/>
      </c>
      <c r="B2156" t="inlineStr">
        <is>
          <t>5:15</t>
        </is>
      </c>
      <c r="C2156" t="inlineStr">
        <is>
          <t>He's feeling pretty good about himself.</t>
        </is>
      </c>
      <c r="D2156">
        <f>HYPERLINK("https://www.youtube.com/watch?v=R4gkHv0ee3o&amp;t=315s", "Go to time")</f>
        <v/>
      </c>
    </row>
    <row r="2157">
      <c r="A2157">
        <f>HYPERLINK("https://www.youtube.com/watch?v=GkMQnrGgpl0", "Video")</f>
        <v/>
      </c>
      <c r="B2157" t="inlineStr">
        <is>
          <t>0:56</t>
        </is>
      </c>
      <c r="C2157" t="inlineStr">
        <is>
          <t>- I did until about a year ago.
- Ugh.</t>
        </is>
      </c>
      <c r="D2157">
        <f>HYPERLINK("https://www.youtube.com/watch?v=GkMQnrGgpl0&amp;t=56s", "Go to time")</f>
        <v/>
      </c>
    </row>
    <row r="2158">
      <c r="A2158">
        <f>HYPERLINK("https://www.youtube.com/watch?v=GkMQnrGgpl0", "Video")</f>
        <v/>
      </c>
      <c r="B2158" t="inlineStr">
        <is>
          <t>2:36</t>
        </is>
      </c>
      <c r="C2158" t="inlineStr">
        <is>
          <t>- I have a really good
feeling about this.</t>
        </is>
      </c>
      <c r="D2158">
        <f>HYPERLINK("https://www.youtube.com/watch?v=GkMQnrGgpl0&amp;t=156s", "Go to time")</f>
        <v/>
      </c>
    </row>
    <row r="2159">
      <c r="A2159">
        <f>HYPERLINK("https://www.youtube.com/watch?v=7771adfMyr0", "Video")</f>
        <v/>
      </c>
      <c r="B2159" t="inlineStr">
        <is>
          <t>0:14</t>
        </is>
      </c>
      <c r="C2159" t="inlineStr">
        <is>
          <t>about anywhere they want to go here but</t>
        </is>
      </c>
      <c r="D2159">
        <f>HYPERLINK("https://www.youtube.com/watch?v=7771adfMyr0&amp;t=14s", "Go to time")</f>
        <v/>
      </c>
    </row>
    <row r="2160">
      <c r="A2160">
        <f>HYPERLINK("https://www.youtube.com/watch?v=dD7YOPeuqyk", "Video")</f>
        <v/>
      </c>
      <c r="B2160" t="inlineStr">
        <is>
          <t>2:09</t>
        </is>
      </c>
      <c r="C2160" t="inlineStr">
        <is>
          <t>think about this if you're going to stay</t>
        </is>
      </c>
      <c r="D2160">
        <f>HYPERLINK("https://www.youtube.com/watch?v=dD7YOPeuqyk&amp;t=129s", "Go to time")</f>
        <v/>
      </c>
    </row>
    <row r="2161">
      <c r="A2161">
        <f>HYPERLINK("https://www.youtube.com/watch?v=Ck7uzZvgnGY", "Video")</f>
        <v/>
      </c>
      <c r="B2161" t="inlineStr">
        <is>
          <t>1:06</t>
        </is>
      </c>
      <c r="C2161" t="inlineStr">
        <is>
          <t>What are you talking about? We just got here.</t>
        </is>
      </c>
      <c r="D2161">
        <f>HYPERLINK("https://www.youtube.com/watch?v=Ck7uzZvgnGY&amp;t=66s", "Go to time")</f>
        <v/>
      </c>
    </row>
    <row r="2162">
      <c r="A2162">
        <f>HYPERLINK("https://www.youtube.com/watch?v=kOuOZI22eVU", "Video")</f>
        <v/>
      </c>
      <c r="B2162" t="inlineStr">
        <is>
          <t>1:40</t>
        </is>
      </c>
      <c r="C2162" t="inlineStr">
        <is>
          <t>about this if you're going to stay here</t>
        </is>
      </c>
      <c r="D2162">
        <f>HYPERLINK("https://www.youtube.com/watch?v=kOuOZI22eVU&amp;t=100s", "Go to time")</f>
        <v/>
      </c>
    </row>
    <row r="2163">
      <c r="A2163">
        <f>HYPERLINK("https://www.youtube.com/watch?v=QxXUqUsxNfc", "Video")</f>
        <v/>
      </c>
      <c r="B2163" t="inlineStr">
        <is>
          <t>0:04</t>
        </is>
      </c>
      <c r="C2163" t="inlineStr">
        <is>
          <t>As far as Barden goes, that's what being a
man is all about.</t>
        </is>
      </c>
      <c r="D2163">
        <f>HYPERLINK("https://www.youtube.com/watch?v=QxXUqUsxNfc&amp;t=4s", "Go to time")</f>
        <v/>
      </c>
    </row>
    <row r="2164">
      <c r="A2164">
        <f>HYPERLINK("https://www.youtube.com/watch?v=QxXUqUsxNfc", "Video")</f>
        <v/>
      </c>
      <c r="B2164" t="inlineStr">
        <is>
          <t>1:36</t>
        </is>
      </c>
      <c r="C2164" t="inlineStr">
        <is>
          <t>How about we just get good singers?</t>
        </is>
      </c>
      <c r="D2164">
        <f>HYPERLINK("https://www.youtube.com/watch?v=QxXUqUsxNfc&amp;t=96s", "Go to time")</f>
        <v/>
      </c>
    </row>
    <row r="2165">
      <c r="A2165">
        <f>HYPERLINK("https://www.youtube.com/watch?v=roSqccf6g90", "Video")</f>
        <v/>
      </c>
      <c r="B2165" t="inlineStr">
        <is>
          <t>3:06</t>
        </is>
      </c>
      <c r="C2165" t="inlineStr">
        <is>
          <t>Brown oh my God talk about your lucky</t>
        </is>
      </c>
      <c r="D2165">
        <f>HYPERLINK("https://www.youtube.com/watch?v=roSqccf6g90&amp;t=186s", "Go to time")</f>
        <v/>
      </c>
    </row>
    <row r="2166">
      <c r="A2166">
        <f>HYPERLINK("https://www.youtube.com/watch?v=ZOLUs8veHeA", "Video")</f>
        <v/>
      </c>
      <c r="B2166" t="inlineStr">
        <is>
          <t>1:01</t>
        </is>
      </c>
      <c r="C2166" t="inlineStr">
        <is>
          <t>gonna talk about it again</t>
        </is>
      </c>
      <c r="D2166">
        <f>HYPERLINK("https://www.youtube.com/watch?v=ZOLUs8veHeA&amp;t=61s", "Go to time")</f>
        <v/>
      </c>
    </row>
    <row r="2167">
      <c r="A2167">
        <f>HYPERLINK("https://www.youtube.com/watch?v=r61kk93Nn-w", "Video")</f>
        <v/>
      </c>
      <c r="B2167" t="inlineStr">
        <is>
          <t>1:38</t>
        </is>
      </c>
      <c r="C2167" t="inlineStr">
        <is>
          <t>Oh, God. It's making me queasy just thinking
about it.</t>
        </is>
      </c>
      <c r="D2167">
        <f>HYPERLINK("https://www.youtube.com/watch?v=r61kk93Nn-w&amp;t=98s", "Go to time")</f>
        <v/>
      </c>
    </row>
    <row r="2168">
      <c r="A2168">
        <f>HYPERLINK("https://www.youtube.com/watch?v=2s8lVuysEMw", "Video")</f>
        <v/>
      </c>
      <c r="B2168" t="inlineStr">
        <is>
          <t>1:48</t>
        </is>
      </c>
      <c r="C2168" t="inlineStr">
        <is>
          <t>Look, don't you worry about the precious cargo.</t>
        </is>
      </c>
      <c r="D2168">
        <f>HYPERLINK("https://www.youtube.com/watch?v=2s8lVuysEMw&amp;t=108s", "Go to time")</f>
        <v/>
      </c>
    </row>
    <row r="2169">
      <c r="A2169">
        <f>HYPERLINK("https://www.youtube.com/watch?v=JWTUOD3MaTg", "Video")</f>
        <v/>
      </c>
      <c r="B2169" t="inlineStr">
        <is>
          <t>0:34</t>
        </is>
      </c>
      <c r="C2169" t="inlineStr">
        <is>
          <t>I didn't even bother going
to the stage until about</t>
        </is>
      </c>
      <c r="D2169">
        <f>HYPERLINK("https://www.youtube.com/watch?v=JWTUOD3MaTg&amp;t=34s", "Go to time")</f>
        <v/>
      </c>
    </row>
    <row r="2170">
      <c r="A2170">
        <f>HYPERLINK("https://www.youtube.com/watch?v=AJWpvoXP5d4", "Video")</f>
        <v/>
      </c>
      <c r="B2170" t="inlineStr">
        <is>
          <t>1:02</t>
        </is>
      </c>
      <c r="C2170" t="inlineStr">
        <is>
          <t>Alright, but you've got
to be smooth about it.</t>
        </is>
      </c>
      <c r="D2170">
        <f>HYPERLINK("https://www.youtube.com/watch?v=AJWpvoXP5d4&amp;t=62s", "Go to time")</f>
        <v/>
      </c>
    </row>
    <row r="2171">
      <c r="A2171">
        <f>HYPERLINK("https://www.youtube.com/watch?v=-MBxC02PjT0", "Video")</f>
        <v/>
      </c>
      <c r="B2171" t="inlineStr">
        <is>
          <t>0:39</t>
        </is>
      </c>
      <c r="C2171" t="inlineStr">
        <is>
          <t>about the birds and the bees oh my God</t>
        </is>
      </c>
      <c r="D2171">
        <f>HYPERLINK("https://www.youtube.com/watch?v=-MBxC02PjT0&amp;t=39s", "Go to time")</f>
        <v/>
      </c>
    </row>
    <row r="2172">
      <c r="A2172">
        <f>HYPERLINK("https://www.youtube.com/watch?v=PZ6dG-_OPME", "Video")</f>
        <v/>
      </c>
      <c r="B2172" t="inlineStr">
        <is>
          <t>3:30</t>
        </is>
      </c>
      <c r="C2172" t="inlineStr">
        <is>
          <t>and no one's crying about
that going off the air.</t>
        </is>
      </c>
      <c r="D2172">
        <f>HYPERLINK("https://www.youtube.com/watch?v=PZ6dG-_OPME&amp;t=210s", "Go to time")</f>
        <v/>
      </c>
    </row>
    <row r="2173">
      <c r="A2173">
        <f>HYPERLINK("https://www.youtube.com/watch?v=GG2dF5PS0bI", "Video")</f>
        <v/>
      </c>
      <c r="B2173" t="inlineStr">
        <is>
          <t>0:55</t>
        </is>
      </c>
      <c r="C2173" t="inlineStr">
        <is>
          <t>going to tell her about your shrinkage</t>
        </is>
      </c>
      <c r="D2173">
        <f>HYPERLINK("https://www.youtube.com/watch?v=GG2dF5PS0bI&amp;t=55s", "Go to time")</f>
        <v/>
      </c>
    </row>
    <row r="2174">
      <c r="A2174">
        <f>HYPERLINK("https://www.youtube.com/watch?v=ohdm6RAnk2w", "Video")</f>
        <v/>
      </c>
      <c r="B2174" t="inlineStr">
        <is>
          <t>0:55</t>
        </is>
      </c>
      <c r="C2174" t="inlineStr">
        <is>
          <t>to know more about King of the Nerds go</t>
        </is>
      </c>
      <c r="D2174">
        <f>HYPERLINK("https://www.youtube.com/watch?v=ohdm6RAnk2w&amp;t=55s", "Go to time")</f>
        <v/>
      </c>
    </row>
    <row r="2175">
      <c r="A2175">
        <f>HYPERLINK("https://www.youtube.com/watch?v=OT3mObuCsq8", "Video")</f>
        <v/>
      </c>
      <c r="B2175" t="inlineStr">
        <is>
          <t>3:26</t>
        </is>
      </c>
      <c r="C2175" t="inlineStr">
        <is>
          <t>I totally forgot
about tonight</t>
        </is>
      </c>
      <c r="D2175">
        <f>HYPERLINK("https://www.youtube.com/watch?v=OT3mObuCsq8&amp;t=206s", "Go to time")</f>
        <v/>
      </c>
    </row>
    <row r="2176">
      <c r="A2176">
        <f>HYPERLINK("https://www.youtube.com/watch?v=z62bCeCH_xU", "Video")</f>
        <v/>
      </c>
      <c r="B2176" t="inlineStr">
        <is>
          <t>2:06</t>
        </is>
      </c>
      <c r="C2176" t="inlineStr">
        <is>
          <t>think about this if you're gonna stay</t>
        </is>
      </c>
      <c r="D2176">
        <f>HYPERLINK("https://www.youtube.com/watch?v=z62bCeCH_xU&amp;t=126s", "Go to time")</f>
        <v/>
      </c>
    </row>
    <row r="2177">
      <c r="A2177">
        <f>HYPERLINK("https://www.youtube.com/watch?v=xaFxslGwhC0", "Video")</f>
        <v/>
      </c>
      <c r="B2177" t="inlineStr">
        <is>
          <t>1:16</t>
        </is>
      </c>
      <c r="C2177" t="inlineStr">
        <is>
          <t>what about the cornish hen what's going</t>
        </is>
      </c>
      <c r="D2177">
        <f>HYPERLINK("https://www.youtube.com/watch?v=xaFxslGwhC0&amp;t=76s", "Go to time")</f>
        <v/>
      </c>
    </row>
    <row r="2178">
      <c r="A2178">
        <f>HYPERLINK("https://www.youtube.com/watch?v=tgJNVuqsUpI", "Video")</f>
        <v/>
      </c>
      <c r="B2178" t="inlineStr">
        <is>
          <t>0:11</t>
        </is>
      </c>
      <c r="C2178" t="inlineStr">
        <is>
          <t>the chair about 10 years ago I was</t>
        </is>
      </c>
      <c r="D2178">
        <f>HYPERLINK("https://www.youtube.com/watch?v=tgJNVuqsUpI&amp;t=11s", "Go to time")</f>
        <v/>
      </c>
    </row>
    <row r="2179">
      <c r="A2179">
        <f>HYPERLINK("https://www.youtube.com/watch?v=bEHSjpnTU3I", "Video")</f>
        <v/>
      </c>
      <c r="B2179" t="inlineStr">
        <is>
          <t>0:33</t>
        </is>
      </c>
      <c r="C2179" t="inlineStr">
        <is>
          <t>about to go out of style H yeah</t>
        </is>
      </c>
      <c r="D2179">
        <f>HYPERLINK("https://www.youtube.com/watch?v=bEHSjpnTU3I&amp;t=33s", "Go to time")</f>
        <v/>
      </c>
    </row>
    <row r="2180">
      <c r="A2180">
        <f>HYPERLINK("https://www.youtube.com/watch?v=yP7s0aF7X40", "Video")</f>
        <v/>
      </c>
      <c r="B2180" t="inlineStr">
        <is>
          <t>0:02</t>
        </is>
      </c>
      <c r="C2180" t="inlineStr">
        <is>
          <t>I never forgot about you,
Henderson.</t>
        </is>
      </c>
      <c r="D2180">
        <f>HYPERLINK("https://www.youtube.com/watch?v=yP7s0aF7X40&amp;t=2s", "Go to time")</f>
        <v/>
      </c>
    </row>
    <row r="2181">
      <c r="A2181">
        <f>HYPERLINK("https://www.youtube.com/watch?v=rKdnqjnegEs", "Video")</f>
        <v/>
      </c>
      <c r="B2181" t="inlineStr">
        <is>
          <t>1:18</t>
        </is>
      </c>
      <c r="C2181" t="inlineStr">
        <is>
          <t>gonna hear about it</t>
        </is>
      </c>
      <c r="D2181">
        <f>HYPERLINK("https://www.youtube.com/watch?v=rKdnqjnegEs&amp;t=78s", "Go to time")</f>
        <v/>
      </c>
    </row>
    <row r="2182">
      <c r="A2182">
        <f>HYPERLINK("https://www.youtube.com/watch?v=rKdnqjnegEs", "Video")</f>
        <v/>
      </c>
      <c r="B2182" t="inlineStr">
        <is>
          <t>2:42</t>
        </is>
      </c>
      <c r="C2182" t="inlineStr">
        <is>
          <t>about George good thinking cougar until</t>
        </is>
      </c>
      <c r="D2182">
        <f>HYPERLINK("https://www.youtube.com/watch?v=rKdnqjnegEs&amp;t=162s", "Go to time")</f>
        <v/>
      </c>
    </row>
    <row r="2183">
      <c r="A2183">
        <f>HYPERLINK("https://www.youtube.com/watch?v=kK4qYA3puVQ", "Video")</f>
        <v/>
      </c>
      <c r="B2183" t="inlineStr">
        <is>
          <t>0:20</t>
        </is>
      </c>
      <c r="C2183" t="inlineStr">
        <is>
          <t>quirky thing about me oh my god my</t>
        </is>
      </c>
      <c r="D2183">
        <f>HYPERLINK("https://www.youtube.com/watch?v=kK4qYA3puVQ&amp;t=20s", "Go to time")</f>
        <v/>
      </c>
    </row>
    <row r="2184">
      <c r="A2184">
        <f>HYPERLINK("https://www.youtube.com/watch?v=a0xsHP1cLK8", "Video")</f>
        <v/>
      </c>
      <c r="B2184" t="inlineStr">
        <is>
          <t>1:53</t>
        </is>
      </c>
      <c r="C2184" t="inlineStr">
        <is>
          <t>Huh. We're gonna be talking about this one 
for years to come, aren't we?</t>
        </is>
      </c>
      <c r="D2184">
        <f>HYPERLINK("https://www.youtube.com/watch?v=a0xsHP1cLK8&amp;t=113s", "Go to time")</f>
        <v/>
      </c>
    </row>
    <row r="2185">
      <c r="A2185">
        <f>HYPERLINK("https://www.youtube.com/watch?v=gOuvDzsi2PI", "Video")</f>
        <v/>
      </c>
      <c r="B2185" t="inlineStr">
        <is>
          <t>2:24</t>
        </is>
      </c>
      <c r="C2185" t="inlineStr">
        <is>
          <t>we're about to make some memories go</t>
        </is>
      </c>
      <c r="D2185">
        <f>HYPERLINK("https://www.youtube.com/watch?v=gOuvDzsi2PI&amp;t=144s", "Go to time")</f>
        <v/>
      </c>
    </row>
    <row r="2186">
      <c r="A2186">
        <f>HYPERLINK("https://www.youtube.com/watch?v=gOuvDzsi2PI", "Video")</f>
        <v/>
      </c>
      <c r="B2186" t="inlineStr">
        <is>
          <t>2:45</t>
        </is>
      </c>
      <c r="C2186" t="inlineStr">
        <is>
          <t>about I got fired I just wanted to give</t>
        </is>
      </c>
      <c r="D2186">
        <f>HYPERLINK("https://www.youtube.com/watch?v=gOuvDzsi2PI&amp;t=165s", "Go to time")</f>
        <v/>
      </c>
    </row>
    <row r="2187">
      <c r="A2187">
        <f>HYPERLINK("https://www.youtube.com/watch?v=gOuvDzsi2PI", "Video")</f>
        <v/>
      </c>
      <c r="B2187" t="inlineStr">
        <is>
          <t>3:49</t>
        </is>
      </c>
      <c r="C2187" t="inlineStr">
        <is>
          <t>God I feel like I feel like I'm about to</t>
        </is>
      </c>
      <c r="D2187">
        <f>HYPERLINK("https://www.youtube.com/watch?v=gOuvDzsi2PI&amp;t=229s", "Go to time")</f>
        <v/>
      </c>
    </row>
    <row r="2188">
      <c r="A2188">
        <f>HYPERLINK("https://www.youtube.com/watch?v=Jxy1AFbwZCQ", "Video")</f>
        <v/>
      </c>
      <c r="B2188" t="inlineStr">
        <is>
          <t>1:04</t>
        </is>
      </c>
      <c r="C2188" t="inlineStr">
        <is>
          <t>You got the feel for it.
How you feel about that?</t>
        </is>
      </c>
      <c r="D2188">
        <f>HYPERLINK("https://www.youtube.com/watch?v=Jxy1AFbwZCQ&amp;t=64s", "Go to time")</f>
        <v/>
      </c>
    </row>
    <row r="2189">
      <c r="A2189">
        <f>HYPERLINK("https://www.youtube.com/watch?v=jwqkaCLRs2Q", "Video")</f>
        <v/>
      </c>
      <c r="B2189" t="inlineStr">
        <is>
          <t>1:21</t>
        </is>
      </c>
      <c r="C2189" t="inlineStr">
        <is>
          <t>about King Of The Nerds go to tbs.com</t>
        </is>
      </c>
      <c r="D2189">
        <f>HYPERLINK("https://www.youtube.com/watch?v=jwqkaCLRs2Q&amp;t=81s", "Go to time")</f>
        <v/>
      </c>
    </row>
    <row r="2190">
      <c r="A2190">
        <f>HYPERLINK("https://www.youtube.com/watch?v=2dUih07YBno", "Video")</f>
        <v/>
      </c>
      <c r="B2190" t="inlineStr">
        <is>
          <t>0:34</t>
        </is>
      </c>
      <c r="C2190" t="inlineStr">
        <is>
          <t>talking about let me here you go</t>
        </is>
      </c>
      <c r="D2190">
        <f>HYPERLINK("https://www.youtube.com/watch?v=2dUih07YBno&amp;t=34s", "Go to time")</f>
        <v/>
      </c>
    </row>
    <row r="2191">
      <c r="A2191">
        <f>HYPERLINK("https://www.youtube.com/watch?v=ygat5w3U76I", "Video")</f>
        <v/>
      </c>
      <c r="B2191" t="inlineStr">
        <is>
          <t>2:37</t>
        </is>
      </c>
      <c r="C2191" t="inlineStr">
        <is>
          <t>You got to take over, I'm about to lose it
out there.</t>
        </is>
      </c>
      <c r="D2191">
        <f>HYPERLINK("https://www.youtube.com/watch?v=ygat5w3U76I&amp;t=157s", "Go to time")</f>
        <v/>
      </c>
    </row>
    <row r="2192">
      <c r="A2192">
        <f>HYPERLINK("https://www.youtube.com/watch?v=FAkXl-8hnHg", "Video")</f>
        <v/>
      </c>
      <c r="B2192" t="inlineStr">
        <is>
          <t>0:40</t>
        </is>
      </c>
      <c r="C2192" t="inlineStr">
        <is>
          <t>anything about what's going on in the</t>
        </is>
      </c>
      <c r="D2192">
        <f>HYPERLINK("https://www.youtube.com/watch?v=FAkXl-8hnHg&amp;t=40s", "Go to time")</f>
        <v/>
      </c>
    </row>
    <row r="2193">
      <c r="A2193">
        <f>HYPERLINK("https://www.youtube.com/watch?v=FOF5O9fgo7Q", "Video")</f>
        <v/>
      </c>
      <c r="B2193" t="inlineStr">
        <is>
          <t>0:09</t>
        </is>
      </c>
      <c r="C2193" t="inlineStr">
        <is>
          <t>lied to God about it and then he was</t>
        </is>
      </c>
      <c r="D2193">
        <f>HYPERLINK("https://www.youtube.com/watch?v=FOF5O9fgo7Q&amp;t=9s", "Go to time")</f>
        <v/>
      </c>
    </row>
    <row r="2194">
      <c r="A2194">
        <f>HYPERLINK("https://www.youtube.com/watch?v=FN1j0njPAUg", "Video")</f>
        <v/>
      </c>
      <c r="B2194" t="inlineStr">
        <is>
          <t>3:25</t>
        </is>
      </c>
      <c r="C2194" t="inlineStr">
        <is>
          <t>I think we're going to be talking about this. 
This week is a huge mistake on Omega's part.</t>
        </is>
      </c>
      <c r="D2194">
        <f>HYPERLINK("https://www.youtube.com/watch?v=FN1j0njPAUg&amp;t=205s", "Go to time")</f>
        <v/>
      </c>
    </row>
    <row r="2195">
      <c r="A2195">
        <f>HYPERLINK("https://www.youtube.com/watch?v=IgabVFDyUAE", "Video")</f>
        <v/>
      </c>
      <c r="B2195" t="inlineStr">
        <is>
          <t>0:35</t>
        </is>
      </c>
      <c r="C2195" t="inlineStr">
        <is>
          <t>Yep, Mama God told me
and Nancy all about it.</t>
        </is>
      </c>
      <c r="D2195">
        <f>HYPERLINK("https://www.youtube.com/watch?v=IgabVFDyUAE&amp;t=35s", "Go to time")</f>
        <v/>
      </c>
    </row>
    <row r="2196">
      <c r="A2196">
        <f>HYPERLINK("https://www.youtube.com/watch?v=21O7hDz2VuM", "Video")</f>
        <v/>
      </c>
      <c r="B2196" t="inlineStr">
        <is>
          <t>0:56</t>
        </is>
      </c>
      <c r="C2196" t="inlineStr">
        <is>
          <t>God how about a bet a bet if we answer</t>
        </is>
      </c>
      <c r="D2196">
        <f>HYPERLINK("https://www.youtube.com/watch?v=21O7hDz2VuM&amp;t=56s", "Go to time")</f>
        <v/>
      </c>
    </row>
    <row r="2197">
      <c r="A2197">
        <f>HYPERLINK("https://www.youtube.com/watch?v=ZT2dhnujdyg", "Video")</f>
        <v/>
      </c>
      <c r="B2197" t="inlineStr">
        <is>
          <t>0:00</t>
        </is>
      </c>
      <c r="C2197" t="inlineStr">
        <is>
          <t>that's about to get good for the Parkers</t>
        </is>
      </c>
      <c r="D2197">
        <f>HYPERLINK("https://www.youtube.com/watch?v=ZT2dhnujdyg&amp;t=0s", "Go to time")</f>
        <v/>
      </c>
    </row>
    <row r="2198">
      <c r="A2198">
        <f>HYPERLINK("https://www.youtube.com/watch?v=pU6_VqJOORo", "Video")</f>
        <v/>
      </c>
      <c r="B2198" t="inlineStr">
        <is>
          <t>1:14</t>
        </is>
      </c>
      <c r="C2198" t="inlineStr">
        <is>
          <t>Good quick feet. Not about power with
something like that. It's technique.</t>
        </is>
      </c>
      <c r="D2198">
        <f>HYPERLINK("https://www.youtube.com/watch?v=pU6_VqJOORo&amp;t=74s", "Go to time")</f>
        <v/>
      </c>
    </row>
    <row r="2199">
      <c r="A2199">
        <f>HYPERLINK("https://www.youtube.com/watch?v=knUqht54KLQ", "Video")</f>
        <v/>
      </c>
      <c r="B2199" t="inlineStr">
        <is>
          <t>1:23</t>
        </is>
      </c>
      <c r="C2199" t="inlineStr">
        <is>
          <t>about King Of The Nerds go to tbs.com oh</t>
        </is>
      </c>
      <c r="D2199">
        <f>HYPERLINK("https://www.youtube.com/watch?v=knUqht54KLQ&amp;t=83s", "Go to time")</f>
        <v/>
      </c>
    </row>
    <row r="2200">
      <c r="A2200">
        <f>HYPERLINK("https://www.youtube.com/watch?v=E_NFA2Z2SKU", "Video")</f>
        <v/>
      </c>
      <c r="B2200" t="inlineStr">
        <is>
          <t>2:06</t>
        </is>
      </c>
      <c r="C2200" t="inlineStr">
        <is>
          <t>about it he goes through</t>
        </is>
      </c>
      <c r="D2200">
        <f>HYPERLINK("https://www.youtube.com/watch?v=E_NFA2Z2SKU&amp;t=126s", "Go to time")</f>
        <v/>
      </c>
    </row>
    <row r="2201">
      <c r="A2201">
        <f>HYPERLINK("https://www.youtube.com/watch?v=T8kOi-0d6FA", "Video")</f>
        <v/>
      </c>
      <c r="B2201" t="inlineStr">
        <is>
          <t>2:11</t>
        </is>
      </c>
      <c r="C2201" t="inlineStr">
        <is>
          <t>I wanna talk about what I got,
and I got y'all.</t>
        </is>
      </c>
      <c r="D2201">
        <f>HYPERLINK("https://www.youtube.com/watch?v=T8kOi-0d6FA&amp;t=131s", "Go to time")</f>
        <v/>
      </c>
    </row>
    <row r="2202">
      <c r="A2202">
        <f>HYPERLINK("https://www.youtube.com/watch?v=LHgkGk3cpg8", "Video")</f>
        <v/>
      </c>
      <c r="B2202" t="inlineStr">
        <is>
          <t>2:43</t>
        </is>
      </c>
      <c r="C2202" t="inlineStr">
        <is>
          <t>you going to do about</t>
        </is>
      </c>
      <c r="D2202">
        <f>HYPERLINK("https://www.youtube.com/watch?v=LHgkGk3cpg8&amp;t=163s", "Go to time")</f>
        <v/>
      </c>
    </row>
    <row r="2203">
      <c r="A2203">
        <f>HYPERLINK("https://www.youtube.com/watch?v=Xx5VWG5gTz4", "Video")</f>
        <v/>
      </c>
      <c r="B2203" t="inlineStr">
        <is>
          <t>6:56</t>
        </is>
      </c>
      <c r="C2203" t="inlineStr">
        <is>
          <t>it's not going to be about making friends.</t>
        </is>
      </c>
      <c r="D2203">
        <f>HYPERLINK("https://www.youtube.com/watch?v=Xx5VWG5gTz4&amp;t=416s", "Go to time")</f>
        <v/>
      </c>
    </row>
    <row r="2204">
      <c r="A2204">
        <f>HYPERLINK("https://www.youtube.com/watch?v=d_npwdHxaWE", "Video")</f>
        <v/>
      </c>
      <c r="B2204" t="inlineStr">
        <is>
          <t>6:53</t>
        </is>
      </c>
      <c r="C2204" t="inlineStr">
        <is>
          <t>If any of this was about me, I'd have put you out of your misery years ago.</t>
        </is>
      </c>
      <c r="D2204">
        <f>HYPERLINK("https://www.youtube.com/watch?v=d_npwdHxaWE&amp;t=413s", "Go to time")</f>
        <v/>
      </c>
    </row>
    <row r="2205">
      <c r="A2205">
        <f>HYPERLINK("https://www.youtube.com/watch?v=TAtHcp7Wxaw", "Video")</f>
        <v/>
      </c>
      <c r="B2205" t="inlineStr">
        <is>
          <t>0:04</t>
        </is>
      </c>
      <c r="C2205" t="inlineStr">
        <is>
          <t>Well, w-what's going on?
W-What's all this about LA?</t>
        </is>
      </c>
      <c r="D2205">
        <f>HYPERLINK("https://www.youtube.com/watch?v=TAtHcp7Wxaw&amp;t=4s", "Go to time")</f>
        <v/>
      </c>
    </row>
    <row r="2206">
      <c r="A2206">
        <f>HYPERLINK("https://www.youtube.com/watch?v=NtUUW_pFs_8", "Video")</f>
        <v/>
      </c>
      <c r="B2206" t="inlineStr">
        <is>
          <t>2:42</t>
        </is>
      </c>
      <c r="C2206" t="inlineStr">
        <is>
          <t>What about God?</t>
        </is>
      </c>
      <c r="D2206">
        <f>HYPERLINK("https://www.youtube.com/watch?v=NtUUW_pFs_8&amp;t=162s", "Go to time")</f>
        <v/>
      </c>
    </row>
    <row r="2207">
      <c r="A2207">
        <f>HYPERLINK("https://www.youtube.com/watch?v=dxNNrWMKW5E", "Video")</f>
        <v/>
      </c>
      <c r="B2207" t="inlineStr">
        <is>
          <t>0:40</t>
        </is>
      </c>
      <c r="C2207" t="inlineStr">
        <is>
          <t>15 seconds ago
tell you about parkour?</t>
        </is>
      </c>
      <c r="D2207">
        <f>HYPERLINK("https://www.youtube.com/watch?v=dxNNrWMKW5E&amp;t=40s", "Go to time")</f>
        <v/>
      </c>
    </row>
    <row r="2208">
      <c r="A2208">
        <f>HYPERLINK("https://www.youtube.com/watch?v=dxNNrWMKW5E", "Video")</f>
        <v/>
      </c>
      <c r="B2208" t="inlineStr">
        <is>
          <t>0:42</t>
        </is>
      </c>
      <c r="C2208" t="inlineStr">
        <is>
          <t>- That's about as far
as I got.</t>
        </is>
      </c>
      <c r="D2208">
        <f>HYPERLINK("https://www.youtube.com/watch?v=dxNNrWMKW5E&amp;t=42s", "Go to time")</f>
        <v/>
      </c>
    </row>
    <row r="2209">
      <c r="A2209">
        <f>HYPERLINK("https://www.youtube.com/watch?v=tee5yGj1BM0", "Video")</f>
        <v/>
      </c>
      <c r="B2209" t="inlineStr">
        <is>
          <t>1:26</t>
        </is>
      </c>
      <c r="C2209" t="inlineStr">
        <is>
          <t>about this if you're gonna stay here and</t>
        </is>
      </c>
      <c r="D2209">
        <f>HYPERLINK("https://www.youtube.com/watch?v=tee5yGj1BM0&amp;t=86s", "Go to time")</f>
        <v/>
      </c>
    </row>
    <row r="2210">
      <c r="A2210">
        <f>HYPERLINK("https://www.youtube.com/watch?v=zKzVX44fo5o", "Video")</f>
        <v/>
      </c>
      <c r="B2210" t="inlineStr">
        <is>
          <t>0:17</t>
        </is>
      </c>
      <c r="C2210" t="inlineStr">
        <is>
          <t>think about it god forbid there's an</t>
        </is>
      </c>
      <c r="D2210">
        <f>HYPERLINK("https://www.youtube.com/watch?v=zKzVX44fo5o&amp;t=17s", "Go to time")</f>
        <v/>
      </c>
    </row>
    <row r="2211">
      <c r="A2211">
        <f>HYPERLINK("https://www.youtube.com/watch?v=aoE2KuP2xRs", "Video")</f>
        <v/>
      </c>
      <c r="B2211" t="inlineStr">
        <is>
          <t>2:11</t>
        </is>
      </c>
      <c r="C2211" t="inlineStr">
        <is>
          <t>how about that go big</t>
        </is>
      </c>
      <c r="D2211">
        <f>HYPERLINK("https://www.youtube.com/watch?v=aoE2KuP2xRs&amp;t=131s", "Go to time")</f>
        <v/>
      </c>
    </row>
    <row r="2212">
      <c r="A2212">
        <f>HYPERLINK("https://www.youtube.com/watch?v=lPRUFcC6xMI", "Video")</f>
        <v/>
      </c>
      <c r="B2212" t="inlineStr">
        <is>
          <t>0:18</t>
        </is>
      </c>
      <c r="C2212" t="inlineStr">
        <is>
          <t>right way to go about it you know you</t>
        </is>
      </c>
      <c r="D2212">
        <f>HYPERLINK("https://www.youtube.com/watch?v=lPRUFcC6xMI&amp;t=18s", "Go to time")</f>
        <v/>
      </c>
    </row>
    <row r="2213">
      <c r="A2213">
        <f>HYPERLINK("https://www.youtube.com/watch?v=I-Oi-71yVjc", "Video")</f>
        <v/>
      </c>
      <c r="B2213" t="inlineStr">
        <is>
          <t>2:21</t>
        </is>
      </c>
      <c r="C2213" t="inlineStr">
        <is>
          <t>tv what about a week ago with lucha</t>
        </is>
      </c>
      <c r="D2213">
        <f>HYPERLINK("https://www.youtube.com/watch?v=I-Oi-71yVjc&amp;t=141s", "Go to time")</f>
        <v/>
      </c>
    </row>
    <row r="2214">
      <c r="A2214">
        <f>HYPERLINK("https://www.youtube.com/watch?v=2-FW5EO5iYY", "Video")</f>
        <v/>
      </c>
      <c r="B2214" t="inlineStr">
        <is>
          <t>1:45</t>
        </is>
      </c>
      <c r="C2214" t="inlineStr">
        <is>
          <t>And we're gonna take
this moment to talk about</t>
        </is>
      </c>
      <c r="D2214">
        <f>HYPERLINK("https://www.youtube.com/watch?v=2-FW5EO5iYY&amp;t=105s", "Go to time")</f>
        <v/>
      </c>
    </row>
    <row r="2215">
      <c r="A2215">
        <f>HYPERLINK("https://www.youtube.com/watch?v=pQ0WgGC0yms", "Video")</f>
        <v/>
      </c>
      <c r="B2215" t="inlineStr">
        <is>
          <t>2:44</t>
        </is>
      </c>
      <c r="C2215" t="inlineStr">
        <is>
          <t>perfectly. Except we forgot about Radica,</t>
        </is>
      </c>
      <c r="D2215">
        <f>HYPERLINK("https://www.youtube.com/watch?v=pQ0WgGC0yms&amp;t=164s", "Go to time")</f>
        <v/>
      </c>
    </row>
    <row r="2216">
      <c r="A2216">
        <f>HYPERLINK("https://www.youtube.com/watch?v=aXUdPMknI5k", "Video")</f>
        <v/>
      </c>
      <c r="B2216" t="inlineStr">
        <is>
          <t>0:00</t>
        </is>
      </c>
      <c r="C2216" t="inlineStr">
        <is>
          <t>hey so we've got a bad feeling about</t>
        </is>
      </c>
      <c r="D2216">
        <f>HYPERLINK("https://www.youtube.com/watch?v=aXUdPMknI5k&amp;t=0s", "Go to time")</f>
        <v/>
      </c>
    </row>
    <row r="2217">
      <c r="A2217">
        <f>HYPERLINK("https://www.youtube.com/watch?v=FUA3LLu57yE", "Video")</f>
        <v/>
      </c>
      <c r="B2217" t="inlineStr">
        <is>
          <t>0:40</t>
        </is>
      </c>
      <c r="C2217" t="inlineStr">
        <is>
          <t>he can think about is how good her foot</t>
        </is>
      </c>
      <c r="D2217">
        <f>HYPERLINK("https://www.youtube.com/watch?v=FUA3LLu57yE&amp;t=40s", "Go to time")</f>
        <v/>
      </c>
    </row>
    <row r="2218">
      <c r="A2218">
        <f>HYPERLINK("https://www.youtube.com/watch?v=H3YesThIu6w", "Video")</f>
        <v/>
      </c>
      <c r="B2218" t="inlineStr">
        <is>
          <t>3:39</t>
        </is>
      </c>
      <c r="C2218" t="inlineStr">
        <is>
          <t>IT NEEDS TO GO
ABOUT 20 BLOCKS TO THE LEFT.</t>
        </is>
      </c>
      <c r="D2218">
        <f>HYPERLINK("https://www.youtube.com/watch?v=H3YesThIu6w&amp;t=219s", "Go to time")</f>
        <v/>
      </c>
    </row>
    <row r="2219">
      <c r="A2219">
        <f>HYPERLINK("https://www.youtube.com/watch?v=7fbaP2YjJ40", "Video")</f>
        <v/>
      </c>
      <c r="B2219" t="inlineStr">
        <is>
          <t>0:34</t>
        </is>
      </c>
      <c r="C2219" t="inlineStr">
        <is>
          <t>that goes up to about there.</t>
        </is>
      </c>
      <c r="D2219">
        <f>HYPERLINK("https://www.youtube.com/watch?v=7fbaP2YjJ40&amp;t=34s", "Go to time")</f>
        <v/>
      </c>
    </row>
    <row r="2220">
      <c r="A2220">
        <f>HYPERLINK("https://www.youtube.com/watch?v=UybqC2V8pC0", "Video")</f>
        <v/>
      </c>
      <c r="B2220" t="inlineStr">
        <is>
          <t>1:14</t>
        </is>
      </c>
      <c r="C2220" t="inlineStr">
        <is>
          <t>How about that? There we go, Sammy, take him
out.</t>
        </is>
      </c>
      <c r="D2220">
        <f>HYPERLINK("https://www.youtube.com/watch?v=UybqC2V8pC0&amp;t=74s", "Go to time")</f>
        <v/>
      </c>
    </row>
    <row r="2221">
      <c r="A2221">
        <f>HYPERLINK("https://www.youtube.com/watch?v=kL9GpnRyQW8", "Video")</f>
        <v/>
      </c>
      <c r="B2221" t="inlineStr">
        <is>
          <t>0:02</t>
        </is>
      </c>
      <c r="C2221" t="inlineStr">
        <is>
          <t>this thing cuz I got about 10 minutes</t>
        </is>
      </c>
      <c r="D2221">
        <f>HYPERLINK("https://www.youtube.com/watch?v=kL9GpnRyQW8&amp;t=2s", "Go to time")</f>
        <v/>
      </c>
    </row>
    <row r="2222">
      <c r="A2222">
        <f>HYPERLINK("https://www.youtube.com/watch?v=kL9GpnRyQW8", "Video")</f>
        <v/>
      </c>
      <c r="B2222" t="inlineStr">
        <is>
          <t>0:38</t>
        </is>
      </c>
      <c r="C2222" t="inlineStr">
        <is>
          <t>right yeah life's about to get good for</t>
        </is>
      </c>
      <c r="D2222">
        <f>HYPERLINK("https://www.youtube.com/watch?v=kL9GpnRyQW8&amp;t=38s", "Go to time")</f>
        <v/>
      </c>
    </row>
    <row r="2223">
      <c r="A2223">
        <f>HYPERLINK("https://www.youtube.com/watch?v=EtOeybqCPls", "Video")</f>
        <v/>
      </c>
      <c r="B2223" t="inlineStr">
        <is>
          <t>2:02</t>
        </is>
      </c>
      <c r="C2223" t="inlineStr">
        <is>
          <t>you're all about Paul Turner says ring the 
bell we gotta get these ladies out of here</t>
        </is>
      </c>
      <c r="D2223">
        <f>HYPERLINK("https://www.youtube.com/watch?v=EtOeybqCPls&amp;t=122s", "Go to time")</f>
        <v/>
      </c>
    </row>
    <row r="2224">
      <c r="A2224">
        <f>HYPERLINK("https://www.youtube.com/watch?v=7S8gkheX5Jc", "Video")</f>
        <v/>
      </c>
      <c r="B2224" t="inlineStr">
        <is>
          <t>3:18</t>
        </is>
      </c>
      <c r="C2224" t="inlineStr">
        <is>
          <t>I'm gonna storm in with a big
old attitude about it.</t>
        </is>
      </c>
      <c r="D2224">
        <f>HYPERLINK("https://www.youtube.com/watch?v=7S8gkheX5Jc&amp;t=198s", "Go to time")</f>
        <v/>
      </c>
    </row>
    <row r="2225">
      <c r="A2225">
        <f>HYPERLINK("https://www.youtube.com/watch?v=75CjWfgi5I0", "Video")</f>
        <v/>
      </c>
      <c r="B2225" t="inlineStr">
        <is>
          <t>2:34</t>
        </is>
      </c>
      <c r="C2225" t="inlineStr">
        <is>
          <t>No, that's Brynn. I almost forgot about her.</t>
        </is>
      </c>
      <c r="D2225">
        <f>HYPERLINK("https://www.youtube.com/watch?v=75CjWfgi5I0&amp;t=154s", "Go to time")</f>
        <v/>
      </c>
    </row>
    <row r="2226">
      <c r="A2226">
        <f>HYPERLINK("https://www.youtube.com/watch?v=nzDJdZLPeGE", "Video")</f>
        <v/>
      </c>
      <c r="B2226" t="inlineStr">
        <is>
          <t>0:46</t>
        </is>
      </c>
      <c r="C2226" t="inlineStr">
        <is>
          <t>ABOUT, UH, GHOSTS
AND GOBLINS...</t>
        </is>
      </c>
      <c r="D2226">
        <f>HYPERLINK("https://www.youtube.com/watch?v=nzDJdZLPeGE&amp;t=46s", "Go to time")</f>
        <v/>
      </c>
    </row>
    <row r="2227">
      <c r="A2227">
        <f>HYPERLINK("https://www.youtube.com/watch?v=nzDJdZLPeGE", "Video")</f>
        <v/>
      </c>
      <c r="B2227" t="inlineStr">
        <is>
          <t>3:23</t>
        </is>
      </c>
      <c r="C2227" t="inlineStr">
        <is>
          <t>BECAUSE IT'S ABOUT
TO GET SO GOOD.</t>
        </is>
      </c>
      <c r="D2227">
        <f>HYPERLINK("https://www.youtube.com/watch?v=nzDJdZLPeGE&amp;t=203s", "Go to time")</f>
        <v/>
      </c>
    </row>
    <row r="2228">
      <c r="A2228">
        <f>HYPERLINK("https://www.youtube.com/watch?v=19Dn25f6Vgg", "Video")</f>
        <v/>
      </c>
      <c r="B2228" t="inlineStr">
        <is>
          <t>0:46</t>
        </is>
      </c>
      <c r="C2228" t="inlineStr">
        <is>
          <t>about Comics but he's going to take the</t>
        </is>
      </c>
      <c r="D2228">
        <f>HYPERLINK("https://www.youtube.com/watch?v=19Dn25f6Vgg&amp;t=46s", "Go to time")</f>
        <v/>
      </c>
    </row>
    <row r="2229">
      <c r="A2229">
        <f>HYPERLINK("https://www.youtube.com/watch?v=OWtBxF_p9CY", "Video")</f>
        <v/>
      </c>
      <c r="B2229" t="inlineStr">
        <is>
          <t>1:01</t>
        </is>
      </c>
      <c r="C2229" t="inlineStr">
        <is>
          <t>about going back to work this jackass</t>
        </is>
      </c>
      <c r="D2229">
        <f>HYPERLINK("https://www.youtube.com/watch?v=OWtBxF_p9CY&amp;t=61s", "Go to time")</f>
        <v/>
      </c>
    </row>
    <row r="2230">
      <c r="A2230">
        <f>HYPERLINK("https://www.youtube.com/watch?v=E3QFwSLFCk8", "Video")</f>
        <v/>
      </c>
      <c r="B2230" t="inlineStr">
        <is>
          <t>1:56</t>
        </is>
      </c>
      <c r="C2230" t="inlineStr">
        <is>
          <t>good really how about this one in your</t>
        </is>
      </c>
      <c r="D2230">
        <f>HYPERLINK("https://www.youtube.com/watch?v=E3QFwSLFCk8&amp;t=116s", "Go to time")</f>
        <v/>
      </c>
    </row>
    <row r="2231">
      <c r="A2231">
        <f>HYPERLINK("https://www.youtube.com/watch?v=_DLdFyUS-4w", "Video")</f>
        <v/>
      </c>
      <c r="B2231" t="inlineStr">
        <is>
          <t>0:46</t>
        </is>
      </c>
      <c r="C2231" t="inlineStr">
        <is>
          <t>one oh my God how about that mjf landed</t>
        </is>
      </c>
      <c r="D2231">
        <f>HYPERLINK("https://www.youtube.com/watch?v=_DLdFyUS-4w&amp;t=46s", "Go to time")</f>
        <v/>
      </c>
    </row>
    <row r="2232">
      <c r="A2232">
        <f>HYPERLINK("https://www.youtube.com/watch?v=AHTOK3f2SUs", "Video")</f>
        <v/>
      </c>
      <c r="B2232" t="inlineStr">
        <is>
          <t>0:25</t>
        </is>
      </c>
      <c r="C2232" t="inlineStr">
        <is>
          <t>take a moment um about a month ago I was</t>
        </is>
      </c>
      <c r="D2232">
        <f>HYPERLINK("https://www.youtube.com/watch?v=AHTOK3f2SUs&amp;t=25s", "Go to time")</f>
        <v/>
      </c>
    </row>
    <row r="2233">
      <c r="A2233">
        <f>HYPERLINK("https://www.youtube.com/watch?v=zAlibabkZq8", "Video")</f>
        <v/>
      </c>
      <c r="B2233" t="inlineStr">
        <is>
          <t>0:19</t>
        </is>
      </c>
      <c r="C2233" t="inlineStr">
        <is>
          <t>of discussion about how they were going</t>
        </is>
      </c>
      <c r="D2233">
        <f>HYPERLINK("https://www.youtube.com/watch?v=zAlibabkZq8&amp;t=19s", "Go to time")</f>
        <v/>
      </c>
    </row>
    <row r="2234">
      <c r="A2234">
        <f>HYPERLINK("https://www.youtube.com/watch?v=loZurLg-4MI", "Video")</f>
        <v/>
      </c>
      <c r="B2234" t="inlineStr">
        <is>
          <t>2:43</t>
        </is>
      </c>
      <c r="C2234" t="inlineStr">
        <is>
          <t>From now on, if I go too far, please, you
just tell me about it.</t>
        </is>
      </c>
      <c r="D2234">
        <f>HYPERLINK("https://www.youtube.com/watch?v=loZurLg-4MI&amp;t=163s", "Go to time")</f>
        <v/>
      </c>
    </row>
    <row r="2235">
      <c r="A2235">
        <f>HYPERLINK("https://www.youtube.com/watch?v=loZurLg-4MI", "Video")</f>
        <v/>
      </c>
      <c r="B2235" t="inlineStr">
        <is>
          <t>3:27</t>
        </is>
      </c>
      <c r="C2235" t="inlineStr">
        <is>
          <t>Cam, you can say no, but I was thinking
about maybe going to that concert.</t>
        </is>
      </c>
      <c r="D2235">
        <f>HYPERLINK("https://www.youtube.com/watch?v=loZurLg-4MI&amp;t=207s", "Go to time")</f>
        <v/>
      </c>
    </row>
    <row r="2236">
      <c r="A2236">
        <f>HYPERLINK("https://www.youtube.com/watch?v=loZurLg-4MI", "Video")</f>
        <v/>
      </c>
      <c r="B2236" t="inlineStr">
        <is>
          <t>4:15</t>
        </is>
      </c>
      <c r="C2236" t="inlineStr">
        <is>
          <t>It was the ramp thing, wasn't it? You know, I felt really good about it.</t>
        </is>
      </c>
      <c r="D2236">
        <f>HYPERLINK("https://www.youtube.com/watch?v=loZurLg-4MI&amp;t=255s", "Go to time")</f>
        <v/>
      </c>
    </row>
    <row r="2237">
      <c r="A2237">
        <f>HYPERLINK("https://www.youtube.com/watch?v=7z3wAHTN2WQ", "Video")</f>
        <v/>
      </c>
      <c r="B2237" t="inlineStr">
        <is>
          <t>0:52</t>
        </is>
      </c>
      <c r="C2237" t="inlineStr">
        <is>
          <t>talk to you about before we go to the</t>
        </is>
      </c>
      <c r="D2237">
        <f>HYPERLINK("https://www.youtube.com/watch?v=7z3wAHTN2WQ&amp;t=52s", "Go to time")</f>
        <v/>
      </c>
    </row>
    <row r="2238">
      <c r="A2238">
        <f>HYPERLINK("https://www.youtube.com/watch?v=gCDqH7e-jxs", "Video")</f>
        <v/>
      </c>
      <c r="B2238" t="inlineStr">
        <is>
          <t>0:38</t>
        </is>
      </c>
      <c r="C2238" t="inlineStr">
        <is>
          <t>can't I gotta stop thinking about this</t>
        </is>
      </c>
      <c r="D2238">
        <f>HYPERLINK("https://www.youtube.com/watch?v=gCDqH7e-jxs&amp;t=38s", "Go to time")</f>
        <v/>
      </c>
    </row>
    <row r="2239">
      <c r="A2239">
        <f>HYPERLINK("https://www.youtube.com/watch?v=cC4Hqwr0C14", "Video")</f>
        <v/>
      </c>
      <c r="B2239" t="inlineStr">
        <is>
          <t>2:29</t>
        </is>
      </c>
      <c r="C2239" t="inlineStr">
        <is>
          <t>gonna take it apart in about five</t>
        </is>
      </c>
      <c r="D2239">
        <f>HYPERLINK("https://www.youtube.com/watch?v=cC4Hqwr0C14&amp;t=149s", "Go to time")</f>
        <v/>
      </c>
    </row>
    <row r="2240">
      <c r="A2240">
        <f>HYPERLINK("https://www.youtube.com/watch?v=C4mtt7jltJk", "Video")</f>
        <v/>
      </c>
      <c r="B2240" t="inlineStr">
        <is>
          <t>10:43</t>
        </is>
      </c>
      <c r="C2240" t="inlineStr">
        <is>
          <t>sh got about 45 minutes to get him to</t>
        </is>
      </c>
      <c r="D2240">
        <f>HYPERLINK("https://www.youtube.com/watch?v=C4mtt7jltJk&amp;t=643s", "Go to time")</f>
        <v/>
      </c>
    </row>
    <row r="2241">
      <c r="A2241">
        <f>HYPERLINK("https://www.youtube.com/watch?v=C4mtt7jltJk", "Video")</f>
        <v/>
      </c>
      <c r="B2241" t="inlineStr">
        <is>
          <t>15:17</t>
        </is>
      </c>
      <c r="C2241" t="inlineStr">
        <is>
          <t>going to be I told you we talked about</t>
        </is>
      </c>
      <c r="D2241">
        <f>HYPERLINK("https://www.youtube.com/watch?v=C4mtt7jltJk&amp;t=917s", "Go to time")</f>
        <v/>
      </c>
    </row>
    <row r="2242">
      <c r="A2242">
        <f>HYPERLINK("https://www.youtube.com/watch?v=ClzJkv3dpY8", "Video")</f>
        <v/>
      </c>
      <c r="B2242" t="inlineStr">
        <is>
          <t>3:38</t>
        </is>
      </c>
      <c r="C2242" t="inlineStr">
        <is>
          <t>Darryl: Listen to me Mike, you gotta do something about that.</t>
        </is>
      </c>
      <c r="D2242">
        <f>HYPERLINK("https://www.youtube.com/watch?v=ClzJkv3dpY8&amp;t=218s", "Go to time")</f>
        <v/>
      </c>
    </row>
    <row r="2243">
      <c r="A2243">
        <f>HYPERLINK("https://www.youtube.com/watch?v=ZC-Mk2iIXgk", "Video")</f>
        <v/>
      </c>
      <c r="B2243" t="inlineStr">
        <is>
          <t>8:20</t>
        </is>
      </c>
      <c r="C2243" t="inlineStr">
        <is>
          <t>this list you cannot be teased about got</t>
        </is>
      </c>
      <c r="D2243">
        <f>HYPERLINK("https://www.youtube.com/watch?v=ZC-Mk2iIXgk&amp;t=500s", "Go to time")</f>
        <v/>
      </c>
    </row>
    <row r="2244">
      <c r="A2244">
        <f>HYPERLINK("https://www.youtube.com/watch?v=g8kCYiKkS4Q", "Video")</f>
        <v/>
      </c>
      <c r="B2244" t="inlineStr">
        <is>
          <t>0:54</t>
        </is>
      </c>
      <c r="C2244" t="inlineStr">
        <is>
          <t>what are you gonna do about it there's</t>
        </is>
      </c>
      <c r="D2244">
        <f>HYPERLINK("https://www.youtube.com/watch?v=g8kCYiKkS4Q&amp;t=54s", "Go to time")</f>
        <v/>
      </c>
    </row>
    <row r="2245">
      <c r="A2245">
        <f>HYPERLINK("https://www.youtube.com/watch?v=GB8e5_hmCNY", "Video")</f>
        <v/>
      </c>
      <c r="B2245" t="inlineStr">
        <is>
          <t>0:48</t>
        </is>
      </c>
      <c r="C2245" t="inlineStr">
        <is>
          <t>-How do you know so much about
what's gonna read on camera?</t>
        </is>
      </c>
      <c r="D2245">
        <f>HYPERLINK("https://www.youtube.com/watch?v=GB8e5_hmCNY&amp;t=48s", "Go to time")</f>
        <v/>
      </c>
    </row>
    <row r="2246">
      <c r="A2246">
        <f>HYPERLINK("https://www.youtube.com/watch?v=FgiS9jpMl6g", "Video")</f>
        <v/>
      </c>
      <c r="B2246" t="inlineStr">
        <is>
          <t>4:11</t>
        </is>
      </c>
      <c r="C2246" t="inlineStr">
        <is>
          <t>go ahead let me talk to you about a few</t>
        </is>
      </c>
      <c r="D2246">
        <f>HYPERLINK("https://www.youtube.com/watch?v=FgiS9jpMl6g&amp;t=251s", "Go to time")</f>
        <v/>
      </c>
    </row>
    <row r="2247">
      <c r="A2247">
        <f>HYPERLINK("https://www.youtube.com/watch?v=tagwCS0T0pg", "Video")</f>
        <v/>
      </c>
      <c r="B2247" t="inlineStr">
        <is>
          <t>9:14</t>
        </is>
      </c>
      <c r="C2247" t="inlineStr">
        <is>
          <t>well it's a good thing we talked about</t>
        </is>
      </c>
      <c r="D2247">
        <f>HYPERLINK("https://www.youtube.com/watch?v=tagwCS0T0pg&amp;t=554s", "Go to time")</f>
        <v/>
      </c>
    </row>
    <row r="2248">
      <c r="A2248">
        <f>HYPERLINK("https://www.youtube.com/watch?v=X7s5jNrlZng", "Video")</f>
        <v/>
      </c>
      <c r="B2248" t="inlineStr">
        <is>
          <t>4:21</t>
        </is>
      </c>
      <c r="C2248" t="inlineStr">
        <is>
          <t>about we'll just go double or</t>
        </is>
      </c>
      <c r="D2248">
        <f>HYPERLINK("https://www.youtube.com/watch?v=X7s5jNrlZng&amp;t=261s", "Go to time")</f>
        <v/>
      </c>
    </row>
    <row r="2249">
      <c r="A2249">
        <f>HYPERLINK("https://www.youtube.com/watch?v=t6YfIYaJoTA", "Video")</f>
        <v/>
      </c>
      <c r="B2249" t="inlineStr">
        <is>
          <t>0:03</t>
        </is>
      </c>
      <c r="C2249" t="inlineStr">
        <is>
          <t>resolutions who's been good about their</t>
        </is>
      </c>
      <c r="D2249">
        <f>HYPERLINK("https://www.youtube.com/watch?v=t6YfIYaJoTA&amp;t=3s", "Go to time")</f>
        <v/>
      </c>
    </row>
    <row r="2250">
      <c r="A2250">
        <f>HYPERLINK("https://www.youtube.com/watch?v=t6YfIYaJoTA", "Video")</f>
        <v/>
      </c>
      <c r="B2250" t="inlineStr">
        <is>
          <t>0:08</t>
        </is>
      </c>
      <c r="C2250" t="inlineStr">
        <is>
          <t>Aaron tell us about it well my goal was</t>
        </is>
      </c>
      <c r="D2250">
        <f>HYPERLINK("https://www.youtube.com/watch?v=t6YfIYaJoTA&amp;t=8s", "Go to time")</f>
        <v/>
      </c>
    </row>
    <row r="2251">
      <c r="A2251">
        <f>HYPERLINK("https://www.youtube.com/watch?v=7iaC5iITLe0", "Video")</f>
        <v/>
      </c>
      <c r="B2251" t="inlineStr">
        <is>
          <t>1:59</t>
        </is>
      </c>
      <c r="C2251" t="inlineStr">
        <is>
          <t>little bit about what you're going</t>
        </is>
      </c>
      <c r="D2251">
        <f>HYPERLINK("https://www.youtube.com/watch?v=7iaC5iITLe0&amp;t=119s", "Go to time")</f>
        <v/>
      </c>
    </row>
    <row r="2252">
      <c r="A2252">
        <f>HYPERLINK("https://www.youtube.com/watch?v=7iaC5iITLe0", "Video")</f>
        <v/>
      </c>
      <c r="B2252" t="inlineStr">
        <is>
          <t>3:30</t>
        </is>
      </c>
      <c r="C2252" t="inlineStr">
        <is>
          <t>good wow you excited about the new</t>
        </is>
      </c>
      <c r="D2252">
        <f>HYPERLINK("https://www.youtube.com/watch?v=7iaC5iITLe0&amp;t=210s", "Go to time")</f>
        <v/>
      </c>
    </row>
    <row r="2253">
      <c r="A2253">
        <f>HYPERLINK("https://www.youtube.com/watch?v=wFv3SQ0YTv0", "Video")</f>
        <v/>
      </c>
      <c r="B2253" t="inlineStr">
        <is>
          <t>1:01</t>
        </is>
      </c>
      <c r="C2253" t="inlineStr">
        <is>
          <t>so sorry about this god-awful carpet we</t>
        </is>
      </c>
      <c r="D2253">
        <f>HYPERLINK("https://www.youtube.com/watch?v=wFv3SQ0YTv0&amp;t=61s", "Go to time")</f>
        <v/>
      </c>
    </row>
    <row r="2254">
      <c r="A2254">
        <f>HYPERLINK("https://www.youtube.com/watch?v=fcCJLxaA5gw", "Video")</f>
        <v/>
      </c>
      <c r="B2254" t="inlineStr">
        <is>
          <t>56:24</t>
        </is>
      </c>
      <c r="C2254" t="inlineStr">
        <is>
          <t>about to go house to house to give</t>
        </is>
      </c>
      <c r="D2254">
        <f>HYPERLINK("https://www.youtube.com/watch?v=fcCJLxaA5gw&amp;t=3384s", "Go to time")</f>
        <v/>
      </c>
    </row>
    <row r="2255">
      <c r="A2255">
        <f>HYPERLINK("https://www.youtube.com/watch?v=Itbsnna09MY", "Video")</f>
        <v/>
      </c>
      <c r="B2255" t="inlineStr">
        <is>
          <t>3:12</t>
        </is>
      </c>
      <c r="C2255" t="inlineStr">
        <is>
          <t>I'm going to take it apart in about 5</t>
        </is>
      </c>
      <c r="D2255">
        <f>HYPERLINK("https://www.youtube.com/watch?v=Itbsnna09MY&amp;t=192s", "Go to time")</f>
        <v/>
      </c>
    </row>
    <row r="2256">
      <c r="A2256">
        <f>HYPERLINK("https://www.youtube.com/watch?v=Itbsnna09MY", "Video")</f>
        <v/>
      </c>
      <c r="B2256" t="inlineStr">
        <is>
          <t>4:08</t>
        </is>
      </c>
      <c r="C2256" t="inlineStr">
        <is>
          <t>completely forgot about that prank that</t>
        </is>
      </c>
      <c r="D2256">
        <f>HYPERLINK("https://www.youtube.com/watch?v=Itbsnna09MY&amp;t=248s", "Go to time")</f>
        <v/>
      </c>
    </row>
    <row r="2257">
      <c r="A2257">
        <f>HYPERLINK("https://www.youtube.com/watch?v=S1c75vaqMJo", "Video")</f>
        <v/>
      </c>
      <c r="B2257" t="inlineStr">
        <is>
          <t>2:31</t>
        </is>
      </c>
      <c r="C2257" t="inlineStr">
        <is>
          <t>think about stanley oh god</t>
        </is>
      </c>
      <c r="D2257">
        <f>HYPERLINK("https://www.youtube.com/watch?v=S1c75vaqMJo&amp;t=151s", "Go to time")</f>
        <v/>
      </c>
    </row>
    <row r="2258">
      <c r="A2258">
        <f>HYPERLINK("https://www.youtube.com/watch?v=_JoCdX1d5Pc", "Video")</f>
        <v/>
      </c>
      <c r="B2258" t="inlineStr">
        <is>
          <t>1:41</t>
        </is>
      </c>
      <c r="C2258" t="inlineStr">
        <is>
          <t>going to tell her about stanley and</t>
        </is>
      </c>
      <c r="D2258">
        <f>HYPERLINK("https://www.youtube.com/watch?v=_JoCdX1d5Pc&amp;t=101s", "Go to time")</f>
        <v/>
      </c>
    </row>
    <row r="2259">
      <c r="A2259">
        <f>HYPERLINK("https://www.youtube.com/watch?v=c0AMd6uSQAw", "Video")</f>
        <v/>
      </c>
      <c r="B2259" t="inlineStr">
        <is>
          <t>1:53</t>
        </is>
      </c>
      <c r="C2259" t="inlineStr">
        <is>
          <t>going to tell them about every stupid</t>
        </is>
      </c>
      <c r="D2259">
        <f>HYPERLINK("https://www.youtube.com/watch?v=c0AMd6uSQAw&amp;t=113s", "Go to time")</f>
        <v/>
      </c>
    </row>
    <row r="2260">
      <c r="A2260">
        <f>HYPERLINK("https://www.youtube.com/watch?v=S9pbXUhh0Ds", "Video")</f>
        <v/>
      </c>
      <c r="B2260" t="inlineStr">
        <is>
          <t>0:58</t>
        </is>
      </c>
      <c r="C2260" t="inlineStr">
        <is>
          <t>Karen yeah I'm not going to talk about</t>
        </is>
      </c>
      <c r="D2260">
        <f>HYPERLINK("https://www.youtube.com/watch?v=S9pbXUhh0Ds&amp;t=58s", "Go to time")</f>
        <v/>
      </c>
    </row>
    <row r="2261">
      <c r="A2261">
        <f>HYPERLINK("https://www.youtube.com/watch?v=S9pbXUhh0Ds", "Video")</f>
        <v/>
      </c>
      <c r="B2261" t="inlineStr">
        <is>
          <t>2:42</t>
        </is>
      </c>
      <c r="C2261" t="inlineStr">
        <is>
          <t>there's a rumor going around about you</t>
        </is>
      </c>
      <c r="D2261">
        <f>HYPERLINK("https://www.youtube.com/watch?v=S9pbXUhh0Ds&amp;t=162s", "Go to time")</f>
        <v/>
      </c>
    </row>
    <row r="2262">
      <c r="A2262">
        <f>HYPERLINK("https://www.youtube.com/watch?v=SOKkz1mvkV0", "Video")</f>
        <v/>
      </c>
      <c r="B2262" t="inlineStr">
        <is>
          <t>1:09</t>
        </is>
      </c>
      <c r="C2262" t="inlineStr">
        <is>
          <t>you gonna miss most about Scranton oh</t>
        </is>
      </c>
      <c r="D2262">
        <f>HYPERLINK("https://www.youtube.com/watch?v=SOKkz1mvkV0&amp;t=69s", "Go to time")</f>
        <v/>
      </c>
    </row>
    <row r="2263">
      <c r="A2263">
        <f>HYPERLINK("https://www.youtube.com/watch?v=SOKkz1mvkV0", "Video")</f>
        <v/>
      </c>
      <c r="B2263" t="inlineStr">
        <is>
          <t>1:52</t>
        </is>
      </c>
      <c r="C2263" t="inlineStr">
        <is>
          <t>about gosh</t>
        </is>
      </c>
      <c r="D2263">
        <f>HYPERLINK("https://www.youtube.com/watch?v=SOKkz1mvkV0&amp;t=112s", "Go to time")</f>
        <v/>
      </c>
    </row>
    <row r="2264">
      <c r="A2264">
        <f>HYPERLINK("https://www.youtube.com/watch?v=cq6RWwG5w9w", "Video")</f>
        <v/>
      </c>
      <c r="B2264" t="inlineStr">
        <is>
          <t>1:43</t>
        </is>
      </c>
      <c r="C2264" t="inlineStr">
        <is>
          <t>completely forgot about that prank that</t>
        </is>
      </c>
      <c r="D2264">
        <f>HYPERLINK("https://www.youtube.com/watch?v=cq6RWwG5w9w&amp;t=103s", "Go to time")</f>
        <v/>
      </c>
    </row>
    <row r="2265">
      <c r="A2265">
        <f>HYPERLINK("https://www.youtube.com/watch?v=cq6RWwG5w9w", "Video")</f>
        <v/>
      </c>
      <c r="B2265" t="inlineStr">
        <is>
          <t>11:17</t>
        </is>
      </c>
      <c r="C2265" t="inlineStr">
        <is>
          <t>I'm going to take it apart in about 5</t>
        </is>
      </c>
      <c r="D2265">
        <f>HYPERLINK("https://www.youtube.com/watch?v=cq6RWwG5w9w&amp;t=677s", "Go to time")</f>
        <v/>
      </c>
    </row>
    <row r="2266">
      <c r="A2266">
        <f>HYPERLINK("https://www.youtube.com/watch?v=8mGzgmbMzIA", "Video")</f>
        <v/>
      </c>
      <c r="B2266" t="inlineStr">
        <is>
          <t>0:38</t>
        </is>
      </c>
      <c r="C2266" t="inlineStr">
        <is>
          <t>-♪♪ She's got a way about her</t>
        </is>
      </c>
      <c r="D2266">
        <f>HYPERLINK("https://www.youtube.com/watch?v=8mGzgmbMzIA&amp;t=38s", "Go to time")</f>
        <v/>
      </c>
    </row>
    <row r="2267">
      <c r="A2267">
        <f>HYPERLINK("https://www.youtube.com/watch?v=l6mYEh53KTE", "Video")</f>
        <v/>
      </c>
      <c r="B2267" t="inlineStr">
        <is>
          <t>0:57</t>
        </is>
      </c>
      <c r="C2267" t="inlineStr">
        <is>
          <t>to Angela, and we're gonna see
what we can do about a pie</t>
        </is>
      </c>
      <c r="D2267">
        <f>HYPERLINK("https://www.youtube.com/watch?v=l6mYEh53KTE&amp;t=57s", "Go to time")</f>
        <v/>
      </c>
    </row>
    <row r="2268">
      <c r="A2268">
        <f>HYPERLINK("https://www.youtube.com/watch?v=WlkfNG_Cg5o", "Video")</f>
        <v/>
      </c>
      <c r="B2268" t="inlineStr">
        <is>
          <t>0:27</t>
        </is>
      </c>
      <c r="C2268" t="inlineStr">
        <is>
          <t>graders about 10 years ago at career day</t>
        </is>
      </c>
      <c r="D2268">
        <f>HYPERLINK("https://www.youtube.com/watch?v=WlkfNG_Cg5o&amp;t=27s", "Go to time")</f>
        <v/>
      </c>
    </row>
    <row r="2269">
      <c r="A2269">
        <f>HYPERLINK("https://www.youtube.com/watch?v=5m77U_QLfhU", "Video")</f>
        <v/>
      </c>
      <c r="B2269" t="inlineStr">
        <is>
          <t>0:26</t>
        </is>
      </c>
      <c r="C2269" t="inlineStr">
        <is>
          <t>griping about yeah i got stung up my</t>
        </is>
      </c>
      <c r="D2269">
        <f>HYPERLINK("https://www.youtube.com/watch?v=5m77U_QLfhU&amp;t=26s", "Go to time")</f>
        <v/>
      </c>
    </row>
    <row r="2270">
      <c r="A2270">
        <f>HYPERLINK("https://www.youtube.com/watch?v=NEV6ko7PIpE", "Video")</f>
        <v/>
      </c>
      <c r="B2270" t="inlineStr">
        <is>
          <t>5:30</t>
        </is>
      </c>
      <c r="C2270" t="inlineStr">
        <is>
          <t>kidding she told me about it oh god</t>
        </is>
      </c>
      <c r="D2270">
        <f>HYPERLINK("https://www.youtube.com/watch?v=NEV6ko7PIpE&amp;t=330s", "Go to time")</f>
        <v/>
      </c>
    </row>
    <row r="2271">
      <c r="A2271">
        <f>HYPERLINK("https://www.youtube.com/watch?v=cGh9gcgub94", "Video")</f>
        <v/>
      </c>
      <c r="B2271" t="inlineStr">
        <is>
          <t>8:40</t>
        </is>
      </c>
      <c r="C2271" t="inlineStr">
        <is>
          <t>gold you're talking about your court</t>
        </is>
      </c>
      <c r="D2271">
        <f>HYPERLINK("https://www.youtube.com/watch?v=cGh9gcgub94&amp;t=520s", "Go to time")</f>
        <v/>
      </c>
    </row>
    <row r="2272">
      <c r="A2272">
        <f>HYPERLINK("https://www.youtube.com/watch?v=cGh9gcgub94", "Video")</f>
        <v/>
      </c>
      <c r="B2272" t="inlineStr">
        <is>
          <t>74:20</t>
        </is>
      </c>
      <c r="C2272" t="inlineStr">
        <is>
          <t>gold you're talking about your court</t>
        </is>
      </c>
      <c r="D2272">
        <f>HYPERLINK("https://www.youtube.com/watch?v=cGh9gcgub94&amp;t=4460s", "Go to time")</f>
        <v/>
      </c>
    </row>
    <row r="2273">
      <c r="A2273">
        <f>HYPERLINK("https://www.youtube.com/watch?v=mgDd9PRIt0Y", "Video")</f>
        <v/>
      </c>
      <c r="B2273" t="inlineStr">
        <is>
          <t>4:38</t>
        </is>
      </c>
      <c r="C2273" t="inlineStr">
        <is>
          <t>about 10 minutes okay I'm going to go in</t>
        </is>
      </c>
      <c r="D2273">
        <f>HYPERLINK("https://www.youtube.com/watch?v=mgDd9PRIt0Y&amp;t=278s", "Go to time")</f>
        <v/>
      </c>
    </row>
    <row r="2274">
      <c r="A2274">
        <f>HYPERLINK("https://www.youtube.com/watch?v=UIdjERtLpRA", "Video")</f>
        <v/>
      </c>
      <c r="B2274" t="inlineStr">
        <is>
          <t>11:13</t>
        </is>
      </c>
      <c r="C2274" t="inlineStr">
        <is>
          <t>been griping about I got stung up my</t>
        </is>
      </c>
      <c r="D2274">
        <f>HYPERLINK("https://www.youtube.com/watch?v=UIdjERtLpRA&amp;t=673s", "Go to time")</f>
        <v/>
      </c>
    </row>
    <row r="2275">
      <c r="A2275">
        <f>HYPERLINK("https://www.youtube.com/watch?v=UIdjERtLpRA", "Video")</f>
        <v/>
      </c>
      <c r="B2275" t="inlineStr">
        <is>
          <t>28:38</t>
        </is>
      </c>
      <c r="C2275" t="inlineStr">
        <is>
          <t>I'm going to take it apart in about 5</t>
        </is>
      </c>
      <c r="D2275">
        <f>HYPERLINK("https://www.youtube.com/watch?v=UIdjERtLpRA&amp;t=1718s", "Go to time")</f>
        <v/>
      </c>
    </row>
    <row r="2276">
      <c r="A2276">
        <f>HYPERLINK("https://www.youtube.com/watch?v=UIdjERtLpRA", "Video")</f>
        <v/>
      </c>
      <c r="B2276" t="inlineStr">
        <is>
          <t>30:49</t>
        </is>
      </c>
      <c r="C2276" t="inlineStr">
        <is>
          <t>fridge oh I got it you guys how about</t>
        </is>
      </c>
      <c r="D2276">
        <f>HYPERLINK("https://www.youtube.com/watch?v=UIdjERtLpRA&amp;t=1849s", "Go to time")</f>
        <v/>
      </c>
    </row>
    <row r="2277">
      <c r="A2277">
        <f>HYPERLINK("https://www.youtube.com/watch?v=UIdjERtLpRA", "Video")</f>
        <v/>
      </c>
      <c r="B2277" t="inlineStr">
        <is>
          <t>59:09</t>
        </is>
      </c>
      <c r="C2277" t="inlineStr">
        <is>
          <t>I completely forgot about that prank</t>
        </is>
      </c>
      <c r="D2277">
        <f>HYPERLINK("https://www.youtube.com/watch?v=UIdjERtLpRA&amp;t=3549s", "Go to time")</f>
        <v/>
      </c>
    </row>
    <row r="2278">
      <c r="A2278">
        <f>HYPERLINK("https://www.youtube.com/watch?v=j8LWg42E1M4", "Video")</f>
        <v/>
      </c>
      <c r="B2278" t="inlineStr">
        <is>
          <t>0:45</t>
        </is>
      </c>
      <c r="C2278" t="inlineStr">
        <is>
          <t>this start about 10 minutes ago when I</t>
        </is>
      </c>
      <c r="D2278">
        <f>HYPERLINK("https://www.youtube.com/watch?v=j8LWg42E1M4&amp;t=45s", "Go to time")</f>
        <v/>
      </c>
    </row>
    <row r="2279">
      <c r="A2279">
        <f>HYPERLINK("https://www.youtube.com/watch?v=lQYzT49hyKo", "Video")</f>
        <v/>
      </c>
      <c r="B2279" t="inlineStr">
        <is>
          <t>1:33</t>
        </is>
      </c>
      <c r="C2279" t="inlineStr">
        <is>
          <t>work after that's pretty good what about</t>
        </is>
      </c>
      <c r="D2279">
        <f>HYPERLINK("https://www.youtube.com/watch?v=lQYzT49hyKo&amp;t=93s", "Go to time")</f>
        <v/>
      </c>
    </row>
    <row r="2280">
      <c r="A2280">
        <f>HYPERLINK("https://www.youtube.com/watch?v=lm3vCks0oWU", "Video")</f>
        <v/>
      </c>
      <c r="B2280" t="inlineStr">
        <is>
          <t>1:10</t>
        </is>
      </c>
      <c r="C2280" t="inlineStr">
        <is>
          <t>person I'm gonna talk about it to is a</t>
        </is>
      </c>
      <c r="D2280">
        <f>HYPERLINK("https://www.youtube.com/watch?v=lm3vCks0oWU&amp;t=70s", "Go to time")</f>
        <v/>
      </c>
    </row>
    <row r="2281">
      <c r="A2281">
        <f>HYPERLINK("https://www.youtube.com/watch?v=Q5K_QXo-7VE", "Video")</f>
        <v/>
      </c>
      <c r="B2281" t="inlineStr">
        <is>
          <t>1:58</t>
        </is>
      </c>
      <c r="C2281" t="inlineStr">
        <is>
          <t>about 10 minutes ago when I came in with</t>
        </is>
      </c>
      <c r="D2281">
        <f>HYPERLINK("https://www.youtube.com/watch?v=Q5K_QXo-7VE&amp;t=118s", "Go to time")</f>
        <v/>
      </c>
    </row>
    <row r="2282">
      <c r="A2282">
        <f>HYPERLINK("https://www.youtube.com/watch?v=OqG_LIGvtUU", "Video")</f>
        <v/>
      </c>
      <c r="B2282" t="inlineStr">
        <is>
          <t>4:39</t>
        </is>
      </c>
      <c r="C2282" t="inlineStr">
        <is>
          <t>you got nothing to worry about I put</t>
        </is>
      </c>
      <c r="D2282">
        <f>HYPERLINK("https://www.youtube.com/watch?v=OqG_LIGvtUU&amp;t=279s", "Go to time")</f>
        <v/>
      </c>
    </row>
    <row r="2283">
      <c r="A2283">
        <f>HYPERLINK("https://www.youtube.com/watch?v=pdRWb1lNTs0", "Video")</f>
        <v/>
      </c>
      <c r="B2283" t="inlineStr">
        <is>
          <t>10:55</t>
        </is>
      </c>
      <c r="C2283" t="inlineStr">
        <is>
          <t>I completely forgot about that prank</t>
        </is>
      </c>
      <c r="D2283">
        <f>HYPERLINK("https://www.youtube.com/watch?v=pdRWb1lNTs0&amp;t=655s", "Go to time")</f>
        <v/>
      </c>
    </row>
    <row r="2284">
      <c r="A2284">
        <f>HYPERLINK("https://www.youtube.com/watch?v=jjg4hWDFbmY", "Video")</f>
        <v/>
      </c>
      <c r="B2284" t="inlineStr">
        <is>
          <t>10:49</t>
        </is>
      </c>
      <c r="C2284" t="inlineStr">
        <is>
          <t>about the paperwork me doing now go stop</t>
        </is>
      </c>
      <c r="D2284">
        <f>HYPERLINK("https://www.youtube.com/watch?v=jjg4hWDFbmY&amp;t=649s", "Go to time")</f>
        <v/>
      </c>
    </row>
    <row r="2285">
      <c r="A2285">
        <f>HYPERLINK("https://www.youtube.com/watch?v=Zsqr-K9Kats", "Video")</f>
        <v/>
      </c>
      <c r="B2285" t="inlineStr">
        <is>
          <t>2:08</t>
        </is>
      </c>
      <c r="C2285" t="inlineStr">
        <is>
          <t>about 10 minutes ago</t>
        </is>
      </c>
      <c r="D2285">
        <f>HYPERLINK("https://www.youtube.com/watch?v=Zsqr-K9Kats&amp;t=128s", "Go to time")</f>
        <v/>
      </c>
    </row>
    <row r="2286">
      <c r="A2286">
        <f>HYPERLINK("https://www.youtube.com/watch?v=WL17Gi9sUnU", "Video")</f>
        <v/>
      </c>
      <c r="B2286" t="inlineStr">
        <is>
          <t>3:05</t>
        </is>
      </c>
      <c r="C2286" t="inlineStr">
        <is>
          <t>going to take it apart in about five</t>
        </is>
      </c>
      <c r="D2286">
        <f>HYPERLINK("https://www.youtube.com/watch?v=WL17Gi9sUnU&amp;t=185s", "Go to time")</f>
        <v/>
      </c>
    </row>
    <row r="2287">
      <c r="A2287">
        <f>HYPERLINK("https://www.youtube.com/watch?v=fY9mcl9gbt0", "Video")</f>
        <v/>
      </c>
      <c r="B2287" t="inlineStr">
        <is>
          <t>3:46</t>
        </is>
      </c>
      <c r="C2287" t="inlineStr">
        <is>
          <t>never cared about you six months ago</t>
        </is>
      </c>
      <c r="D2287">
        <f>HYPERLINK("https://www.youtube.com/watch?v=fY9mcl9gbt0&amp;t=226s", "Go to time")</f>
        <v/>
      </c>
    </row>
    <row r="2288">
      <c r="A2288">
        <f>HYPERLINK("https://www.youtube.com/watch?v=zKKQmBIcXPk", "Video")</f>
        <v/>
      </c>
      <c r="B2288" t="inlineStr">
        <is>
          <t>3:20</t>
        </is>
      </c>
      <c r="C2288" t="inlineStr">
        <is>
          <t>I'm going to take it apart in about 5</t>
        </is>
      </c>
      <c r="D2288">
        <f>HYPERLINK("https://www.youtube.com/watch?v=zKKQmBIcXPk&amp;t=200s", "Go to time")</f>
        <v/>
      </c>
    </row>
    <row r="2289">
      <c r="A2289">
        <f>HYPERLINK("https://www.youtube.com/watch?v=zKKQmBIcXPk", "Video")</f>
        <v/>
      </c>
      <c r="B2289" t="inlineStr">
        <is>
          <t>5:30</t>
        </is>
      </c>
      <c r="C2289" t="inlineStr">
        <is>
          <t>fridge oh I got it you guys how about</t>
        </is>
      </c>
      <c r="D2289">
        <f>HYPERLINK("https://www.youtube.com/watch?v=zKKQmBIcXPk&amp;t=330s", "Go to time")</f>
        <v/>
      </c>
    </row>
    <row r="2290">
      <c r="A2290">
        <f>HYPERLINK("https://www.youtube.com/watch?v=qyEGsclHsYU", "Video")</f>
        <v/>
      </c>
      <c r="B2290" t="inlineStr">
        <is>
          <t>5:09</t>
        </is>
      </c>
      <c r="C2290" t="inlineStr">
        <is>
          <t>point you know um I I I feel good about</t>
        </is>
      </c>
      <c r="D2290">
        <f>HYPERLINK("https://www.youtube.com/watch?v=qyEGsclHsYU&amp;t=309s", "Go to time")</f>
        <v/>
      </c>
    </row>
    <row r="2291">
      <c r="A2291">
        <f>HYPERLINK("https://www.youtube.com/watch?v=qyEGsclHsYU", "Video")</f>
        <v/>
      </c>
      <c r="B2291" t="inlineStr">
        <is>
          <t>14:50</t>
        </is>
      </c>
      <c r="C2291" t="inlineStr">
        <is>
          <t>are how about a toast T here's to good</t>
        </is>
      </c>
      <c r="D2291">
        <f>HYPERLINK("https://www.youtube.com/watch?v=qyEGsclHsYU&amp;t=890s", "Go to time")</f>
        <v/>
      </c>
    </row>
    <row r="2292">
      <c r="A2292">
        <f>HYPERLINK("https://www.youtube.com/watch?v=TWzezWq7FkA", "Video")</f>
        <v/>
      </c>
      <c r="B2292" t="inlineStr">
        <is>
          <t>1:32</t>
        </is>
      </c>
      <c r="C2292" t="inlineStr">
        <is>
          <t>teased about got it I'm gonna kick it</t>
        </is>
      </c>
      <c r="D2292">
        <f>HYPERLINK("https://www.youtube.com/watch?v=TWzezWq7FkA&amp;t=92s", "Go to time")</f>
        <v/>
      </c>
    </row>
    <row r="2293">
      <c r="A2293">
        <f>HYPERLINK("https://www.youtube.com/watch?v=TWzezWq7FkA", "Video")</f>
        <v/>
      </c>
      <c r="B2293" t="inlineStr">
        <is>
          <t>2:54</t>
        </is>
      </c>
      <c r="C2293" t="inlineStr">
        <is>
          <t>sensitive about my petite figure Oh God</t>
        </is>
      </c>
      <c r="D2293">
        <f>HYPERLINK("https://www.youtube.com/watch?v=TWzezWq7FkA&amp;t=174s", "Go to time")</f>
        <v/>
      </c>
    </row>
    <row r="2294">
      <c r="A2294">
        <f>HYPERLINK("https://www.youtube.com/watch?v=VcQvAze0_PI", "Video")</f>
        <v/>
      </c>
      <c r="B2294" t="inlineStr">
        <is>
          <t>1:55</t>
        </is>
      </c>
      <c r="C2294" t="inlineStr">
        <is>
          <t>i think it's going very well how about</t>
        </is>
      </c>
      <c r="D2294">
        <f>HYPERLINK("https://www.youtube.com/watch?v=VcQvAze0_PI&amp;t=115s", "Go to time")</f>
        <v/>
      </c>
    </row>
    <row r="2295">
      <c r="A2295">
        <f>HYPERLINK("https://www.youtube.com/watch?v=kBdRlTmAx4Q", "Video")</f>
        <v/>
      </c>
      <c r="B2295" t="inlineStr">
        <is>
          <t>2:02</t>
        </is>
      </c>
      <c r="C2295" t="inlineStr">
        <is>
          <t>think about it a month ago nobody would</t>
        </is>
      </c>
      <c r="D2295">
        <f>HYPERLINK("https://www.youtube.com/watch?v=kBdRlTmAx4Q&amp;t=122s", "Go to time")</f>
        <v/>
      </c>
    </row>
    <row r="2296">
      <c r="A2296">
        <f>HYPERLINK("https://www.youtube.com/watch?v=qEOkRjED2wg", "Video")</f>
        <v/>
      </c>
      <c r="B2296" t="inlineStr">
        <is>
          <t>2:38</t>
        </is>
      </c>
      <c r="C2296" t="inlineStr">
        <is>
          <t>go go take the stairs talking about just</t>
        </is>
      </c>
      <c r="D2296">
        <f>HYPERLINK("https://www.youtube.com/watch?v=qEOkRjED2wg&amp;t=158s", "Go to time")</f>
        <v/>
      </c>
    </row>
    <row r="2297">
      <c r="A2297">
        <f>HYPERLINK("https://www.youtube.com/watch?v=qkM-tTkUbOw", "Video")</f>
        <v/>
      </c>
      <c r="B2297" t="inlineStr">
        <is>
          <t>1:54</t>
        </is>
      </c>
      <c r="C2297" t="inlineStr">
        <is>
          <t>so I know to go ahead and shut up about</t>
        </is>
      </c>
      <c r="D2297">
        <f>HYPERLINK("https://www.youtube.com/watch?v=qkM-tTkUbOw&amp;t=114s", "Go to time")</f>
        <v/>
      </c>
    </row>
    <row r="2298">
      <c r="A2298">
        <f>HYPERLINK("https://www.youtube.com/watch?v=ILX8oLwTZEY", "Video")</f>
        <v/>
      </c>
      <c r="B2298" t="inlineStr">
        <is>
          <t>6:50</t>
        </is>
      </c>
      <c r="C2298" t="inlineStr">
        <is>
          <t>i completely forgot about that prank</t>
        </is>
      </c>
      <c r="D2298">
        <f>HYPERLINK("https://www.youtube.com/watch?v=ILX8oLwTZEY&amp;t=410s", "Go to time")</f>
        <v/>
      </c>
    </row>
    <row r="2299">
      <c r="A2299">
        <f>HYPERLINK("https://www.youtube.com/watch?v=EGYCVX78RtA", "Video")</f>
        <v/>
      </c>
      <c r="B2299" t="inlineStr">
        <is>
          <t>18:15</t>
        </is>
      </c>
      <c r="C2299" t="inlineStr">
        <is>
          <t>job we got to do something about</t>
        </is>
      </c>
      <c r="D2299">
        <f>HYPERLINK("https://www.youtube.com/watch?v=EGYCVX78RtA&amp;t=1095s", "Go to time")</f>
        <v/>
      </c>
    </row>
    <row r="2300">
      <c r="A2300">
        <f>HYPERLINK("https://www.youtube.com/watch?v=z7KEiWP50eY", "Video")</f>
        <v/>
      </c>
      <c r="B2300" t="inlineStr">
        <is>
          <t>6:09</t>
        </is>
      </c>
      <c r="C2300" t="inlineStr">
        <is>
          <t>we've got all afternoon to talk about</t>
        </is>
      </c>
      <c r="D2300">
        <f>HYPERLINK("https://www.youtube.com/watch?v=z7KEiWP50eY&amp;t=369s", "Go to time")</f>
        <v/>
      </c>
    </row>
    <row r="2301">
      <c r="A2301">
        <f>HYPERLINK("https://www.youtube.com/watch?v=MwveKepqCos", "Video")</f>
        <v/>
      </c>
      <c r="B2301" t="inlineStr">
        <is>
          <t>2:16</t>
        </is>
      </c>
      <c r="C2301" t="inlineStr">
        <is>
          <t>what are you talking about I got us</t>
        </is>
      </c>
      <c r="D2301">
        <f>HYPERLINK("https://www.youtube.com/watch?v=MwveKepqCos&amp;t=136s", "Go to time")</f>
        <v/>
      </c>
    </row>
    <row r="2302">
      <c r="A2302">
        <f>HYPERLINK("https://www.youtube.com/watch?v=NVdxGT05uIA", "Video")</f>
        <v/>
      </c>
      <c r="B2302" t="inlineStr">
        <is>
          <t>5:09</t>
        </is>
      </c>
      <c r="C2302" t="inlineStr">
        <is>
          <t>I got this it's okay don't worry about</t>
        </is>
      </c>
      <c r="D2302">
        <f>HYPERLINK("https://www.youtube.com/watch?v=NVdxGT05uIA&amp;t=309s", "Go to time")</f>
        <v/>
      </c>
    </row>
    <row r="2303">
      <c r="A2303">
        <f>HYPERLINK("https://www.youtube.com/watch?v=5-wlmE6W_I0", "Video")</f>
        <v/>
      </c>
      <c r="B2303" t="inlineStr">
        <is>
          <t>2:39</t>
        </is>
      </c>
      <c r="C2303" t="inlineStr">
        <is>
          <t>Toby what about you you got any games</t>
        </is>
      </c>
      <c r="D2303">
        <f>HYPERLINK("https://www.youtube.com/watch?v=5-wlmE6W_I0&amp;t=159s", "Go to time")</f>
        <v/>
      </c>
    </row>
    <row r="2304">
      <c r="A2304">
        <f>HYPERLINK("https://www.youtube.com/watch?v=xlBQbudGSUA", "Video")</f>
        <v/>
      </c>
      <c r="B2304" t="inlineStr">
        <is>
          <t>5:24</t>
        </is>
      </c>
      <c r="C2304" t="inlineStr">
        <is>
          <t>good listen about earlier no no no no no</t>
        </is>
      </c>
      <c r="D2304">
        <f>HYPERLINK("https://www.youtube.com/watch?v=xlBQbudGSUA&amp;t=324s", "Go to time")</f>
        <v/>
      </c>
    </row>
    <row r="2305">
      <c r="A2305">
        <f>HYPERLINK("https://www.youtube.com/watch?v=whmPdXSs6rE", "Video")</f>
        <v/>
      </c>
      <c r="B2305" t="inlineStr">
        <is>
          <t>1:13</t>
        </is>
      </c>
      <c r="C2305" t="inlineStr">
        <is>
          <t>that we've got you here let's talk about</t>
        </is>
      </c>
      <c r="D2305">
        <f>HYPERLINK("https://www.youtube.com/watch?v=whmPdXSs6rE&amp;t=73s", "Go to time")</f>
        <v/>
      </c>
    </row>
    <row r="2306">
      <c r="A2306">
        <f>HYPERLINK("https://www.youtube.com/watch?v=EncAo22AfMs", "Video")</f>
        <v/>
      </c>
      <c r="B2306" t="inlineStr">
        <is>
          <t>16:56</t>
        </is>
      </c>
      <c r="C2306" t="inlineStr">
        <is>
          <t>I'm going to teach you right is is about</t>
        </is>
      </c>
      <c r="D2306">
        <f>HYPERLINK("https://www.youtube.com/watch?v=EncAo22AfMs&amp;t=1016s", "Go to time")</f>
        <v/>
      </c>
    </row>
    <row r="2307">
      <c r="A2307">
        <f>HYPERLINK("https://www.youtube.com/watch?v=snPefAlnsRU", "Video")</f>
        <v/>
      </c>
      <c r="B2307" t="inlineStr">
        <is>
          <t>3:51</t>
        </is>
      </c>
      <c r="C2307" t="inlineStr">
        <is>
          <t>go that's just about it man and</t>
        </is>
      </c>
      <c r="D2307">
        <f>HYPERLINK("https://www.youtube.com/watch?v=snPefAlnsRU&amp;t=231s", "Go to time")</f>
        <v/>
      </c>
    </row>
    <row r="2308">
      <c r="A2308">
        <f>HYPERLINK("https://www.youtube.com/watch?v=snPefAlnsRU", "Video")</f>
        <v/>
      </c>
      <c r="B2308" t="inlineStr">
        <is>
          <t>6:45</t>
        </is>
      </c>
      <c r="C2308" t="inlineStr">
        <is>
          <t>happens you got to forget about all the</t>
        </is>
      </c>
      <c r="D2308">
        <f>HYPERLINK("https://www.youtube.com/watch?v=snPefAlnsRU&amp;t=405s", "Go to time")</f>
        <v/>
      </c>
    </row>
    <row r="2309">
      <c r="A2309">
        <f>HYPERLINK("https://www.youtube.com/watch?v=snPefAlnsRU", "Video")</f>
        <v/>
      </c>
      <c r="B2309" t="inlineStr">
        <is>
          <t>6:47</t>
        </is>
      </c>
      <c r="C2309" t="inlineStr">
        <is>
          <t>other stuff you got to forget about</t>
        </is>
      </c>
      <c r="D2309">
        <f>HYPERLINK("https://www.youtube.com/watch?v=snPefAlnsRU&amp;t=407s", "Go to time")</f>
        <v/>
      </c>
    </row>
    <row r="2310">
      <c r="A2310">
        <f>HYPERLINK("https://www.youtube.com/watch?v=242HMrCscEo", "Video")</f>
        <v/>
      </c>
      <c r="B2310" t="inlineStr">
        <is>
          <t>5:57</t>
        </is>
      </c>
      <c r="C2310" t="inlineStr">
        <is>
          <t>approval rating is about to go through</t>
        </is>
      </c>
      <c r="D2310">
        <f>HYPERLINK("https://www.youtube.com/watch?v=242HMrCscEo&amp;t=357s", "Go to time")</f>
        <v/>
      </c>
    </row>
    <row r="2311">
      <c r="A2311">
        <f>HYPERLINK("https://www.youtube.com/watch?v=2n-w1VDC3vE", "Video")</f>
        <v/>
      </c>
      <c r="B2311" t="inlineStr">
        <is>
          <t>0:14</t>
        </is>
      </c>
      <c r="C2311" t="inlineStr">
        <is>
          <t>ho and I'm going to stop worrying about</t>
        </is>
      </c>
      <c r="D2311">
        <f>HYPERLINK("https://www.youtube.com/watch?v=2n-w1VDC3vE&amp;t=14s", "Go to time")</f>
        <v/>
      </c>
    </row>
    <row r="2312">
      <c r="A2312">
        <f>HYPERLINK("https://www.youtube.com/watch?v=2n-w1VDC3vE", "Video")</f>
        <v/>
      </c>
      <c r="B2312" t="inlineStr">
        <is>
          <t>11:05</t>
        </is>
      </c>
      <c r="C2312" t="inlineStr">
        <is>
          <t>cared about you 6 months ago Karen</t>
        </is>
      </c>
      <c r="D2312">
        <f>HYPERLINK("https://www.youtube.com/watch?v=2n-w1VDC3vE&amp;t=665s", "Go to time")</f>
        <v/>
      </c>
    </row>
    <row r="2313">
      <c r="A2313">
        <f>HYPERLINK("https://www.youtube.com/watch?v=XsGKr8X6Bp8", "Video")</f>
        <v/>
      </c>
      <c r="B2313" t="inlineStr">
        <is>
          <t>4:14</t>
        </is>
      </c>
      <c r="C2313" t="inlineStr">
        <is>
          <t>got a call about a problem up here did</t>
        </is>
      </c>
      <c r="D2313">
        <f>HYPERLINK("https://www.youtube.com/watch?v=XsGKr8X6Bp8&amp;t=254s", "Go to time")</f>
        <v/>
      </c>
    </row>
    <row r="2314">
      <c r="A2314">
        <f>HYPERLINK("https://www.youtube.com/watch?v=wA9kQuWkU7I", "Video")</f>
        <v/>
      </c>
      <c r="B2314" t="inlineStr">
        <is>
          <t>7:44</t>
        </is>
      </c>
      <c r="C2314" t="inlineStr">
        <is>
          <t>Life about a year ago back then my life</t>
        </is>
      </c>
      <c r="D2314">
        <f>HYPERLINK("https://www.youtube.com/watch?v=wA9kQuWkU7I&amp;t=464s", "Go to time")</f>
        <v/>
      </c>
    </row>
    <row r="2315">
      <c r="A2315">
        <f>HYPERLINK("https://www.youtube.com/watch?v=K_sGDf1RufA", "Video")</f>
        <v/>
      </c>
      <c r="B2315" t="inlineStr">
        <is>
          <t>2:30</t>
        </is>
      </c>
      <c r="C2315" t="inlineStr">
        <is>
          <t>it cuz I'm gonna take it apart in about</t>
        </is>
      </c>
      <c r="D2315">
        <f>HYPERLINK("https://www.youtube.com/watch?v=K_sGDf1RufA&amp;t=150s", "Go to time")</f>
        <v/>
      </c>
    </row>
    <row r="2316">
      <c r="A2316">
        <f>HYPERLINK("https://www.youtube.com/watch?v=cPKuUwXZ6JQ", "Video")</f>
        <v/>
      </c>
      <c r="B2316" t="inlineStr">
        <is>
          <t>0:23</t>
        </is>
      </c>
      <c r="C2316" t="inlineStr">
        <is>
          <t>gonna think about you getting dumped by</t>
        </is>
      </c>
      <c r="D2316">
        <f>HYPERLINK("https://www.youtube.com/watch?v=cPKuUwXZ6JQ&amp;t=23s", "Go to time")</f>
        <v/>
      </c>
    </row>
    <row r="2317">
      <c r="A2317">
        <f>HYPERLINK("https://www.youtube.com/watch?v=cPKuUwXZ6JQ", "Video")</f>
        <v/>
      </c>
      <c r="B2317" t="inlineStr">
        <is>
          <t>1:05</t>
        </is>
      </c>
      <c r="C2317" t="inlineStr">
        <is>
          <t>you say anything about $2,000 I've got I</t>
        </is>
      </c>
      <c r="D2317">
        <f>HYPERLINK("https://www.youtube.com/watch?v=cPKuUwXZ6JQ&amp;t=65s", "Go to time")</f>
        <v/>
      </c>
    </row>
    <row r="2318">
      <c r="A2318">
        <f>HYPERLINK("https://www.youtube.com/watch?v=Y9Um-8nPnVQ", "Video")</f>
        <v/>
      </c>
      <c r="B2318" t="inlineStr">
        <is>
          <t>1:30</t>
        </is>
      </c>
      <c r="C2318" t="inlineStr">
        <is>
          <t>gonna take it apart in about five</t>
        </is>
      </c>
      <c r="D2318">
        <f>HYPERLINK("https://www.youtube.com/watch?v=Y9Um-8nPnVQ&amp;t=90s", "Go to time")</f>
        <v/>
      </c>
    </row>
    <row r="2319">
      <c r="A2319">
        <f>HYPERLINK("https://www.youtube.com/watch?v=gG2rw4OftRI", "Video")</f>
        <v/>
      </c>
      <c r="B2319" t="inlineStr">
        <is>
          <t>12:42</t>
        </is>
      </c>
      <c r="C2319" t="inlineStr">
        <is>
          <t>I completely forgot about that prank</t>
        </is>
      </c>
      <c r="D2319">
        <f>HYPERLINK("https://www.youtube.com/watch?v=gG2rw4OftRI&amp;t=762s", "Go to time")</f>
        <v/>
      </c>
    </row>
    <row r="2320">
      <c r="A2320">
        <f>HYPERLINK("https://www.youtube.com/watch?v=gG2rw4OftRI", "Video")</f>
        <v/>
      </c>
      <c r="B2320" t="inlineStr">
        <is>
          <t>16:09</t>
        </is>
      </c>
      <c r="C2320" t="inlineStr">
        <is>
          <t>I'm going to take it apart in about 5</t>
        </is>
      </c>
      <c r="D2320">
        <f>HYPERLINK("https://www.youtube.com/watch?v=gG2rw4OftRI&amp;t=969s", "Go to time")</f>
        <v/>
      </c>
    </row>
    <row r="2321">
      <c r="A2321">
        <f>HYPERLINK("https://www.youtube.com/watch?v=Ljp4fHFulgE", "Video")</f>
        <v/>
      </c>
      <c r="B2321" t="inlineStr">
        <is>
          <t>3:38</t>
        </is>
      </c>
      <c r="C2321" t="inlineStr">
        <is>
          <t>-Yes, about that.
-Well, we gotta go out</t>
        </is>
      </c>
      <c r="D2321">
        <f>HYPERLINK("https://www.youtube.com/watch?v=Ljp4fHFulgE&amp;t=218s", "Go to time")</f>
        <v/>
      </c>
    </row>
    <row r="2322">
      <c r="A2322">
        <f>HYPERLINK("https://www.youtube.com/watch?v=sdyRtNJmv_A", "Video")</f>
        <v/>
      </c>
      <c r="B2322" t="inlineStr">
        <is>
          <t>3:49</t>
        </is>
      </c>
      <c r="C2322" t="inlineStr">
        <is>
          <t>what was that all about you forgot her</t>
        </is>
      </c>
      <c r="D2322">
        <f>HYPERLINK("https://www.youtube.com/watch?v=sdyRtNJmv_A&amp;t=229s", "Go to time")</f>
        <v/>
      </c>
    </row>
    <row r="2323">
      <c r="A2323">
        <f>HYPERLINK("https://www.youtube.com/watch?v=zCDtFXGgZAI", "Video")</f>
        <v/>
      </c>
      <c r="B2323" t="inlineStr">
        <is>
          <t>4:36</t>
        </is>
      </c>
      <c r="C2323" t="inlineStr">
        <is>
          <t>good thing I mock what you talking about</t>
        </is>
      </c>
      <c r="D2323">
        <f>HYPERLINK("https://www.youtube.com/watch?v=zCDtFXGgZAI&amp;t=276s", "Go to time")</f>
        <v/>
      </c>
    </row>
    <row r="2324">
      <c r="A2324">
        <f>HYPERLINK("https://www.youtube.com/watch?v=zCDtFXGgZAI", "Video")</f>
        <v/>
      </c>
      <c r="B2324" t="inlineStr">
        <is>
          <t>5:10</t>
        </is>
      </c>
      <c r="C2324" t="inlineStr">
        <is>
          <t>been talking about going after their</t>
        </is>
      </c>
      <c r="D2324">
        <f>HYPERLINK("https://www.youtube.com/watch?v=zCDtFXGgZAI&amp;t=310s", "Go to time")</f>
        <v/>
      </c>
    </row>
    <row r="2325">
      <c r="A2325">
        <f>HYPERLINK("https://www.youtube.com/watch?v=cORMwIo89Lw", "Video")</f>
        <v/>
      </c>
      <c r="B2325" t="inlineStr">
        <is>
          <t>0:03</t>
        </is>
      </c>
      <c r="C2325" t="inlineStr">
        <is>
          <t>about to go house to house to give</t>
        </is>
      </c>
      <c r="D2325">
        <f>HYPERLINK("https://www.youtube.com/watch?v=cORMwIo89Lw&amp;t=3s", "Go to time")</f>
        <v/>
      </c>
    </row>
    <row r="2326">
      <c r="A2326">
        <f>HYPERLINK("https://www.youtube.com/watch?v=cORMwIo89Lw", "Video")</f>
        <v/>
      </c>
      <c r="B2326" t="inlineStr">
        <is>
          <t>7:47</t>
        </is>
      </c>
      <c r="C2326" t="inlineStr">
        <is>
          <t>What's going on Daryl was talking about</t>
        </is>
      </c>
      <c r="D2326">
        <f>HYPERLINK("https://www.youtube.com/watch?v=cORMwIo89Lw&amp;t=467s", "Go to time")</f>
        <v/>
      </c>
    </row>
    <row r="2327">
      <c r="A2327">
        <f>HYPERLINK("https://www.youtube.com/watch?v=OT_jIAE6EP8", "Video")</f>
        <v/>
      </c>
      <c r="B2327" t="inlineStr">
        <is>
          <t>3:07</t>
        </is>
      </c>
      <c r="C2327" t="inlineStr">
        <is>
          <t>about them we're not gonna do it</t>
        </is>
      </c>
      <c r="D2327">
        <f>HYPERLINK("https://www.youtube.com/watch?v=OT_jIAE6EP8&amp;t=187s", "Go to time")</f>
        <v/>
      </c>
    </row>
    <row r="2328">
      <c r="A2328">
        <f>HYPERLINK("https://www.youtube.com/watch?v=OT_jIAE6EP8", "Video")</f>
        <v/>
      </c>
      <c r="B2328" t="inlineStr">
        <is>
          <t>7:55</t>
        </is>
      </c>
      <c r="C2328" t="inlineStr">
        <is>
          <t>going to instruct the kids about</t>
        </is>
      </c>
      <c r="D2328">
        <f>HYPERLINK("https://www.youtube.com/watch?v=OT_jIAE6EP8&amp;t=475s", "Go to time")</f>
        <v/>
      </c>
    </row>
    <row r="2329">
      <c r="A2329">
        <f>HYPERLINK("https://www.youtube.com/watch?v=6ExYUejiqI0", "Video")</f>
        <v/>
      </c>
      <c r="B2329" t="inlineStr">
        <is>
          <t>17:31</t>
        </is>
      </c>
      <c r="C2329" t="inlineStr">
        <is>
          <t>about to go house to house to give</t>
        </is>
      </c>
      <c r="D2329">
        <f>HYPERLINK("https://www.youtube.com/watch?v=6ExYUejiqI0&amp;t=1051s", "Go to time")</f>
        <v/>
      </c>
    </row>
    <row r="2330">
      <c r="A2330">
        <f>HYPERLINK("https://www.youtube.com/watch?v=ggqQ-H-qhxA", "Video")</f>
        <v/>
      </c>
      <c r="B2330" t="inlineStr">
        <is>
          <t>1:42</t>
        </is>
      </c>
      <c r="C2330" t="inlineStr">
        <is>
          <t>About three weeks ago.</t>
        </is>
      </c>
      <c r="D2330">
        <f>HYPERLINK("https://www.youtube.com/watch?v=ggqQ-H-qhxA&amp;t=102s", "Go to time")</f>
        <v/>
      </c>
    </row>
    <row r="2331">
      <c r="A2331">
        <f>HYPERLINK("https://www.youtube.com/watch?v=ggqQ-H-qhxA", "Video")</f>
        <v/>
      </c>
      <c r="B2331" t="inlineStr">
        <is>
          <t>2:29</t>
        </is>
      </c>
      <c r="C2331" t="inlineStr">
        <is>
          <t>-Well, about three months ago,
I was on a sales call,</t>
        </is>
      </c>
      <c r="D2331">
        <f>HYPERLINK("https://www.youtube.com/watch?v=ggqQ-H-qhxA&amp;t=149s", "Go to time")</f>
        <v/>
      </c>
    </row>
    <row r="2332">
      <c r="A2332">
        <f>HYPERLINK("https://www.youtube.com/watch?v=qm_vjpAspVQ", "Video")</f>
        <v/>
      </c>
      <c r="B2332" t="inlineStr">
        <is>
          <t>0:06</t>
        </is>
      </c>
      <c r="C2332" t="inlineStr">
        <is>
          <t>about the new company I feel good wow</t>
        </is>
      </c>
      <c r="D2332">
        <f>HYPERLINK("https://www.youtube.com/watch?v=qm_vjpAspVQ&amp;t=6s", "Go to time")</f>
        <v/>
      </c>
    </row>
    <row r="2333">
      <c r="A2333">
        <f>HYPERLINK("https://www.youtube.com/watch?v=QRlABeKgMB8", "Video")</f>
        <v/>
      </c>
      <c r="B2333" t="inlineStr">
        <is>
          <t>8:22</t>
        </is>
      </c>
      <c r="C2333" t="inlineStr">
        <is>
          <t>sweet yeah good friends too bad about</t>
        </is>
      </c>
      <c r="D2333">
        <f>HYPERLINK("https://www.youtube.com/watch?v=QRlABeKgMB8&amp;t=502s", "Go to time")</f>
        <v/>
      </c>
    </row>
    <row r="2334">
      <c r="A2334">
        <f>HYPERLINK("https://www.youtube.com/watch?v=QRlABeKgMB8", "Video")</f>
        <v/>
      </c>
      <c r="B2334" t="inlineStr">
        <is>
          <t>11:18</t>
        </is>
      </c>
      <c r="C2334" t="inlineStr">
        <is>
          <t>going to tell her about Stanley and</t>
        </is>
      </c>
      <c r="D2334">
        <f>HYPERLINK("https://www.youtube.com/watch?v=QRlABeKgMB8&amp;t=678s", "Go to time")</f>
        <v/>
      </c>
    </row>
    <row r="2335">
      <c r="A2335">
        <f>HYPERLINK("https://www.youtube.com/watch?v=T2Tvf2tS0HE", "Video")</f>
        <v/>
      </c>
      <c r="B2335" t="inlineStr">
        <is>
          <t>3:22</t>
        </is>
      </c>
      <c r="C2335" t="inlineStr">
        <is>
          <t>are you going to tell michael how about</t>
        </is>
      </c>
      <c r="D2335">
        <f>HYPERLINK("https://www.youtube.com/watch?v=T2Tvf2tS0HE&amp;t=202s", "Go to time")</f>
        <v/>
      </c>
    </row>
    <row r="2336">
      <c r="A2336">
        <f>HYPERLINK("https://www.youtube.com/watch?v=9ulRAIDGUe4", "Video")</f>
        <v/>
      </c>
      <c r="B2336" t="inlineStr">
        <is>
          <t>0:12</t>
        </is>
      </c>
      <c r="C2336" t="inlineStr">
        <is>
          <t>oh what was that all about you forgot</t>
        </is>
      </c>
      <c r="D2336">
        <f>HYPERLINK("https://www.youtube.com/watch?v=9ulRAIDGUe4&amp;t=12s", "Go to time")</f>
        <v/>
      </c>
    </row>
    <row r="2337">
      <c r="A2337">
        <f>HYPERLINK("https://www.youtube.com/watch?v=9ulRAIDGUe4", "Video")</f>
        <v/>
      </c>
      <c r="B2337" t="inlineStr">
        <is>
          <t>7:12</t>
        </is>
      </c>
      <c r="C2337" t="inlineStr">
        <is>
          <t>we're gonna actually talk about it</t>
        </is>
      </c>
      <c r="D2337">
        <f>HYPERLINK("https://www.youtube.com/watch?v=9ulRAIDGUe4&amp;t=432s", "Go to time")</f>
        <v/>
      </c>
    </row>
    <row r="2338">
      <c r="A2338">
        <f>HYPERLINK("https://www.youtube.com/watch?v=PgCYFM2hguI", "Video")</f>
        <v/>
      </c>
      <c r="B2338" t="inlineStr">
        <is>
          <t>0:09</t>
        </is>
      </c>
      <c r="C2338" t="inlineStr">
        <is>
          <t>talking about oh my god is this how you</t>
        </is>
      </c>
      <c r="D2338">
        <f>HYPERLINK("https://www.youtube.com/watch?v=PgCYFM2hguI&amp;t=9s", "Go to time")</f>
        <v/>
      </c>
    </row>
    <row r="2339">
      <c r="A2339">
        <f>HYPERLINK("https://www.youtube.com/watch?v=owTla1kJGhs", "Video")</f>
        <v/>
      </c>
      <c r="B2339" t="inlineStr">
        <is>
          <t>7:12</t>
        </is>
      </c>
      <c r="C2339" t="inlineStr">
        <is>
          <t>me me go on and me I don't care about</t>
        </is>
      </c>
      <c r="D2339">
        <f>HYPERLINK("https://www.youtube.com/watch?v=owTla1kJGhs&amp;t=432s", "Go to time")</f>
        <v/>
      </c>
    </row>
    <row r="2340">
      <c r="A2340">
        <f>HYPERLINK("https://www.youtube.com/watch?v=owTla1kJGhs", "Video")</f>
        <v/>
      </c>
      <c r="B2340" t="inlineStr">
        <is>
          <t>10:39</t>
        </is>
      </c>
      <c r="C2340" t="inlineStr">
        <is>
          <t>that about 3 weeks ago and</t>
        </is>
      </c>
      <c r="D2340">
        <f>HYPERLINK("https://www.youtube.com/watch?v=owTla1kJGhs&amp;t=639s", "Go to time")</f>
        <v/>
      </c>
    </row>
    <row r="2341">
      <c r="A2341">
        <f>HYPERLINK("https://www.youtube.com/watch?v=W31p3L8i7UY", "Video")</f>
        <v/>
      </c>
      <c r="B2341" t="inlineStr">
        <is>
          <t>8:27</t>
        </is>
      </c>
      <c r="C2341" t="inlineStr">
        <is>
          <t>never cared about you 6 months ago</t>
        </is>
      </c>
      <c r="D2341">
        <f>HYPERLINK("https://www.youtube.com/watch?v=W31p3L8i7UY&amp;t=507s", "Go to time")</f>
        <v/>
      </c>
    </row>
    <row r="2342">
      <c r="A2342">
        <f>HYPERLINK("https://www.youtube.com/watch?v=ap0ae1Z8qGg", "Video")</f>
        <v/>
      </c>
      <c r="B2342" t="inlineStr">
        <is>
          <t>1:09</t>
        </is>
      </c>
      <c r="C2342" t="inlineStr">
        <is>
          <t>gringo and what is he talking about well</t>
        </is>
      </c>
      <c r="D2342">
        <f>HYPERLINK("https://www.youtube.com/watch?v=ap0ae1Z8qGg&amp;t=69s", "Go to time")</f>
        <v/>
      </c>
    </row>
    <row r="2343">
      <c r="A2343">
        <f>HYPERLINK("https://www.youtube.com/watch?v=jDItb9pzi-Q", "Video")</f>
        <v/>
      </c>
      <c r="B2343" t="inlineStr">
        <is>
          <t>1:04</t>
        </is>
      </c>
      <c r="C2343" t="inlineStr">
        <is>
          <t>about you you got any games yeah i got a</t>
        </is>
      </c>
      <c r="D2343">
        <f>HYPERLINK("https://www.youtube.com/watch?v=jDItb9pzi-Q&amp;t=64s", "Go to time")</f>
        <v/>
      </c>
    </row>
    <row r="2344">
      <c r="A2344">
        <f>HYPERLINK("https://www.youtube.com/watch?v=m-JGhDwyYkU", "Video")</f>
        <v/>
      </c>
      <c r="B2344" t="inlineStr">
        <is>
          <t>5:18</t>
        </is>
      </c>
      <c r="C2344" t="inlineStr">
        <is>
          <t>going to tell her about Stanley and</t>
        </is>
      </c>
      <c r="D2344">
        <f>HYPERLINK("https://www.youtube.com/watch?v=m-JGhDwyYkU&amp;t=318s", "Go to time")</f>
        <v/>
      </c>
    </row>
    <row r="2345">
      <c r="A2345">
        <f>HYPERLINK("https://www.youtube.com/watch?v=S14aCP3e3yI", "Video")</f>
        <v/>
      </c>
      <c r="B2345" t="inlineStr">
        <is>
          <t>8:30</t>
        </is>
      </c>
      <c r="C2345" t="inlineStr">
        <is>
          <t>about what a great posit you got it okay</t>
        </is>
      </c>
      <c r="D2345">
        <f>HYPERLINK("https://www.youtube.com/watch?v=S14aCP3e3yI&amp;t=510s", "Go to time")</f>
        <v/>
      </c>
    </row>
    <row r="2346">
      <c r="A2346">
        <f>HYPERLINK("https://www.youtube.com/watch?v=mYp0WQssACo", "Video")</f>
        <v/>
      </c>
      <c r="B2346" t="inlineStr">
        <is>
          <t>11:12</t>
        </is>
      </c>
      <c r="C2346" t="inlineStr">
        <is>
          <t>nothing going on we're talking about</t>
        </is>
      </c>
      <c r="D2346">
        <f>HYPERLINK("https://www.youtube.com/watch?v=mYp0WQssACo&amp;t=672s", "Go to time")</f>
        <v/>
      </c>
    </row>
    <row r="2347">
      <c r="A2347">
        <f>HYPERLINK("https://www.youtube.com/watch?v=VSh71MzSxkU", "Video")</f>
        <v/>
      </c>
      <c r="B2347" t="inlineStr">
        <is>
          <t>0:21</t>
        </is>
      </c>
      <c r="C2347" t="inlineStr">
        <is>
          <t>about the senator I still got it and</t>
        </is>
      </c>
      <c r="D2347">
        <f>HYPERLINK("https://www.youtube.com/watch?v=VSh71MzSxkU&amp;t=21s", "Go to time")</f>
        <v/>
      </c>
    </row>
    <row r="2348">
      <c r="A2348">
        <f>HYPERLINK("https://www.youtube.com/watch?v=VSh71MzSxkU", "Video")</f>
        <v/>
      </c>
      <c r="B2348" t="inlineStr">
        <is>
          <t>5:20</t>
        </is>
      </c>
      <c r="C2348" t="inlineStr">
        <is>
          <t>I totally forgot about the affair for a</t>
        </is>
      </c>
      <c r="D2348">
        <f>HYPERLINK("https://www.youtube.com/watch?v=VSh71MzSxkU&amp;t=320s", "Go to time")</f>
        <v/>
      </c>
    </row>
    <row r="2349">
      <c r="A2349">
        <f>HYPERLINK("https://www.youtube.com/watch?v=VSh71MzSxkU", "Video")</f>
        <v/>
      </c>
      <c r="B2349" t="inlineStr">
        <is>
          <t>7:33</t>
        </is>
      </c>
      <c r="C2349" t="inlineStr">
        <is>
          <t>worried about thank you let's go oh shut</t>
        </is>
      </c>
      <c r="D2349">
        <f>HYPERLINK("https://www.youtube.com/watch?v=VSh71MzSxkU&amp;t=453s", "Go to time")</f>
        <v/>
      </c>
    </row>
    <row r="2350">
      <c r="A2350">
        <f>HYPERLINK("https://www.youtube.com/watch?v=wcyv3gNlPHs", "Video")</f>
        <v/>
      </c>
      <c r="B2350" t="inlineStr">
        <is>
          <t>8:15</t>
        </is>
      </c>
      <c r="C2350" t="inlineStr">
        <is>
          <t>go I'm sorry about your friend no he's</t>
        </is>
      </c>
      <c r="D2350">
        <f>HYPERLINK("https://www.youtube.com/watch?v=wcyv3gNlPHs&amp;t=495s", "Go to time")</f>
        <v/>
      </c>
    </row>
    <row r="2351">
      <c r="A2351">
        <f>HYPERLINK("https://www.youtube.com/watch?v=QS87RLjFE_g", "Video")</f>
        <v/>
      </c>
      <c r="B2351" t="inlineStr">
        <is>
          <t>0:39</t>
        </is>
      </c>
      <c r="C2351" t="inlineStr">
        <is>
          <t>have no I'm going to be thinking about</t>
        </is>
      </c>
      <c r="D2351">
        <f>HYPERLINK("https://www.youtube.com/watch?v=QS87RLjFE_g&amp;t=39s", "Go to time")</f>
        <v/>
      </c>
    </row>
    <row r="2352">
      <c r="A2352">
        <f>HYPERLINK("https://www.youtube.com/watch?v=QS87RLjFE_g", "Video")</f>
        <v/>
      </c>
      <c r="B2352" t="inlineStr">
        <is>
          <t>3:09</t>
        </is>
      </c>
      <c r="C2352" t="inlineStr">
        <is>
          <t>forgot about Ryan's presentation and yes</t>
        </is>
      </c>
      <c r="D2352">
        <f>HYPERLINK("https://www.youtube.com/watch?v=QS87RLjFE_g&amp;t=189s", "Go to time")</f>
        <v/>
      </c>
    </row>
    <row r="2353">
      <c r="A2353">
        <f>HYPERLINK("https://www.youtube.com/watch?v=QS87RLjFE_g", "Video")</f>
        <v/>
      </c>
      <c r="B2353" t="inlineStr">
        <is>
          <t>5:18</t>
        </is>
      </c>
      <c r="C2353" t="inlineStr">
        <is>
          <t>but the good thing about the American</t>
        </is>
      </c>
      <c r="D2353">
        <f>HYPERLINK("https://www.youtube.com/watch?v=QS87RLjFE_g&amp;t=318s", "Go to time")</f>
        <v/>
      </c>
    </row>
    <row r="2354">
      <c r="A2354">
        <f>HYPERLINK("https://www.youtube.com/watch?v=csNYRCSmGt4", "Video")</f>
        <v/>
      </c>
      <c r="B2354" t="inlineStr">
        <is>
          <t>8:26</t>
        </is>
      </c>
      <c r="C2354" t="inlineStr">
        <is>
          <t>ain't got nothing to worry about</t>
        </is>
      </c>
      <c r="D2354">
        <f>HYPERLINK("https://www.youtube.com/watch?v=csNYRCSmGt4&amp;t=506s", "Go to time")</f>
        <v/>
      </c>
    </row>
    <row r="2355">
      <c r="A2355">
        <f>HYPERLINK("https://www.youtube.com/watch?v=uJqzHkEe0RE", "Video")</f>
        <v/>
      </c>
      <c r="B2355" t="inlineStr">
        <is>
          <t>4:50</t>
        </is>
      </c>
      <c r="C2355" t="inlineStr">
        <is>
          <t>about 10 minutes ago</t>
        </is>
      </c>
      <c r="D2355">
        <f>HYPERLINK("https://www.youtube.com/watch?v=uJqzHkEe0RE&amp;t=290s", "Go to time")</f>
        <v/>
      </c>
    </row>
    <row r="2356">
      <c r="A2356">
        <f>HYPERLINK("https://www.youtube.com/watch?v=zu_ibJ_LWR8", "Video")</f>
        <v/>
      </c>
      <c r="B2356" t="inlineStr">
        <is>
          <t>1:39</t>
        </is>
      </c>
      <c r="C2356" t="inlineStr">
        <is>
          <t>think about it a month ago nobody would</t>
        </is>
      </c>
      <c r="D2356">
        <f>HYPERLINK("https://www.youtube.com/watch?v=zu_ibJ_LWR8&amp;t=99s", "Go to time")</f>
        <v/>
      </c>
    </row>
    <row r="2357">
      <c r="A2357">
        <f>HYPERLINK("https://www.youtube.com/watch?v=f3meSYa9LfQ", "Video")</f>
        <v/>
      </c>
      <c r="B2357" t="inlineStr">
        <is>
          <t>5:59</t>
        </is>
      </c>
      <c r="C2357" t="inlineStr">
        <is>
          <t>going to tell her about Stanley and</t>
        </is>
      </c>
      <c r="D2357">
        <f>HYPERLINK("https://www.youtube.com/watch?v=f3meSYa9LfQ&amp;t=359s", "Go to time")</f>
        <v/>
      </c>
    </row>
    <row r="2358">
      <c r="A2358">
        <f>HYPERLINK("https://www.youtube.com/watch?v=GRo32Ug22HY", "Video")</f>
        <v/>
      </c>
      <c r="B2358" t="inlineStr">
        <is>
          <t>2:51</t>
        </is>
      </c>
      <c r="C2358" t="inlineStr">
        <is>
          <t>friend you must feel pretty good about</t>
        </is>
      </c>
      <c r="D2358">
        <f>HYPERLINK("https://www.youtube.com/watch?v=GRo32Ug22HY&amp;t=171s", "Go to time")</f>
        <v/>
      </c>
    </row>
    <row r="2359">
      <c r="A2359">
        <f>HYPERLINK("https://www.youtube.com/watch?v=GRo32Ug22HY", "Video")</f>
        <v/>
      </c>
      <c r="B2359" t="inlineStr">
        <is>
          <t>4:15</t>
        </is>
      </c>
      <c r="C2359" t="inlineStr">
        <is>
          <t>bit about what you're going through in a</t>
        </is>
      </c>
      <c r="D2359">
        <f>HYPERLINK("https://www.youtube.com/watch?v=GRo32Ug22HY&amp;t=255s", "Go to time")</f>
        <v/>
      </c>
    </row>
    <row r="2360">
      <c r="A2360">
        <f>HYPERLINK("https://www.youtube.com/watch?v=7dgqhKxH3jg", "Video")</f>
        <v/>
      </c>
      <c r="B2360" t="inlineStr">
        <is>
          <t>3:09</t>
        </is>
      </c>
      <c r="C2360" t="inlineStr">
        <is>
          <t>Someday you are going to tell our grandchildren about how their grandfather won you back in a women's room.</t>
        </is>
      </c>
      <c r="D2360">
        <f>HYPERLINK("https://www.youtube.com/watch?v=7dgqhKxH3jg&amp;t=189s", "Go to time")</f>
        <v/>
      </c>
    </row>
    <row r="2361">
      <c r="A2361">
        <f>HYPERLINK("https://www.youtube.com/watch?v=7dgqhKxH3jg", "Video")</f>
        <v/>
      </c>
      <c r="B2361" t="inlineStr">
        <is>
          <t>3:14</t>
        </is>
      </c>
      <c r="C2361" t="inlineStr">
        <is>
          <t>Gabe, can we talk about this later? I have to go.</t>
        </is>
      </c>
      <c r="D2361">
        <f>HYPERLINK("https://www.youtube.com/watch?v=7dgqhKxH3jg&amp;t=194s", "Go to time")</f>
        <v/>
      </c>
    </row>
    <row r="2362">
      <c r="A2362">
        <f>HYPERLINK("https://www.youtube.com/watch?v=3xZ30C898VY", "Video")</f>
        <v/>
      </c>
      <c r="B2362" t="inlineStr">
        <is>
          <t>6:19</t>
        </is>
      </c>
      <c r="C2362" t="inlineStr">
        <is>
          <t>you gotta forget about all the other</t>
        </is>
      </c>
      <c r="D2362">
        <f>HYPERLINK("https://www.youtube.com/watch?v=3xZ30C898VY&amp;t=379s", "Go to time")</f>
        <v/>
      </c>
    </row>
    <row r="2363">
      <c r="A2363">
        <f>HYPERLINK("https://www.youtube.com/watch?v=3xZ30C898VY", "Video")</f>
        <v/>
      </c>
      <c r="B2363" t="inlineStr">
        <is>
          <t>6:21</t>
        </is>
      </c>
      <c r="C2363" t="inlineStr">
        <is>
          <t>stuff you gotta forget about logic</t>
        </is>
      </c>
      <c r="D2363">
        <f>HYPERLINK("https://www.youtube.com/watch?v=3xZ30C898VY&amp;t=381s", "Go to time")</f>
        <v/>
      </c>
    </row>
    <row r="2364">
      <c r="A2364">
        <f>HYPERLINK("https://www.youtube.com/watch?v=_xWljJScu70", "Video")</f>
        <v/>
      </c>
      <c r="B2364" t="inlineStr">
        <is>
          <t>11:41</t>
        </is>
      </c>
      <c r="C2364" t="inlineStr">
        <is>
          <t>must feel pretty good about yourself</t>
        </is>
      </c>
      <c r="D2364">
        <f>HYPERLINK("https://www.youtube.com/watch?v=_xWljJScu70&amp;t=701s", "Go to time")</f>
        <v/>
      </c>
    </row>
    <row r="2365">
      <c r="A2365">
        <f>HYPERLINK("https://www.youtube.com/watch?v=Xfus-AliARA", "Video")</f>
        <v/>
      </c>
      <c r="B2365" t="inlineStr">
        <is>
          <t>2:51</t>
        </is>
      </c>
      <c r="C2365" t="inlineStr">
        <is>
          <t>you got to forget about all the other</t>
        </is>
      </c>
      <c r="D2365">
        <f>HYPERLINK("https://www.youtube.com/watch?v=Xfus-AliARA&amp;t=171s", "Go to time")</f>
        <v/>
      </c>
    </row>
    <row r="2366">
      <c r="A2366">
        <f>HYPERLINK("https://www.youtube.com/watch?v=Xfus-AliARA", "Video")</f>
        <v/>
      </c>
      <c r="B2366" t="inlineStr">
        <is>
          <t>2:53</t>
        </is>
      </c>
      <c r="C2366" t="inlineStr">
        <is>
          <t>stuff you got to forget about logic and</t>
        </is>
      </c>
      <c r="D2366">
        <f>HYPERLINK("https://www.youtube.com/watch?v=Xfus-AliARA&amp;t=173s", "Go to time")</f>
        <v/>
      </c>
    </row>
    <row r="2367">
      <c r="A2367">
        <f>HYPERLINK("https://www.youtube.com/watch?v=Xfus-AliARA", "Video")</f>
        <v/>
      </c>
      <c r="B2367" t="inlineStr">
        <is>
          <t>9:39</t>
        </is>
      </c>
      <c r="C2367" t="inlineStr">
        <is>
          <t>mates my kids are gonna be right about</t>
        </is>
      </c>
      <c r="D2367">
        <f>HYPERLINK("https://www.youtube.com/watch?v=Xfus-AliARA&amp;t=579s", "Go to time")</f>
        <v/>
      </c>
    </row>
    <row r="2368">
      <c r="A2368">
        <f>HYPERLINK("https://www.youtube.com/watch?v=_5IareL3rac", "Video")</f>
        <v/>
      </c>
      <c r="B2368" t="inlineStr">
        <is>
          <t>15:45</t>
        </is>
      </c>
      <c r="C2368" t="inlineStr">
        <is>
          <t>Source about this what the heck is going</t>
        </is>
      </c>
      <c r="D2368">
        <f>HYPERLINK("https://www.youtube.com/watch?v=_5IareL3rac&amp;t=945s", "Go to time")</f>
        <v/>
      </c>
    </row>
    <row r="2369">
      <c r="A2369">
        <f>HYPERLINK("https://www.youtube.com/watch?v=_5IareL3rac", "Video")</f>
        <v/>
      </c>
      <c r="B2369" t="inlineStr">
        <is>
          <t>16:16</t>
        </is>
      </c>
      <c r="C2369" t="inlineStr">
        <is>
          <t>gonna take it apart in about five</t>
        </is>
      </c>
      <c r="D2369">
        <f>HYPERLINK("https://www.youtube.com/watch?v=_5IareL3rac&amp;t=976s", "Go to time")</f>
        <v/>
      </c>
    </row>
    <row r="2370">
      <c r="A2370">
        <f>HYPERLINK("https://www.youtube.com/watch?v=af0GMFIlb4Q", "Video")</f>
        <v/>
      </c>
      <c r="B2370" t="inlineStr">
        <is>
          <t>0:00</t>
        </is>
      </c>
      <c r="C2370" t="inlineStr">
        <is>
          <t>how about a toast Dahle here's to good</t>
        </is>
      </c>
      <c r="D2370">
        <f>HYPERLINK("https://www.youtube.com/watch?v=af0GMFIlb4Q&amp;t=0s", "Go to time")</f>
        <v/>
      </c>
    </row>
    <row r="2371">
      <c r="A2371">
        <f>HYPERLINK("https://www.youtube.com/watch?v=af0GMFIlb4Q", "Video")</f>
        <v/>
      </c>
      <c r="B2371" t="inlineStr">
        <is>
          <t>3:04</t>
        </is>
      </c>
      <c r="C2371" t="inlineStr">
        <is>
          <t>were not going to think about all your</t>
        </is>
      </c>
      <c r="D2371">
        <f>HYPERLINK("https://www.youtube.com/watch?v=af0GMFIlb4Q&amp;t=184s", "Go to time")</f>
        <v/>
      </c>
    </row>
    <row r="2372">
      <c r="A2372">
        <f>HYPERLINK("https://www.youtube.com/watch?v=pK3se4G1Grs", "Video")</f>
        <v/>
      </c>
      <c r="B2372" t="inlineStr">
        <is>
          <t>0:25</t>
        </is>
      </c>
      <c r="C2372" t="inlineStr">
        <is>
          <t>gonna take it apart in about five</t>
        </is>
      </c>
      <c r="D2372">
        <f>HYPERLINK("https://www.youtube.com/watch?v=pK3se4G1Grs&amp;t=25s", "Go to time")</f>
        <v/>
      </c>
    </row>
    <row r="2373">
      <c r="A2373">
        <f>HYPERLINK("https://www.youtube.com/watch?v=q7xV_6eDmNw", "Video")</f>
        <v/>
      </c>
      <c r="B2373" t="inlineStr">
        <is>
          <t>10:34</t>
        </is>
      </c>
      <c r="C2373" t="inlineStr">
        <is>
          <t>ripening okay good Jan is about to have</t>
        </is>
      </c>
      <c r="D2373">
        <f>HYPERLINK("https://www.youtube.com/watch?v=q7xV_6eDmNw&amp;t=634s", "Go to time")</f>
        <v/>
      </c>
    </row>
    <row r="2374">
      <c r="A2374">
        <f>HYPERLINK("https://www.youtube.com/watch?v=4OYKsYJY3cw", "Video")</f>
        <v/>
      </c>
      <c r="B2374" t="inlineStr">
        <is>
          <t>0:21</t>
        </is>
      </c>
      <c r="C2374" t="inlineStr">
        <is>
          <t>Angela made sever 911 calls
about cars going too fast in front of the building,
so the police put up a radar gun.</t>
        </is>
      </c>
      <c r="D2374">
        <f>HYPERLINK("https://www.youtube.com/watch?v=4OYKsYJY3cw&amp;t=21s", "Go to time")</f>
        <v/>
      </c>
    </row>
    <row r="2375">
      <c r="A2375">
        <f>HYPERLINK("https://www.youtube.com/watch?v=lCkdmMVBi9E", "Video")</f>
        <v/>
      </c>
      <c r="B2375" t="inlineStr">
        <is>
          <t>7:26</t>
        </is>
      </c>
      <c r="C2375" t="inlineStr">
        <is>
          <t>good about herself it will backfire on</t>
        </is>
      </c>
      <c r="D2375">
        <f>HYPERLINK("https://www.youtube.com/watch?v=lCkdmMVBi9E&amp;t=446s", "Go to time")</f>
        <v/>
      </c>
    </row>
    <row r="2376">
      <c r="A2376">
        <f>HYPERLINK("https://www.youtube.com/watch?v=3YZBJBdDf1Y", "Video")</f>
        <v/>
      </c>
      <c r="B2376" t="inlineStr">
        <is>
          <t>7:46</t>
        </is>
      </c>
      <c r="C2376" t="inlineStr">
        <is>
          <t>about 10 minutes every hour yes good</t>
        </is>
      </c>
      <c r="D2376">
        <f>HYPERLINK("https://www.youtube.com/watch?v=3YZBJBdDf1Y&amp;t=466s", "Go to time")</f>
        <v/>
      </c>
    </row>
    <row r="2377">
      <c r="A2377">
        <f>HYPERLINK("https://www.youtube.com/watch?v=3YZBJBdDf1Y", "Video")</f>
        <v/>
      </c>
      <c r="B2377" t="inlineStr">
        <is>
          <t>11:17</t>
        </is>
      </c>
      <c r="C2377" t="inlineStr">
        <is>
          <t>them you must feel pretty good about</t>
        </is>
      </c>
      <c r="D2377">
        <f>HYPERLINK("https://www.youtube.com/watch?v=3YZBJBdDf1Y&amp;t=677s", "Go to time")</f>
        <v/>
      </c>
    </row>
    <row r="2378">
      <c r="A2378">
        <f>HYPERLINK("https://www.youtube.com/watch?v=sItKwZdGkTM", "Video")</f>
        <v/>
      </c>
      <c r="B2378" t="inlineStr">
        <is>
          <t>4:30</t>
        </is>
      </c>
      <c r="C2378" t="inlineStr">
        <is>
          <t>michael go on can we not talk about</t>
        </is>
      </c>
      <c r="D2378">
        <f>HYPERLINK("https://www.youtube.com/watch?v=sItKwZdGkTM&amp;t=270s", "Go to time")</f>
        <v/>
      </c>
    </row>
    <row r="2379">
      <c r="A2379">
        <f>HYPERLINK("https://www.youtube.com/watch?v=b0G__sycz9Q", "Video")</f>
        <v/>
      </c>
      <c r="B2379" t="inlineStr">
        <is>
          <t>0:36</t>
        </is>
      </c>
      <c r="C2379" t="inlineStr">
        <is>
          <t>reserves what are we going to do about</t>
        </is>
      </c>
      <c r="D2379">
        <f>HYPERLINK("https://www.youtube.com/watch?v=b0G__sycz9Q&amp;t=36s", "Go to time")</f>
        <v/>
      </c>
    </row>
    <row r="2380">
      <c r="A2380">
        <f>HYPERLINK("https://www.youtube.com/watch?v=Cy9kugD9rzI", "Video")</f>
        <v/>
      </c>
      <c r="B2380" t="inlineStr">
        <is>
          <t>8:02</t>
        </is>
      </c>
      <c r="C2380" t="inlineStr">
        <is>
          <t>terrible about Debbie Brown she got</t>
        </is>
      </c>
      <c r="D2380">
        <f>HYPERLINK("https://www.youtube.com/watch?v=Cy9kugD9rzI&amp;t=482s", "Go to time")</f>
        <v/>
      </c>
    </row>
    <row r="2381">
      <c r="A2381">
        <f>HYPERLINK("https://www.youtube.com/watch?v=Cy9kugD9rzI", "Video")</f>
        <v/>
      </c>
      <c r="B2381" t="inlineStr">
        <is>
          <t>11:43</t>
        </is>
      </c>
      <c r="C2381" t="inlineStr">
        <is>
          <t>about as good as that's gonna be okay</t>
        </is>
      </c>
      <c r="D2381">
        <f>HYPERLINK("https://www.youtube.com/watch?v=Cy9kugD9rzI&amp;t=703s", "Go to time")</f>
        <v/>
      </c>
    </row>
    <row r="2382">
      <c r="A2382">
        <f>HYPERLINK("https://www.youtube.com/watch?v=sODwNUHDMnw", "Video")</f>
        <v/>
      </c>
      <c r="B2382" t="inlineStr">
        <is>
          <t>6:34</t>
        </is>
      </c>
      <c r="C2382" t="inlineStr">
        <is>
          <t>I'm going to take it apart in about five</t>
        </is>
      </c>
      <c r="D2382">
        <f>HYPERLINK("https://www.youtube.com/watch?v=sODwNUHDMnw&amp;t=394s", "Go to time")</f>
        <v/>
      </c>
    </row>
    <row r="2383">
      <c r="A2383">
        <f>HYPERLINK("https://www.youtube.com/watch?v=sODwNUHDMnw", "Video")</f>
        <v/>
      </c>
      <c r="B2383" t="inlineStr">
        <is>
          <t>15:20</t>
        </is>
      </c>
      <c r="C2383" t="inlineStr">
        <is>
          <t>I completely forgot about that prank</t>
        </is>
      </c>
      <c r="D2383">
        <f>HYPERLINK("https://www.youtube.com/watch?v=sODwNUHDMnw&amp;t=920s", "Go to time")</f>
        <v/>
      </c>
    </row>
    <row r="2384">
      <c r="A2384">
        <f>HYPERLINK("https://www.youtube.com/watch?v=z1njdoHnEyE", "Video")</f>
        <v/>
      </c>
      <c r="B2384" t="inlineStr">
        <is>
          <t>0:01</t>
        </is>
      </c>
      <c r="C2384" t="inlineStr">
        <is>
          <t>I got a big box,
how about you?!</t>
        </is>
      </c>
      <c r="D2384">
        <f>HYPERLINK("https://www.youtube.com/watch?v=z1njdoHnEyE&amp;t=1s", "Go to time")</f>
        <v/>
      </c>
    </row>
    <row r="2385">
      <c r="A2385">
        <f>HYPERLINK("https://www.youtube.com/watch?v=z1njdoHnEyE", "Video")</f>
        <v/>
      </c>
      <c r="B2385" t="inlineStr">
        <is>
          <t>0:05</t>
        </is>
      </c>
      <c r="C2385" t="inlineStr">
        <is>
          <t>I got a big box,
how about you?!</t>
        </is>
      </c>
      <c r="D2385">
        <f>HYPERLINK("https://www.youtube.com/watch?v=z1njdoHnEyE&amp;t=5s", "Go to time")</f>
        <v/>
      </c>
    </row>
    <row r="2386">
      <c r="A2386">
        <f>HYPERLINK("https://www.youtube.com/watch?v=8NMj9WJpK5c", "Video")</f>
        <v/>
      </c>
      <c r="B2386" t="inlineStr">
        <is>
          <t>16:32</t>
        </is>
      </c>
      <c r="C2386" t="inlineStr">
        <is>
          <t>friend you got to forget about</t>
        </is>
      </c>
      <c r="D2386">
        <f>HYPERLINK("https://www.youtube.com/watch?v=8NMj9WJpK5c&amp;t=992s", "Go to time")</f>
        <v/>
      </c>
    </row>
    <row r="2387">
      <c r="A2387">
        <f>HYPERLINK("https://www.youtube.com/watch?v=9ftS1McnqvA", "Video")</f>
        <v/>
      </c>
      <c r="B2387" t="inlineStr">
        <is>
          <t>6:20</t>
        </is>
      </c>
      <c r="C2387" t="inlineStr">
        <is>
          <t>going to tell her about Stanley and</t>
        </is>
      </c>
      <c r="D2387">
        <f>HYPERLINK("https://www.youtube.com/watch?v=9ftS1McnqvA&amp;t=380s", "Go to time")</f>
        <v/>
      </c>
    </row>
    <row r="2388">
      <c r="A2388">
        <f>HYPERLINK("https://www.youtube.com/watch?v=xOqZ4qdMDes", "Video")</f>
        <v/>
      </c>
      <c r="B2388" t="inlineStr">
        <is>
          <t>1:57</t>
        </is>
      </c>
      <c r="C2388" t="inlineStr">
        <is>
          <t>preserves what are we going to do about</t>
        </is>
      </c>
      <c r="D2388">
        <f>HYPERLINK("https://www.youtube.com/watch?v=xOqZ4qdMDes&amp;t=117s", "Go to time")</f>
        <v/>
      </c>
    </row>
    <row r="2389">
      <c r="A2389">
        <f>HYPERLINK("https://www.youtube.com/watch?v=1PQLrSWZPZs", "Video")</f>
        <v/>
      </c>
      <c r="B2389" t="inlineStr">
        <is>
          <t>1:17</t>
        </is>
      </c>
      <c r="C2389" t="inlineStr">
        <is>
          <t>thing I got Roy heard about you liking</t>
        </is>
      </c>
      <c r="D2389">
        <f>HYPERLINK("https://www.youtube.com/watch?v=1PQLrSWZPZs&amp;t=77s", "Go to time")</f>
        <v/>
      </c>
    </row>
    <row r="2390">
      <c r="A2390">
        <f>HYPERLINK("https://www.youtube.com/watch?v=fiYelN8zJGw", "Video")</f>
        <v/>
      </c>
      <c r="B2390" t="inlineStr">
        <is>
          <t>6:49</t>
        </is>
      </c>
      <c r="C2390" t="inlineStr">
        <is>
          <t>about this anymore I got 500 feet of red</t>
        </is>
      </c>
      <c r="D2390">
        <f>HYPERLINK("https://www.youtube.com/watch?v=fiYelN8zJGw&amp;t=409s", "Go to time")</f>
        <v/>
      </c>
    </row>
    <row r="2391">
      <c r="A2391">
        <f>HYPERLINK("https://www.youtube.com/watch?v=O4WFtfi5Lfk", "Video")</f>
        <v/>
      </c>
      <c r="B2391" t="inlineStr">
        <is>
          <t>8:15</t>
        </is>
      </c>
      <c r="C2391" t="inlineStr">
        <is>
          <t>were not going to think about all your</t>
        </is>
      </c>
      <c r="D2391">
        <f>HYPERLINK("https://www.youtube.com/watch?v=O4WFtfi5Lfk&amp;t=495s", "Go to time")</f>
        <v/>
      </c>
    </row>
    <row r="2392">
      <c r="A2392">
        <f>HYPERLINK("https://www.youtube.com/watch?v=rD0uWHoKS_w", "Video")</f>
        <v/>
      </c>
      <c r="B2392" t="inlineStr">
        <is>
          <t>0:55</t>
        </is>
      </c>
      <c r="C2392" t="inlineStr">
        <is>
          <t>I'm going to take it apart in about five</t>
        </is>
      </c>
      <c r="D2392">
        <f>HYPERLINK("https://www.youtube.com/watch?v=rD0uWHoKS_w&amp;t=55s", "Go to time")</f>
        <v/>
      </c>
    </row>
    <row r="2393">
      <c r="A2393">
        <f>HYPERLINK("https://www.youtube.com/watch?v=NEhn6jmn6O8", "Video")</f>
        <v/>
      </c>
      <c r="B2393" t="inlineStr">
        <is>
          <t>1:39</t>
        </is>
      </c>
      <c r="C2393" t="inlineStr">
        <is>
          <t>ordered about three weeks ago and have</t>
        </is>
      </c>
      <c r="D2393">
        <f>HYPERLINK("https://www.youtube.com/watch?v=NEhn6jmn6O8&amp;t=99s", "Go to time")</f>
        <v/>
      </c>
    </row>
    <row r="2394">
      <c r="A2394">
        <f>HYPERLINK("https://www.youtube.com/watch?v=4D652TBXdJA", "Video")</f>
        <v/>
      </c>
      <c r="B2394" t="inlineStr">
        <is>
          <t>4:54</t>
        </is>
      </c>
      <c r="C2394" t="inlineStr">
        <is>
          <t>you gotta forget about all the other</t>
        </is>
      </c>
      <c r="D2394">
        <f>HYPERLINK("https://www.youtube.com/watch?v=4D652TBXdJA&amp;t=294s", "Go to time")</f>
        <v/>
      </c>
    </row>
    <row r="2395">
      <c r="A2395">
        <f>HYPERLINK("https://www.youtube.com/watch?v=4D652TBXdJA", "Video")</f>
        <v/>
      </c>
      <c r="B2395" t="inlineStr">
        <is>
          <t>4:55</t>
        </is>
      </c>
      <c r="C2395" t="inlineStr">
        <is>
          <t>stuff you gotta forget about logic</t>
        </is>
      </c>
      <c r="D2395">
        <f>HYPERLINK("https://www.youtube.com/watch?v=4D652TBXdJA&amp;t=295s", "Go to time")</f>
        <v/>
      </c>
    </row>
    <row r="2396">
      <c r="A2396">
        <f>HYPERLINK("https://www.youtube.com/watch?v=3jtwvEe6htA", "Video")</f>
        <v/>
      </c>
      <c r="B2396" t="inlineStr">
        <is>
          <t>5:24</t>
        </is>
      </c>
      <c r="C2396" t="inlineStr">
        <is>
          <t>about okay I know what's going on</t>
        </is>
      </c>
      <c r="D2396">
        <f>HYPERLINK("https://www.youtube.com/watch?v=3jtwvEe6htA&amp;t=324s", "Go to time")</f>
        <v/>
      </c>
    </row>
    <row r="2397">
      <c r="A2397">
        <f>HYPERLINK("https://www.youtube.com/watch?v=HP5Vj0qf6pw", "Video")</f>
        <v/>
      </c>
      <c r="B2397" t="inlineStr">
        <is>
          <t>8:16</t>
        </is>
      </c>
      <c r="C2397" t="inlineStr">
        <is>
          <t>I'm going to take it apart in about 5</t>
        </is>
      </c>
      <c r="D2397">
        <f>HYPERLINK("https://www.youtube.com/watch?v=HP5Vj0qf6pw&amp;t=496s", "Go to time")</f>
        <v/>
      </c>
    </row>
    <row r="2398">
      <c r="A2398">
        <f>HYPERLINK("https://www.youtube.com/watch?v=HP5Vj0qf6pw", "Video")</f>
        <v/>
      </c>
      <c r="B2398" t="inlineStr">
        <is>
          <t>14:00</t>
        </is>
      </c>
      <c r="C2398" t="inlineStr">
        <is>
          <t>about True Blood number one I'm going</t>
        </is>
      </c>
      <c r="D2398">
        <f>HYPERLINK("https://www.youtube.com/watch?v=HP5Vj0qf6pw&amp;t=840s", "Go to time")</f>
        <v/>
      </c>
    </row>
    <row r="2399">
      <c r="A2399">
        <f>HYPERLINK("https://www.youtube.com/watch?v=HP5Vj0qf6pw", "Video")</f>
        <v/>
      </c>
      <c r="B2399" t="inlineStr">
        <is>
          <t>23:37</t>
        </is>
      </c>
      <c r="C2399" t="inlineStr">
        <is>
          <t>I completely forgot about that prank</t>
        </is>
      </c>
      <c r="D2399">
        <f>HYPERLINK("https://www.youtube.com/watch?v=HP5Vj0qf6pw&amp;t=1417s", "Go to time")</f>
        <v/>
      </c>
    </row>
    <row r="2400">
      <c r="A2400">
        <f>HYPERLINK("https://www.youtube.com/watch?v=y7fnJ6px7Ak", "Video")</f>
        <v/>
      </c>
      <c r="B2400" t="inlineStr">
        <is>
          <t>8:21</t>
        </is>
      </c>
      <c r="C2400" t="inlineStr">
        <is>
          <t>about nothing nothing going on we're</t>
        </is>
      </c>
      <c r="D2400">
        <f>HYPERLINK("https://www.youtube.com/watch?v=y7fnJ6px7Ak&amp;t=501s", "Go to time")</f>
        <v/>
      </c>
    </row>
    <row r="2401">
      <c r="A2401">
        <f>HYPERLINK("https://www.youtube.com/watch?v=AKZSaqp_BJc", "Video")</f>
        <v/>
      </c>
      <c r="B2401" t="inlineStr">
        <is>
          <t>29:12</t>
        </is>
      </c>
      <c r="C2401" t="inlineStr">
        <is>
          <t>sorry about everything you're a good kid</t>
        </is>
      </c>
      <c r="D2401">
        <f>HYPERLINK("https://www.youtube.com/watch?v=AKZSaqp_BJc&amp;t=1752s", "Go to time")</f>
        <v/>
      </c>
    </row>
    <row r="2402">
      <c r="A2402">
        <f>HYPERLINK("https://www.youtube.com/watch?v=vKHVtffmbRo", "Video")</f>
        <v/>
      </c>
      <c r="B2402" t="inlineStr">
        <is>
          <t>0:13</t>
        </is>
      </c>
      <c r="C2402" t="inlineStr">
        <is>
          <t>what was that all about you forgot her</t>
        </is>
      </c>
      <c r="D2402">
        <f>HYPERLINK("https://www.youtube.com/watch?v=vKHVtffmbRo&amp;t=13s", "Go to time")</f>
        <v/>
      </c>
    </row>
    <row r="2403">
      <c r="A2403">
        <f>HYPERLINK("https://www.youtube.com/watch?v=XBpc7cGUIi4", "Video")</f>
        <v/>
      </c>
      <c r="B2403" t="inlineStr">
        <is>
          <t>1:35</t>
        </is>
      </c>
      <c r="C2403" t="inlineStr">
        <is>
          <t>and we're gonna see what
we can do about a pie.</t>
        </is>
      </c>
      <c r="D2403">
        <f>HYPERLINK("https://www.youtube.com/watch?v=XBpc7cGUIi4&amp;t=95s", "Go to time")</f>
        <v/>
      </c>
    </row>
    <row r="2404">
      <c r="A2404">
        <f>HYPERLINK("https://www.youtube.com/watch?v=THolqsuG-Do", "Video")</f>
        <v/>
      </c>
      <c r="B2404" t="inlineStr">
        <is>
          <t>6:23</t>
        </is>
      </c>
      <c r="C2404" t="inlineStr">
        <is>
          <t>got a big box how about you I got a big</t>
        </is>
      </c>
      <c r="D2404">
        <f>HYPERLINK("https://www.youtube.com/watch?v=THolqsuG-Do&amp;t=383s", "Go to time")</f>
        <v/>
      </c>
    </row>
    <row r="2405">
      <c r="A2405">
        <f>HYPERLINK("https://www.youtube.com/watch?v=THolqsuG-Do", "Video")</f>
        <v/>
      </c>
      <c r="B2405" t="inlineStr">
        <is>
          <t>6:25</t>
        </is>
      </c>
      <c r="C2405" t="inlineStr">
        <is>
          <t>box yes I do I got a big box how about</t>
        </is>
      </c>
      <c r="D2405">
        <f>HYPERLINK("https://www.youtube.com/watch?v=THolqsuG-Do&amp;t=385s", "Go to time")</f>
        <v/>
      </c>
    </row>
    <row r="2406">
      <c r="A2406">
        <f>HYPERLINK("https://www.youtube.com/watch?v=QC-C16ZfVs4", "Video")</f>
        <v/>
      </c>
      <c r="B2406" t="inlineStr">
        <is>
          <t>1:02</t>
        </is>
      </c>
      <c r="C2406" t="inlineStr">
        <is>
          <t>completely forgot about that prank that</t>
        </is>
      </c>
      <c r="D2406">
        <f>HYPERLINK("https://www.youtube.com/watch?v=QC-C16ZfVs4&amp;t=62s", "Go to time")</f>
        <v/>
      </c>
    </row>
    <row r="2407">
      <c r="A2407">
        <f>HYPERLINK("https://www.youtube.com/watch?v=QC-C16ZfVs4", "Video")</f>
        <v/>
      </c>
      <c r="B2407" t="inlineStr">
        <is>
          <t>2:39</t>
        </is>
      </c>
      <c r="C2407" t="inlineStr">
        <is>
          <t>I'm going to take it apart in about 5</t>
        </is>
      </c>
      <c r="D2407">
        <f>HYPERLINK("https://www.youtube.com/watch?v=QC-C16ZfVs4&amp;t=159s", "Go to time")</f>
        <v/>
      </c>
    </row>
    <row r="2408">
      <c r="A2408">
        <f>HYPERLINK("https://www.youtube.com/watch?v=KkbJ_F__D14", "Video")</f>
        <v/>
      </c>
      <c r="B2408" t="inlineStr">
        <is>
          <t>0:26</t>
        </is>
      </c>
      <c r="C2408" t="inlineStr">
        <is>
          <t>totally forgot about Cubbies there's a</t>
        </is>
      </c>
      <c r="D2408">
        <f>HYPERLINK("https://www.youtube.com/watch?v=KkbJ_F__D14&amp;t=26s", "Go to time")</f>
        <v/>
      </c>
    </row>
    <row r="2409">
      <c r="A2409">
        <f>HYPERLINK("https://www.youtube.com/watch?v=svVdWOVZXY4", "Video")</f>
        <v/>
      </c>
      <c r="B2409" t="inlineStr">
        <is>
          <t>5:32</t>
        </is>
      </c>
      <c r="C2409" t="inlineStr">
        <is>
          <t>going to tell her about Stanley and</t>
        </is>
      </c>
      <c r="D2409">
        <f>HYPERLINK("https://www.youtube.com/watch?v=svVdWOVZXY4&amp;t=332s", "Go to time")</f>
        <v/>
      </c>
    </row>
    <row r="2410">
      <c r="A2410">
        <f>HYPERLINK("https://www.youtube.com/watch?v=OJj93V-HR8U", "Video")</f>
        <v/>
      </c>
      <c r="B2410" t="inlineStr">
        <is>
          <t>7:23</t>
        </is>
      </c>
      <c r="C2410" t="inlineStr">
        <is>
          <t>happens you got to forget about all the</t>
        </is>
      </c>
      <c r="D2410">
        <f>HYPERLINK("https://www.youtube.com/watch?v=OJj93V-HR8U&amp;t=443s", "Go to time")</f>
        <v/>
      </c>
    </row>
    <row r="2411">
      <c r="A2411">
        <f>HYPERLINK("https://www.youtube.com/watch?v=OJj93V-HR8U", "Video")</f>
        <v/>
      </c>
      <c r="B2411" t="inlineStr">
        <is>
          <t>7:26</t>
        </is>
      </c>
      <c r="C2411" t="inlineStr">
        <is>
          <t>other stuff you got to forget about</t>
        </is>
      </c>
      <c r="D2411">
        <f>HYPERLINK("https://www.youtube.com/watch?v=OJj93V-HR8U&amp;t=446s", "Go to time")</f>
        <v/>
      </c>
    </row>
    <row r="2412">
      <c r="A2412">
        <f>HYPERLINK("https://www.youtube.com/watch?v=bPUzRvCpd8M", "Video")</f>
        <v/>
      </c>
      <c r="B2412" t="inlineStr">
        <is>
          <t>5:26</t>
        </is>
      </c>
      <c r="C2412" t="inlineStr">
        <is>
          <t>what am I going to do about Chan</t>
        </is>
      </c>
      <c r="D2412">
        <f>HYPERLINK("https://www.youtube.com/watch?v=bPUzRvCpd8M&amp;t=326s", "Go to time")</f>
        <v/>
      </c>
    </row>
    <row r="2413">
      <c r="A2413">
        <f>HYPERLINK("https://www.youtube.com/watch?v=bPUzRvCpd8M", "Video")</f>
        <v/>
      </c>
      <c r="B2413" t="inlineStr">
        <is>
          <t>9:25</t>
        </is>
      </c>
      <c r="C2413" t="inlineStr">
        <is>
          <t>point you know um I I I feel good about</t>
        </is>
      </c>
      <c r="D2413">
        <f>HYPERLINK("https://www.youtube.com/watch?v=bPUzRvCpd8M&amp;t=565s", "Go to time")</f>
        <v/>
      </c>
    </row>
    <row r="2414">
      <c r="A2414">
        <f>HYPERLINK("https://www.youtube.com/watch?v=3oixmbv0tfw", "Video")</f>
        <v/>
      </c>
      <c r="B2414" t="inlineStr">
        <is>
          <t>1:51</t>
        </is>
      </c>
      <c r="C2414" t="inlineStr">
        <is>
          <t>about my sex life oh my god look at how</t>
        </is>
      </c>
      <c r="D2414">
        <f>HYPERLINK("https://www.youtube.com/watch?v=3oixmbv0tfw&amp;t=111s", "Go to time")</f>
        <v/>
      </c>
    </row>
    <row r="2415">
      <c r="A2415">
        <f>HYPERLINK("https://www.youtube.com/watch?v=T-yT9X4XkH0", "Video")</f>
        <v/>
      </c>
      <c r="B2415" t="inlineStr">
        <is>
          <t>1:41</t>
        </is>
      </c>
      <c r="C2415" t="inlineStr">
        <is>
          <t>um what about office romance good point</t>
        </is>
      </c>
      <c r="D2415">
        <f>HYPERLINK("https://www.youtube.com/watch?v=T-yT9X4XkH0&amp;t=101s", "Go to time")</f>
        <v/>
      </c>
    </row>
    <row r="2416">
      <c r="A2416">
        <f>HYPERLINK("https://www.youtube.com/watch?v=-gTQWOk6dkg", "Video")</f>
        <v/>
      </c>
      <c r="B2416" t="inlineStr">
        <is>
          <t>9:09</t>
        </is>
      </c>
      <c r="C2416" t="inlineStr">
        <is>
          <t>I'm texting about you okay God this</t>
        </is>
      </c>
      <c r="D2416">
        <f>HYPERLINK("https://www.youtube.com/watch?v=-gTQWOk6dkg&amp;t=549s", "Go to time")</f>
        <v/>
      </c>
    </row>
    <row r="2417">
      <c r="A2417">
        <f>HYPERLINK("https://www.youtube.com/watch?v=-gTQWOk6dkg", "Video")</f>
        <v/>
      </c>
      <c r="B2417" t="inlineStr">
        <is>
          <t>14:32</t>
        </is>
      </c>
      <c r="C2417" t="inlineStr">
        <is>
          <t>going to tell her about Stanley and</t>
        </is>
      </c>
      <c r="D2417">
        <f>HYPERLINK("https://www.youtube.com/watch?v=-gTQWOk6dkg&amp;t=872s", "Go to time")</f>
        <v/>
      </c>
    </row>
    <row r="2418">
      <c r="A2418">
        <f>HYPERLINK("https://www.youtube.com/watch?v=-gTQWOk6dkg", "Video")</f>
        <v/>
      </c>
      <c r="B2418" t="inlineStr">
        <is>
          <t>32:52</t>
        </is>
      </c>
      <c r="C2418" t="inlineStr">
        <is>
          <t>and I'm going to tell them about every</t>
        </is>
      </c>
      <c r="D2418">
        <f>HYPERLINK("https://www.youtube.com/watch?v=-gTQWOk6dkg&amp;t=1972s", "Go to time")</f>
        <v/>
      </c>
    </row>
    <row r="2419">
      <c r="A2419">
        <f>HYPERLINK("https://www.youtube.com/watch?v=R0035OsKwFc", "Video")</f>
        <v/>
      </c>
      <c r="B2419" t="inlineStr">
        <is>
          <t>2:46</t>
        </is>
      </c>
      <c r="C2419" t="inlineStr">
        <is>
          <t>what was that all about forgot her</t>
        </is>
      </c>
      <c r="D2419">
        <f>HYPERLINK("https://www.youtube.com/watch?v=R0035OsKwFc&amp;t=166s", "Go to time")</f>
        <v/>
      </c>
    </row>
    <row r="2420">
      <c r="A2420">
        <f>HYPERLINK("https://www.youtube.com/watch?v=q0C7-0Vj9Gs", "Video")</f>
        <v/>
      </c>
      <c r="B2420" t="inlineStr">
        <is>
          <t>18:46</t>
        </is>
      </c>
      <c r="C2420" t="inlineStr">
        <is>
          <t>been griping about yeah I got stung up</t>
        </is>
      </c>
      <c r="D2420">
        <f>HYPERLINK("https://www.youtube.com/watch?v=q0C7-0Vj9Gs&amp;t=1126s", "Go to time")</f>
        <v/>
      </c>
    </row>
    <row r="2421">
      <c r="A2421">
        <f>HYPERLINK("https://www.youtube.com/watch?v=RdHcyhpygBE", "Video")</f>
        <v/>
      </c>
      <c r="B2421" t="inlineStr">
        <is>
          <t>4:20</t>
        </is>
      </c>
      <c r="C2421" t="inlineStr">
        <is>
          <t>isn't about me anymore I'm going to</t>
        </is>
      </c>
      <c r="D2421">
        <f>HYPERLINK("https://www.youtube.com/watch?v=RdHcyhpygBE&amp;t=260s", "Go to time")</f>
        <v/>
      </c>
    </row>
    <row r="2422">
      <c r="A2422">
        <f>HYPERLINK("https://www.youtube.com/watch?v=_iRX--L-fOo", "Video")</f>
        <v/>
      </c>
      <c r="B2422" t="inlineStr">
        <is>
          <t>2:02</t>
        </is>
      </c>
      <c r="C2422" t="inlineStr">
        <is>
          <t>joke so how would you go about settling</t>
        </is>
      </c>
      <c r="D2422">
        <f>HYPERLINK("https://www.youtube.com/watch?v=_iRX--L-fOo&amp;t=122s", "Go to time")</f>
        <v/>
      </c>
    </row>
    <row r="2423">
      <c r="A2423">
        <f>HYPERLINK("https://www.youtube.com/watch?v=_m6DuQd_frg", "Video")</f>
        <v/>
      </c>
      <c r="B2423" t="inlineStr">
        <is>
          <t>5:48</t>
        </is>
      </c>
      <c r="C2423" t="inlineStr">
        <is>
          <t>it about a week ago Michael gave us two</t>
        </is>
      </c>
      <c r="D2423">
        <f>HYPERLINK("https://www.youtube.com/watch?v=_m6DuQd_frg&amp;t=348s", "Go to time")</f>
        <v/>
      </c>
    </row>
    <row r="2424">
      <c r="A2424">
        <f>HYPERLINK("https://www.youtube.com/watch?v=_m6DuQd_frg", "Video")</f>
        <v/>
      </c>
      <c r="B2424" t="inlineStr">
        <is>
          <t>7:13</t>
        </is>
      </c>
      <c r="C2424" t="inlineStr">
        <is>
          <t>about um you know cuz you're go you're</t>
        </is>
      </c>
      <c r="D2424">
        <f>HYPERLINK("https://www.youtube.com/watch?v=_m6DuQd_frg&amp;t=433s", "Go to time")</f>
        <v/>
      </c>
    </row>
    <row r="2425">
      <c r="A2425">
        <f>HYPERLINK("https://www.youtube.com/watch?v=2-YKgCzA3RQ", "Video")</f>
        <v/>
      </c>
      <c r="B2425" t="inlineStr">
        <is>
          <t>1:18</t>
        </is>
      </c>
      <c r="C2425" t="inlineStr">
        <is>
          <t>gonna miss most about Scranton oh wow</t>
        </is>
      </c>
      <c r="D2425">
        <f>HYPERLINK("https://www.youtube.com/watch?v=2-YKgCzA3RQ&amp;t=78s", "Go to time")</f>
        <v/>
      </c>
    </row>
    <row r="2426">
      <c r="A2426">
        <f>HYPERLINK("https://www.youtube.com/watch?v=2-YKgCzA3RQ", "Video")</f>
        <v/>
      </c>
      <c r="B2426" t="inlineStr">
        <is>
          <t>2:00</t>
        </is>
      </c>
      <c r="C2426" t="inlineStr">
        <is>
          <t>about gosh over half an hour okay yeah</t>
        </is>
      </c>
      <c r="D2426">
        <f>HYPERLINK("https://www.youtube.com/watch?v=2-YKgCzA3RQ&amp;t=120s", "Go to time")</f>
        <v/>
      </c>
    </row>
    <row r="2427">
      <c r="A2427">
        <f>HYPERLINK("https://www.youtube.com/watch?v=NQ7NeNQaHbM", "Video")</f>
        <v/>
      </c>
      <c r="B2427" t="inlineStr">
        <is>
          <t>5:25</t>
        </is>
      </c>
      <c r="C2427" t="inlineStr">
        <is>
          <t>We've got about 45 minutes.
-Meredith?</t>
        </is>
      </c>
      <c r="D2427">
        <f>HYPERLINK("https://www.youtube.com/watch?v=NQ7NeNQaHbM&amp;t=325s", "Go to time")</f>
        <v/>
      </c>
    </row>
    <row r="2428">
      <c r="A2428">
        <f>HYPERLINK("https://www.youtube.com/watch?v=awv8LL-CAY4", "Video")</f>
        <v/>
      </c>
      <c r="B2428" t="inlineStr">
        <is>
          <t>10:31</t>
        </is>
      </c>
      <c r="C2428" t="inlineStr">
        <is>
          <t>we do about our heads I'm not going to</t>
        </is>
      </c>
      <c r="D2428">
        <f>HYPERLINK("https://www.youtube.com/watch?v=awv8LL-CAY4&amp;t=631s", "Go to time")</f>
        <v/>
      </c>
    </row>
    <row r="2429">
      <c r="A2429">
        <f>HYPERLINK("https://www.youtube.com/watch?v=a-G0KFFWk44", "Video")</f>
        <v/>
      </c>
      <c r="B2429" t="inlineStr">
        <is>
          <t>4:55</t>
        </is>
      </c>
      <c r="C2429" t="inlineStr">
        <is>
          <t>it's good to know the Deets about the</t>
        </is>
      </c>
      <c r="D2429">
        <f>HYPERLINK("https://www.youtube.com/watch?v=a-G0KFFWk44&amp;t=295s", "Go to time")</f>
        <v/>
      </c>
    </row>
    <row r="2430">
      <c r="A2430">
        <f>HYPERLINK("https://www.youtube.com/watch?v=a-G0KFFWk44", "Video")</f>
        <v/>
      </c>
      <c r="B2430" t="inlineStr">
        <is>
          <t>8:44</t>
        </is>
      </c>
      <c r="C2430" t="inlineStr">
        <is>
          <t>do you want to talk about it go to a</t>
        </is>
      </c>
      <c r="D2430">
        <f>HYPERLINK("https://www.youtube.com/watch?v=a-G0KFFWk44&amp;t=524s", "Go to time")</f>
        <v/>
      </c>
    </row>
    <row r="2431">
      <c r="A2431">
        <f>HYPERLINK("https://www.youtube.com/watch?v=a-G0KFFWk44", "Video")</f>
        <v/>
      </c>
      <c r="B2431" t="inlineStr">
        <is>
          <t>8:59</t>
        </is>
      </c>
      <c r="C2431" t="inlineStr">
        <is>
          <t>months I'm gonna call you about that</t>
        </is>
      </c>
      <c r="D2431">
        <f>HYPERLINK("https://www.youtube.com/watch?v=a-G0KFFWk44&amp;t=539s", "Go to time")</f>
        <v/>
      </c>
    </row>
    <row r="2432">
      <c r="A2432">
        <f>HYPERLINK("https://www.youtube.com/watch?v=qQwoFaHTpY8", "Video")</f>
        <v/>
      </c>
      <c r="B2432" t="inlineStr">
        <is>
          <t>3:49</t>
        </is>
      </c>
      <c r="C2432" t="inlineStr">
        <is>
          <t>gonna actually talk about it out here so</t>
        </is>
      </c>
      <c r="D2432">
        <f>HYPERLINK("https://www.youtube.com/watch?v=qQwoFaHTpY8&amp;t=229s", "Go to time")</f>
        <v/>
      </c>
    </row>
    <row r="2433">
      <c r="A2433">
        <f>HYPERLINK("https://www.youtube.com/watch?v=AeZ6a1A0-ow", "Video")</f>
        <v/>
      </c>
      <c r="B2433" t="inlineStr">
        <is>
          <t>9:58</t>
        </is>
      </c>
      <c r="C2433" t="inlineStr">
        <is>
          <t>Big fella comes in screaming about God knows what, I think maybe Halpbert had stolen his car, something like that</t>
        </is>
      </c>
      <c r="D2433">
        <f>HYPERLINK("https://www.youtube.com/watch?v=AeZ6a1A0-ow&amp;t=598s", "Go to time")</f>
        <v/>
      </c>
    </row>
    <row r="2434">
      <c r="A2434">
        <f>HYPERLINK("https://www.youtube.com/watch?v=gg3De5xzkk4", "Video")</f>
        <v/>
      </c>
      <c r="B2434" t="inlineStr">
        <is>
          <t>6:28</t>
        </is>
      </c>
      <c r="C2434" t="inlineStr">
        <is>
          <t>she's always talking about oh my God is</t>
        </is>
      </c>
      <c r="D2434">
        <f>HYPERLINK("https://www.youtube.com/watch?v=gg3De5xzkk4&amp;t=388s", "Go to time")</f>
        <v/>
      </c>
    </row>
    <row r="2435">
      <c r="A2435">
        <f>HYPERLINK("https://www.youtube.com/watch?v=9Zp8UlxyjQ4", "Video")</f>
        <v/>
      </c>
      <c r="B2435" t="inlineStr">
        <is>
          <t>20:31</t>
        </is>
      </c>
      <c r="C2435" t="inlineStr">
        <is>
          <t>this start about 10 minutes ago I when I</t>
        </is>
      </c>
      <c r="D2435">
        <f>HYPERLINK("https://www.youtube.com/watch?v=9Zp8UlxyjQ4&amp;t=1231s", "Go to time")</f>
        <v/>
      </c>
    </row>
    <row r="2436">
      <c r="A2436">
        <f>HYPERLINK("https://www.youtube.com/watch?v=9Zp8UlxyjQ4", "Video")</f>
        <v/>
      </c>
      <c r="B2436" t="inlineStr">
        <is>
          <t>25:21</t>
        </is>
      </c>
      <c r="C2436" t="inlineStr">
        <is>
          <t>ripening okay good Jan is about to have</t>
        </is>
      </c>
      <c r="D2436">
        <f>HYPERLINK("https://www.youtube.com/watch?v=9Zp8UlxyjQ4&amp;t=1521s", "Go to time")</f>
        <v/>
      </c>
    </row>
    <row r="2437">
      <c r="A2437">
        <f>HYPERLINK("https://www.youtube.com/watch?v=EoKN59Cl8Qk", "Video")</f>
        <v/>
      </c>
      <c r="B2437" t="inlineStr">
        <is>
          <t>6:32</t>
        </is>
      </c>
      <c r="C2437" t="inlineStr">
        <is>
          <t>Karen yeah I'm not going to talk about</t>
        </is>
      </c>
      <c r="D2437">
        <f>HYPERLINK("https://www.youtube.com/watch?v=EoKN59Cl8Qk&amp;t=392s", "Go to time")</f>
        <v/>
      </c>
    </row>
    <row r="2438">
      <c r="A2438">
        <f>HYPERLINK("https://www.youtube.com/watch?v=EoKN59Cl8Qk", "Video")</f>
        <v/>
      </c>
      <c r="B2438" t="inlineStr">
        <is>
          <t>10:06</t>
        </is>
      </c>
      <c r="C2438" t="inlineStr">
        <is>
          <t>end got a call about a problem up here</t>
        </is>
      </c>
      <c r="D2438">
        <f>HYPERLINK("https://www.youtube.com/watch?v=EoKN59Cl8Qk&amp;t=606s", "Go to time")</f>
        <v/>
      </c>
    </row>
    <row r="2439">
      <c r="A2439">
        <f>HYPERLINK("https://www.youtube.com/watch?v=qTtFVmSUyV8", "Video")</f>
        <v/>
      </c>
      <c r="B2439" t="inlineStr">
        <is>
          <t>3:41</t>
        </is>
      </c>
      <c r="C2439" t="inlineStr">
        <is>
          <t>you're going to tell her about Stanley</t>
        </is>
      </c>
      <c r="D2439">
        <f>HYPERLINK("https://www.youtube.com/watch?v=qTtFVmSUyV8&amp;t=221s", "Go to time")</f>
        <v/>
      </c>
    </row>
    <row r="2440">
      <c r="A2440">
        <f>HYPERLINK("https://www.youtube.com/watch?v=05f4wgyg7WY", "Video")</f>
        <v/>
      </c>
      <c r="B2440" t="inlineStr">
        <is>
          <t>1:48</t>
        </is>
      </c>
      <c r="C2440" t="inlineStr">
        <is>
          <t>never cared about you six months ago</t>
        </is>
      </c>
      <c r="D2440">
        <f>HYPERLINK("https://www.youtube.com/watch?v=05f4wgyg7WY&amp;t=108s", "Go to time")</f>
        <v/>
      </c>
    </row>
    <row r="2441">
      <c r="A2441">
        <f>HYPERLINK("https://www.youtube.com/watch?v=05f4wgyg7WY", "Video")</f>
        <v/>
      </c>
      <c r="B2441" t="inlineStr">
        <is>
          <t>11:05</t>
        </is>
      </c>
      <c r="C2441" t="inlineStr">
        <is>
          <t>lawsuit and I'm going to tell them about</t>
        </is>
      </c>
      <c r="D2441">
        <f>HYPERLINK("https://www.youtube.com/watch?v=05f4wgyg7WY&amp;t=665s", "Go to time")</f>
        <v/>
      </c>
    </row>
    <row r="2442">
      <c r="A2442">
        <f>HYPERLINK("https://www.youtube.com/watch?v=_Om_t7orYRk", "Video")</f>
        <v/>
      </c>
      <c r="B2442" t="inlineStr">
        <is>
          <t>0:20</t>
        </is>
      </c>
      <c r="C2442" t="inlineStr">
        <is>
          <t>got a big box how about you I got a big</t>
        </is>
      </c>
      <c r="D2442">
        <f>HYPERLINK("https://www.youtube.com/watch?v=_Om_t7orYRk&amp;t=20s", "Go to time")</f>
        <v/>
      </c>
    </row>
    <row r="2443">
      <c r="A2443">
        <f>HYPERLINK("https://www.youtube.com/watch?v=_Om_t7orYRk", "Video")</f>
        <v/>
      </c>
      <c r="B2443" t="inlineStr">
        <is>
          <t>0:22</t>
        </is>
      </c>
      <c r="C2443" t="inlineStr">
        <is>
          <t>box yes I do I got a big b how about you</t>
        </is>
      </c>
      <c r="D2443">
        <f>HYPERLINK("https://www.youtube.com/watch?v=_Om_t7orYRk&amp;t=22s", "Go to time")</f>
        <v/>
      </c>
    </row>
    <row r="2444">
      <c r="A2444">
        <f>HYPERLINK("https://www.youtube.com/watch?v=_Qa16cO_AE0", "Video")</f>
        <v/>
      </c>
      <c r="B2444" t="inlineStr">
        <is>
          <t>1:25</t>
        </is>
      </c>
      <c r="C2444" t="inlineStr">
        <is>
          <t>so how would you go about settling</t>
        </is>
      </c>
      <c r="D2444">
        <f>HYPERLINK("https://www.youtube.com/watch?v=_Qa16cO_AE0&amp;t=85s", "Go to time")</f>
        <v/>
      </c>
    </row>
    <row r="2445">
      <c r="A2445">
        <f>HYPERLINK("https://www.youtube.com/watch?v=-5DZHCo0eks", "Video")</f>
        <v/>
      </c>
      <c r="B2445" t="inlineStr">
        <is>
          <t>1:31</t>
        </is>
      </c>
      <c r="C2445" t="inlineStr">
        <is>
          <t>be teased about got it I'm gonna kick it</t>
        </is>
      </c>
      <c r="D2445">
        <f>HYPERLINK("https://www.youtube.com/watch?v=-5DZHCo0eks&amp;t=91s", "Go to time")</f>
        <v/>
      </c>
    </row>
    <row r="2446">
      <c r="A2446">
        <f>HYPERLINK("https://www.youtube.com/watch?v=KIybJjiSsos", "Video")</f>
        <v/>
      </c>
      <c r="B2446" t="inlineStr">
        <is>
          <t>3:39</t>
        </is>
      </c>
      <c r="C2446" t="inlineStr">
        <is>
          <t>third graders about 10 years ago at</t>
        </is>
      </c>
      <c r="D2446">
        <f>HYPERLINK("https://www.youtube.com/watch?v=KIybJjiSsos&amp;t=219s", "Go to time")</f>
        <v/>
      </c>
    </row>
    <row r="2447">
      <c r="A2447">
        <f>HYPERLINK("https://www.youtube.com/watch?v=NN2NiPbwZI8", "Video")</f>
        <v/>
      </c>
      <c r="B2447" t="inlineStr">
        <is>
          <t>2:52</t>
        </is>
      </c>
      <c r="C2447" t="inlineStr">
        <is>
          <t>I'm going to take it apart in about 5</t>
        </is>
      </c>
      <c r="D2447">
        <f>HYPERLINK("https://www.youtube.com/watch?v=NN2NiPbwZI8&amp;t=172s", "Go to time")</f>
        <v/>
      </c>
    </row>
    <row r="2448">
      <c r="A2448">
        <f>HYPERLINK("https://www.youtube.com/watch?v=F1wodhJ-qFo", "Video")</f>
        <v/>
      </c>
      <c r="B2448" t="inlineStr">
        <is>
          <t>3:03</t>
        </is>
      </c>
      <c r="C2448" t="inlineStr">
        <is>
          <t>good things about michael</t>
        </is>
      </c>
      <c r="D2448">
        <f>HYPERLINK("https://www.youtube.com/watch?v=F1wodhJ-qFo&amp;t=183s", "Go to time")</f>
        <v/>
      </c>
    </row>
    <row r="2449">
      <c r="A2449">
        <f>HYPERLINK("https://www.youtube.com/watch?v=j3RpEhg05Bg", "Video")</f>
        <v/>
      </c>
      <c r="B2449" t="inlineStr">
        <is>
          <t>5:59</t>
        </is>
      </c>
      <c r="C2449" t="inlineStr">
        <is>
          <t>i i i feel good about myself for the</t>
        </is>
      </c>
      <c r="D2449">
        <f>HYPERLINK("https://www.youtube.com/watch?v=j3RpEhg05Bg&amp;t=359s", "Go to time")</f>
        <v/>
      </c>
    </row>
    <row r="2450">
      <c r="A2450">
        <f>HYPERLINK("https://www.youtube.com/watch?v=3Zx4ZeGjP3s", "Video")</f>
        <v/>
      </c>
      <c r="B2450" t="inlineStr">
        <is>
          <t>1:50</t>
        </is>
      </c>
      <c r="C2450" t="inlineStr">
        <is>
          <t>going to teach you right is about</t>
        </is>
      </c>
      <c r="D2450">
        <f>HYPERLINK("https://www.youtube.com/watch?v=3Zx4ZeGjP3s&amp;t=110s", "Go to time")</f>
        <v/>
      </c>
    </row>
    <row r="2451">
      <c r="A2451">
        <f>HYPERLINK("https://www.youtube.com/watch?v=HMjbGoBkJdk", "Video")</f>
        <v/>
      </c>
      <c r="B2451" t="inlineStr">
        <is>
          <t>0:23</t>
        </is>
      </c>
      <c r="C2451" t="inlineStr">
        <is>
          <t>'cause I'm gonna take it apart
in about five minutes.</t>
        </is>
      </c>
      <c r="D2451">
        <f>HYPERLINK("https://www.youtube.com/watch?v=HMjbGoBkJdk&amp;t=23s", "Go to time")</f>
        <v/>
      </c>
    </row>
    <row r="2452">
      <c r="A2452">
        <f>HYPERLINK("https://www.youtube.com/watch?v=hB1cIRfpjyU", "Video")</f>
        <v/>
      </c>
      <c r="B2452" t="inlineStr">
        <is>
          <t>27:14</t>
        </is>
      </c>
      <c r="C2452" t="inlineStr">
        <is>
          <t>about 10 minutes ago when I came in with</t>
        </is>
      </c>
      <c r="D2452">
        <f>HYPERLINK("https://www.youtube.com/watch?v=hB1cIRfpjyU&amp;t=1634s", "Go to time")</f>
        <v/>
      </c>
    </row>
    <row r="2453">
      <c r="A2453">
        <f>HYPERLINK("https://www.youtube.com/watch?v=4timuAnUnG4", "Video")</f>
        <v/>
      </c>
      <c r="B2453" t="inlineStr">
        <is>
          <t>0:16</t>
        </is>
      </c>
      <c r="C2453" t="inlineStr">
        <is>
          <t>George howard skub haven't I told you about the jury I was on a couple years ago?</t>
        </is>
      </c>
      <c r="D2453">
        <f>HYPERLINK("https://www.youtube.com/watch?v=4timuAnUnG4&amp;t=16s", "Go to time")</f>
        <v/>
      </c>
    </row>
    <row r="2454">
      <c r="A2454">
        <f>HYPERLINK("https://www.youtube.com/watch?v=KVUhMUckDBw", "Video")</f>
        <v/>
      </c>
      <c r="B2454" t="inlineStr">
        <is>
          <t>0:00</t>
        </is>
      </c>
      <c r="C2454" t="inlineStr">
        <is>
          <t>about 10 minutes ago how I didn't know</t>
        </is>
      </c>
      <c r="D2454">
        <f>HYPERLINK("https://www.youtube.com/watch?v=KVUhMUckDBw&amp;t=0s", "Go to time")</f>
        <v/>
      </c>
    </row>
    <row r="2455">
      <c r="A2455">
        <f>HYPERLINK("https://www.youtube.com/watch?v=1tlgVpbSZcE", "Video")</f>
        <v/>
      </c>
      <c r="B2455" t="inlineStr">
        <is>
          <t>3:13</t>
        </is>
      </c>
      <c r="C2455" t="inlineStr">
        <is>
          <t>sorry about everything you're a good kid</t>
        </is>
      </c>
      <c r="D2455">
        <f>HYPERLINK("https://www.youtube.com/watch?v=1tlgVpbSZcE&amp;t=193s", "Go to time")</f>
        <v/>
      </c>
    </row>
    <row r="2456">
      <c r="A2456">
        <f>HYPERLINK("https://www.youtube.com/watch?v=QvFgTvIHsPw", "Video")</f>
        <v/>
      </c>
      <c r="B2456" t="inlineStr">
        <is>
          <t>14:42</t>
        </is>
      </c>
      <c r="C2456" t="inlineStr">
        <is>
          <t>ripening okay good Jan is about to have</t>
        </is>
      </c>
      <c r="D2456">
        <f>HYPERLINK("https://www.youtube.com/watch?v=QvFgTvIHsPw&amp;t=882s", "Go to time")</f>
        <v/>
      </c>
    </row>
    <row r="2457">
      <c r="A2457">
        <f>HYPERLINK("https://www.youtube.com/watch?v=rEtKaGW37ng", "Video")</f>
        <v/>
      </c>
      <c r="B2457" t="inlineStr">
        <is>
          <t>6:38</t>
        </is>
      </c>
      <c r="C2457" t="inlineStr">
        <is>
          <t>I'm going to take it apart in about 5</t>
        </is>
      </c>
      <c r="D2457">
        <f>HYPERLINK("https://www.youtube.com/watch?v=rEtKaGW37ng&amp;t=398s", "Go to time")</f>
        <v/>
      </c>
    </row>
    <row r="2458">
      <c r="A2458">
        <f>HYPERLINK("https://www.youtube.com/watch?v=CZZrFC2MFAw", "Video")</f>
        <v/>
      </c>
      <c r="B2458" t="inlineStr">
        <is>
          <t>13:30</t>
        </is>
      </c>
      <c r="C2458" t="inlineStr">
        <is>
          <t>about dght will you go back to the</t>
        </is>
      </c>
      <c r="D2458">
        <f>HYPERLINK("https://www.youtube.com/watch?v=CZZrFC2MFAw&amp;t=810s", "Go to time")</f>
        <v/>
      </c>
    </row>
    <row r="2459">
      <c r="A2459">
        <f>HYPERLINK("https://www.youtube.com/watch?v=Dz5KyKigBTE", "Video")</f>
        <v/>
      </c>
      <c r="B2459" t="inlineStr">
        <is>
          <t>24:17</t>
        </is>
      </c>
      <c r="C2459" t="inlineStr">
        <is>
          <t>about to go house to house to give</t>
        </is>
      </c>
      <c r="D2459">
        <f>HYPERLINK("https://www.youtube.com/watch?v=Dz5KyKigBTE&amp;t=1457s", "Go to time")</f>
        <v/>
      </c>
    </row>
    <row r="2460">
      <c r="A2460">
        <f>HYPERLINK("https://www.youtube.com/watch?v=X5nRcKlntKI", "Video")</f>
        <v/>
      </c>
      <c r="B2460" t="inlineStr">
        <is>
          <t>3:31</t>
        </is>
      </c>
      <c r="C2460" t="inlineStr">
        <is>
          <t>going to take it apart in about 5</t>
        </is>
      </c>
      <c r="D2460">
        <f>HYPERLINK("https://www.youtube.com/watch?v=X5nRcKlntKI&amp;t=211s", "Go to time")</f>
        <v/>
      </c>
    </row>
    <row r="2461">
      <c r="A2461">
        <f>HYPERLINK("https://www.youtube.com/watch?v=UsO4uckwJhQ", "Video")</f>
        <v/>
      </c>
      <c r="B2461" t="inlineStr">
        <is>
          <t>2:36</t>
        </is>
      </c>
      <c r="C2461" t="inlineStr">
        <is>
          <t>I got a big box how about you I got a</t>
        </is>
      </c>
      <c r="D2461">
        <f>HYPERLINK("https://www.youtube.com/watch?v=UsO4uckwJhQ&amp;t=156s", "Go to time")</f>
        <v/>
      </c>
    </row>
    <row r="2462">
      <c r="A2462">
        <f>HYPERLINK("https://www.youtube.com/watch?v=V8Yej-0luJo", "Video")</f>
        <v/>
      </c>
      <c r="B2462" t="inlineStr">
        <is>
          <t>32:49</t>
        </is>
      </c>
      <c r="C2462" t="inlineStr">
        <is>
          <t>you gotta forget about logic</t>
        </is>
      </c>
      <c r="D2462">
        <f>HYPERLINK("https://www.youtube.com/watch?v=V8Yej-0luJo&amp;t=1969s", "Go to time")</f>
        <v/>
      </c>
    </row>
    <row r="2463">
      <c r="A2463">
        <f>HYPERLINK("https://www.youtube.com/watch?v=mffjjAcQD9Y", "Video")</f>
        <v/>
      </c>
      <c r="B2463" t="inlineStr">
        <is>
          <t>4:30</t>
        </is>
      </c>
      <c r="C2463" t="inlineStr">
        <is>
          <t>so I forgot about this old custom if a</t>
        </is>
      </c>
      <c r="D2463">
        <f>HYPERLINK("https://www.youtube.com/watch?v=mffjjAcQD9Y&amp;t=270s", "Go to time")</f>
        <v/>
      </c>
    </row>
    <row r="2464">
      <c r="A2464">
        <f>HYPERLINK("https://www.youtube.com/watch?v=ZMTxLRxiiC8", "Video")</f>
        <v/>
      </c>
      <c r="B2464" t="inlineStr">
        <is>
          <t>0:49</t>
        </is>
      </c>
      <c r="C2464" t="inlineStr">
        <is>
          <t>Cubby's totally forgot about cubbies</t>
        </is>
      </c>
      <c r="D2464">
        <f>HYPERLINK("https://www.youtube.com/watch?v=ZMTxLRxiiC8&amp;t=49s", "Go to time")</f>
        <v/>
      </c>
    </row>
    <row r="2465">
      <c r="A2465">
        <f>HYPERLINK("https://www.youtube.com/watch?v=U0tGd2GJ9js", "Video")</f>
        <v/>
      </c>
      <c r="B2465" t="inlineStr">
        <is>
          <t>5:43</t>
        </is>
      </c>
      <c r="C2465" t="inlineStr">
        <is>
          <t>talking about i don't know then he got</t>
        </is>
      </c>
      <c r="D2465">
        <f>HYPERLINK("https://www.youtube.com/watch?v=U0tGd2GJ9js&amp;t=343s", "Go to time")</f>
        <v/>
      </c>
    </row>
    <row r="2466">
      <c r="A2466">
        <f>HYPERLINK("https://www.youtube.com/watch?v=bskdOrWMwD0", "Video")</f>
        <v/>
      </c>
      <c r="B2466" t="inlineStr">
        <is>
          <t>7:02</t>
        </is>
      </c>
      <c r="C2466" t="inlineStr">
        <is>
          <t>Karen yeah I'm not going to talk about</t>
        </is>
      </c>
      <c r="D2466">
        <f>HYPERLINK("https://www.youtube.com/watch?v=bskdOrWMwD0&amp;t=422s", "Go to time")</f>
        <v/>
      </c>
    </row>
    <row r="2467">
      <c r="A2467">
        <f>HYPERLINK("https://www.youtube.com/watch?v=Eo8RzH-6Tfw", "Video")</f>
        <v/>
      </c>
      <c r="B2467" t="inlineStr">
        <is>
          <t>8:49</t>
        </is>
      </c>
      <c r="C2467" t="inlineStr">
        <is>
          <t>them you must feel pretty good about</t>
        </is>
      </c>
      <c r="D2467">
        <f>HYPERLINK("https://www.youtube.com/watch?v=Eo8RzH-6Tfw&amp;t=529s", "Go to time")</f>
        <v/>
      </c>
    </row>
    <row r="2468">
      <c r="A2468">
        <f>HYPERLINK("https://www.youtube.com/watch?v=Eo8RzH-6Tfw", "Video")</f>
        <v/>
      </c>
      <c r="B2468" t="inlineStr">
        <is>
          <t>13:10</t>
        </is>
      </c>
      <c r="C2468" t="inlineStr">
        <is>
          <t>you going to do about that compliment</t>
        </is>
      </c>
      <c r="D2468">
        <f>HYPERLINK("https://www.youtube.com/watch?v=Eo8RzH-6Tfw&amp;t=790s", "Go to time")</f>
        <v/>
      </c>
    </row>
    <row r="2469">
      <c r="A2469">
        <f>HYPERLINK("https://www.youtube.com/watch?v=m90aWKOfu6k", "Video")</f>
        <v/>
      </c>
      <c r="B2469" t="inlineStr">
        <is>
          <t>7:40</t>
        </is>
      </c>
      <c r="C2469" t="inlineStr">
        <is>
          <t>about Debbie Brown she got fired because</t>
        </is>
      </c>
      <c r="D2469">
        <f>HYPERLINK("https://www.youtube.com/watch?v=m90aWKOfu6k&amp;t=460s", "Go to time")</f>
        <v/>
      </c>
    </row>
    <row r="2470">
      <c r="A2470">
        <f>HYPERLINK("https://www.youtube.com/watch?v=m90aWKOfu6k", "Video")</f>
        <v/>
      </c>
      <c r="B2470" t="inlineStr">
        <is>
          <t>9:56</t>
        </is>
      </c>
      <c r="C2470" t="inlineStr">
        <is>
          <t>we're going to see what we can do about</t>
        </is>
      </c>
      <c r="D2470">
        <f>HYPERLINK("https://www.youtube.com/watch?v=m90aWKOfu6k&amp;t=596s", "Go to time")</f>
        <v/>
      </c>
    </row>
    <row r="2471">
      <c r="A2471">
        <f>HYPERLINK("https://www.youtube.com/watch?v=m90aWKOfu6k", "Video")</f>
        <v/>
      </c>
      <c r="B2471" t="inlineStr">
        <is>
          <t>10:13</t>
        </is>
      </c>
      <c r="C2471" t="inlineStr">
        <is>
          <t>we talking about nothing nothing going</t>
        </is>
      </c>
      <c r="D2471">
        <f>HYPERLINK("https://www.youtube.com/watch?v=m90aWKOfu6k&amp;t=613s", "Go to time")</f>
        <v/>
      </c>
    </row>
    <row r="2472">
      <c r="A2472">
        <f>HYPERLINK("https://www.youtube.com/watch?v=_oQpRyq8uV0", "Video")</f>
        <v/>
      </c>
      <c r="B2472" t="inlineStr">
        <is>
          <t>11:30</t>
        </is>
      </c>
      <c r="C2472" t="inlineStr">
        <is>
          <t>talking about she totally got me she</t>
        </is>
      </c>
      <c r="D2472">
        <f>HYPERLINK("https://www.youtube.com/watch?v=_oQpRyq8uV0&amp;t=690s", "Go to time")</f>
        <v/>
      </c>
    </row>
    <row r="2473">
      <c r="A2473">
        <f>HYPERLINK("https://www.youtube.com/watch?v=7iPyz6Yqwl4", "Video")</f>
        <v/>
      </c>
      <c r="B2473" t="inlineStr">
        <is>
          <t>2:46</t>
        </is>
      </c>
      <c r="C2473" t="inlineStr">
        <is>
          <t>business I'm not even gonna care about</t>
        </is>
      </c>
      <c r="D2473">
        <f>HYPERLINK("https://www.youtube.com/watch?v=7iPyz6Yqwl4&amp;t=166s", "Go to time")</f>
        <v/>
      </c>
    </row>
    <row r="2474">
      <c r="A2474">
        <f>HYPERLINK("https://www.youtube.com/watch?v=3KvgRsKSz94", "Video")</f>
        <v/>
      </c>
      <c r="B2474" t="inlineStr">
        <is>
          <t>0:09</t>
        </is>
      </c>
      <c r="C2474" t="inlineStr">
        <is>
          <t>talking about oh my God is this how you</t>
        </is>
      </c>
      <c r="D2474">
        <f>HYPERLINK("https://www.youtube.com/watch?v=3KvgRsKSz94&amp;t=9s", "Go to time")</f>
        <v/>
      </c>
    </row>
    <row r="2475">
      <c r="A2475">
        <f>HYPERLINK("https://www.youtube.com/watch?v=aOmEhX1LzZ0", "Video")</f>
        <v/>
      </c>
      <c r="B2475" t="inlineStr">
        <is>
          <t>1:33</t>
        </is>
      </c>
      <c r="C2475" t="inlineStr">
        <is>
          <t>What's going on?
-What are you talking about?</t>
        </is>
      </c>
      <c r="D2475">
        <f>HYPERLINK("https://www.youtube.com/watch?v=aOmEhX1LzZ0&amp;t=93s", "Go to time")</f>
        <v/>
      </c>
    </row>
    <row r="2476">
      <c r="A2476">
        <f>HYPERLINK("https://www.youtube.com/watch?v=Dmp0ieI4GEg", "Video")</f>
        <v/>
      </c>
      <c r="B2476" t="inlineStr">
        <is>
          <t>2:40</t>
        </is>
      </c>
      <c r="C2476" t="inlineStr">
        <is>
          <t>know about nice rings and it is gorgeous</t>
        </is>
      </c>
      <c r="D2476">
        <f>HYPERLINK("https://www.youtube.com/watch?v=Dmp0ieI4GEg&amp;t=160s", "Go to time")</f>
        <v/>
      </c>
    </row>
    <row r="2477">
      <c r="A2477">
        <f>HYPERLINK("https://www.youtube.com/watch?v=codiQHUp-1E", "Video")</f>
        <v/>
      </c>
      <c r="B2477" t="inlineStr">
        <is>
          <t>2:27</t>
        </is>
      </c>
      <c r="C2477" t="inlineStr">
        <is>
          <t>got a big box how about you i got a big</t>
        </is>
      </c>
      <c r="D2477">
        <f>HYPERLINK("https://www.youtube.com/watch?v=codiQHUp-1E&amp;t=147s", "Go to time")</f>
        <v/>
      </c>
    </row>
    <row r="2478">
      <c r="A2478">
        <f>HYPERLINK("https://www.youtube.com/watch?v=codiQHUp-1E", "Video")</f>
        <v/>
      </c>
      <c r="B2478" t="inlineStr">
        <is>
          <t>2:29</t>
        </is>
      </c>
      <c r="C2478" t="inlineStr">
        <is>
          <t>box yes i do i got a big box how about</t>
        </is>
      </c>
      <c r="D2478">
        <f>HYPERLINK("https://www.youtube.com/watch?v=codiQHUp-1E&amp;t=149s", "Go to time")</f>
        <v/>
      </c>
    </row>
    <row r="2479">
      <c r="A2479">
        <f>HYPERLINK("https://www.youtube.com/watch?v=zsCVJsGYKdY", "Video")</f>
        <v/>
      </c>
      <c r="B2479" t="inlineStr">
        <is>
          <t>4:11</t>
        </is>
      </c>
      <c r="C2479" t="inlineStr">
        <is>
          <t>good listen about the tickets it it's</t>
        </is>
      </c>
      <c r="D2479">
        <f>HYPERLINK("https://www.youtube.com/watch?v=zsCVJsGYKdY&amp;t=251s", "Go to time")</f>
        <v/>
      </c>
    </row>
    <row r="2480">
      <c r="A2480">
        <f>HYPERLINK("https://www.youtube.com/watch?v=E5-2fLYbuPQ", "Video")</f>
        <v/>
      </c>
      <c r="B2480" t="inlineStr">
        <is>
          <t>3:17</t>
        </is>
      </c>
      <c r="C2480" t="inlineStr">
        <is>
          <t>sorry about everything you're a good kid</t>
        </is>
      </c>
      <c r="D2480">
        <f>HYPERLINK("https://www.youtube.com/watch?v=E5-2fLYbuPQ&amp;t=197s", "Go to time")</f>
        <v/>
      </c>
    </row>
    <row r="2481">
      <c r="A2481">
        <f>HYPERLINK("https://www.youtube.com/watch?v=Q-JLUbpfW-U", "Video")</f>
        <v/>
      </c>
      <c r="B2481" t="inlineStr">
        <is>
          <t>8:23</t>
        </is>
      </c>
      <c r="C2481" t="inlineStr">
        <is>
          <t>this start about 10 minutes ago when I</t>
        </is>
      </c>
      <c r="D2481">
        <f>HYPERLINK("https://www.youtube.com/watch?v=Q-JLUbpfW-U&amp;t=503s", "Go to time")</f>
        <v/>
      </c>
    </row>
    <row r="2482">
      <c r="A2482">
        <f>HYPERLINK("https://www.youtube.com/watch?v=bpU2QwWvupg", "Video")</f>
        <v/>
      </c>
      <c r="B2482" t="inlineStr">
        <is>
          <t>44:59</t>
        </is>
      </c>
      <c r="C2482" t="inlineStr">
        <is>
          <t>do I got a big box how about you I got a</t>
        </is>
      </c>
      <c r="D2482">
        <f>HYPERLINK("https://www.youtube.com/watch?v=bpU2QwWvupg&amp;t=2699s", "Go to time")</f>
        <v/>
      </c>
    </row>
    <row r="2483">
      <c r="A2483">
        <f>HYPERLINK("https://www.youtube.com/watch?v=VoSyTh4b1Ao", "Video")</f>
        <v/>
      </c>
      <c r="B2483" t="inlineStr">
        <is>
          <t>0:18</t>
        </is>
      </c>
      <c r="C2483" t="inlineStr">
        <is>
          <t>this start about 10 minutes ago I when I</t>
        </is>
      </c>
      <c r="D2483">
        <f>HYPERLINK("https://www.youtube.com/watch?v=VoSyTh4b1Ao&amp;t=18s", "Go to time")</f>
        <v/>
      </c>
    </row>
    <row r="2484">
      <c r="A2484">
        <f>HYPERLINK("https://www.youtube.com/watch?v=1-BD_gYoA4k", "Video")</f>
        <v/>
      </c>
      <c r="B2484" t="inlineStr">
        <is>
          <t>9:28</t>
        </is>
      </c>
      <c r="C2484" t="inlineStr">
        <is>
          <t>job we got to do something about</t>
        </is>
      </c>
      <c r="D2484">
        <f>HYPERLINK("https://www.youtube.com/watch?v=1-BD_gYoA4k&amp;t=568s", "Go to time")</f>
        <v/>
      </c>
    </row>
    <row r="2485">
      <c r="A2485">
        <f>HYPERLINK("https://www.youtube.com/watch?v=1-BD_gYoA4k", "Video")</f>
        <v/>
      </c>
      <c r="B2485" t="inlineStr">
        <is>
          <t>11:36</t>
        </is>
      </c>
      <c r="C2485" t="inlineStr">
        <is>
          <t>about it and I think I want to go back</t>
        </is>
      </c>
      <c r="D2485">
        <f>HYPERLINK("https://www.youtube.com/watch?v=1-BD_gYoA4k&amp;t=696s", "Go to time")</f>
        <v/>
      </c>
    </row>
    <row r="2486">
      <c r="A2486">
        <f>HYPERLINK("https://www.youtube.com/watch?v=fstH84wRwpo", "Video")</f>
        <v/>
      </c>
      <c r="B2486" t="inlineStr">
        <is>
          <t>3:34</t>
        </is>
      </c>
      <c r="C2486" t="inlineStr">
        <is>
          <t>you've got about seven days worth of</t>
        </is>
      </c>
      <c r="D2486">
        <f>HYPERLINK("https://www.youtube.com/watch?v=fstH84wRwpo&amp;t=214s", "Go to time")</f>
        <v/>
      </c>
    </row>
    <row r="2487">
      <c r="A2487">
        <f>HYPERLINK("https://www.youtube.com/watch?v=ngamnNySTmA", "Video")</f>
        <v/>
      </c>
      <c r="B2487" t="inlineStr">
        <is>
          <t>8:30</t>
        </is>
      </c>
      <c r="C2487" t="inlineStr">
        <is>
          <t>one thing about deer they have very good</t>
        </is>
      </c>
      <c r="D2487">
        <f>HYPERLINK("https://www.youtube.com/watch?v=ngamnNySTmA&amp;t=510s", "Go to time")</f>
        <v/>
      </c>
    </row>
    <row r="2488">
      <c r="A2488">
        <f>HYPERLINK("https://www.youtube.com/watch?v=8Nq5CZNnji8", "Video")</f>
        <v/>
      </c>
      <c r="B2488" t="inlineStr">
        <is>
          <t>0:34</t>
        </is>
      </c>
      <c r="C2488" t="inlineStr">
        <is>
          <t>about 14 months ago so</t>
        </is>
      </c>
      <c r="D2488">
        <f>HYPERLINK("https://www.youtube.com/watch?v=8Nq5CZNnji8&amp;t=34s", "Go to time")</f>
        <v/>
      </c>
    </row>
    <row r="2489">
      <c r="A2489">
        <f>HYPERLINK("https://www.youtube.com/watch?v=9eqze5JWNjY", "Video")</f>
        <v/>
      </c>
      <c r="B2489" t="inlineStr">
        <is>
          <t>2:02</t>
        </is>
      </c>
      <c r="C2489" t="inlineStr">
        <is>
          <t>- No, don't worry about it, we'll just go double or nothing.</t>
        </is>
      </c>
      <c r="D2489">
        <f>HYPERLINK("https://www.youtube.com/watch?v=9eqze5JWNjY&amp;t=122s", "Go to time")</f>
        <v/>
      </c>
    </row>
    <row r="2490">
      <c r="A2490">
        <f>HYPERLINK("https://www.youtube.com/watch?v=SKGCvlws2cc", "Video")</f>
        <v/>
      </c>
      <c r="B2490" t="inlineStr">
        <is>
          <t>10:18</t>
        </is>
      </c>
      <c r="C2490" t="inlineStr">
        <is>
          <t>what are you talking about I got us</t>
        </is>
      </c>
      <c r="D2490">
        <f>HYPERLINK("https://www.youtube.com/watch?v=SKGCvlws2cc&amp;t=618s", "Go to time")</f>
        <v/>
      </c>
    </row>
    <row r="2491">
      <c r="A2491">
        <f>HYPERLINK("https://www.youtube.com/watch?v=SKGCvlws2cc", "Video")</f>
        <v/>
      </c>
      <c r="B2491" t="inlineStr">
        <is>
          <t>15:06</t>
        </is>
      </c>
      <c r="C2491" t="inlineStr">
        <is>
          <t>job we got to do something about</t>
        </is>
      </c>
      <c r="D2491">
        <f>HYPERLINK("https://www.youtube.com/watch?v=SKGCvlws2cc&amp;t=906s", "Go to time")</f>
        <v/>
      </c>
    </row>
    <row r="2492">
      <c r="A2492">
        <f>HYPERLINK("https://www.youtube.com/watch?v=l6EZ1lYYmXg", "Video")</f>
        <v/>
      </c>
      <c r="B2492" t="inlineStr">
        <is>
          <t>4:45</t>
        </is>
      </c>
      <c r="C2492" t="inlineStr">
        <is>
          <t>go what Oh Pam I thought we talked about</t>
        </is>
      </c>
      <c r="D2492">
        <f>HYPERLINK("https://www.youtube.com/watch?v=l6EZ1lYYmXg&amp;t=285s", "Go to time")</f>
        <v/>
      </c>
    </row>
    <row r="2493">
      <c r="A2493">
        <f>HYPERLINK("https://www.youtube.com/watch?v=cMd_twXwSdE", "Video")</f>
        <v/>
      </c>
      <c r="B2493" t="inlineStr">
        <is>
          <t>9:08</t>
        </is>
      </c>
      <c r="C2493" t="inlineStr">
        <is>
          <t>approval rating is about to go through</t>
        </is>
      </c>
      <c r="D2493">
        <f>HYPERLINK("https://www.youtube.com/watch?v=cMd_twXwSdE&amp;t=548s", "Go to time")</f>
        <v/>
      </c>
    </row>
    <row r="2494">
      <c r="A2494">
        <f>HYPERLINK("https://www.youtube.com/watch?v=oYfGjb2Pqlo", "Video")</f>
        <v/>
      </c>
      <c r="B2494" t="inlineStr">
        <is>
          <t>17:21</t>
        </is>
      </c>
      <c r="C2494" t="inlineStr">
        <is>
          <t>going to tell them about every stupid</t>
        </is>
      </c>
      <c r="D2494">
        <f>HYPERLINK("https://www.youtube.com/watch?v=oYfGjb2Pqlo&amp;t=1041s", "Go to time")</f>
        <v/>
      </c>
    </row>
    <row r="2495">
      <c r="A2495">
        <f>HYPERLINK("https://www.youtube.com/watch?v=xYDR1fpcWM0", "Video")</f>
        <v/>
      </c>
      <c r="B2495" t="inlineStr">
        <is>
          <t>2:58</t>
        </is>
      </c>
      <c r="C2495" t="inlineStr">
        <is>
          <t>never cared about you six months ago</t>
        </is>
      </c>
      <c r="D2495">
        <f>HYPERLINK("https://www.youtube.com/watch?v=xYDR1fpcWM0&amp;t=178s", "Go to time")</f>
        <v/>
      </c>
    </row>
    <row r="2496">
      <c r="A2496">
        <f>HYPERLINK("https://www.youtube.com/watch?v=JNByBj_AwSs", "Video")</f>
        <v/>
      </c>
      <c r="B2496" t="inlineStr">
        <is>
          <t>6:49</t>
        </is>
      </c>
      <c r="C2496" t="inlineStr">
        <is>
          <t>go go take the stairs talking about run</t>
        </is>
      </c>
      <c r="D2496">
        <f>HYPERLINK("https://www.youtube.com/watch?v=JNByBj_AwSs&amp;t=409s", "Go to time")</f>
        <v/>
      </c>
    </row>
    <row r="2497">
      <c r="A2497">
        <f>HYPERLINK("https://www.youtube.com/watch?v=wQiSTZbAnZw", "Video")</f>
        <v/>
      </c>
      <c r="B2497" t="inlineStr">
        <is>
          <t>7:29</t>
        </is>
      </c>
      <c r="C2497" t="inlineStr">
        <is>
          <t>been here about gosh over half an hour</t>
        </is>
      </c>
      <c r="D2497">
        <f>HYPERLINK("https://www.youtube.com/watch?v=wQiSTZbAnZw&amp;t=449s", "Go to time")</f>
        <v/>
      </c>
    </row>
    <row r="2498">
      <c r="A2498">
        <f>HYPERLINK("https://www.youtube.com/watch?v=wQiSTZbAnZw", "Video")</f>
        <v/>
      </c>
      <c r="B2498" t="inlineStr">
        <is>
          <t>26:13</t>
        </is>
      </c>
      <c r="C2498" t="inlineStr">
        <is>
          <t>I are about to go house to house to give</t>
        </is>
      </c>
      <c r="D2498">
        <f>HYPERLINK("https://www.youtube.com/watch?v=wQiSTZbAnZw&amp;t=1573s", "Go to time")</f>
        <v/>
      </c>
    </row>
    <row r="2499">
      <c r="A2499">
        <f>HYPERLINK("https://www.youtube.com/watch?v=vcksTKoZMts", "Video")</f>
        <v/>
      </c>
      <c r="B2499" t="inlineStr">
        <is>
          <t>7:34</t>
        </is>
      </c>
      <c r="C2499" t="inlineStr">
        <is>
          <t>does she ever talk about me oh God</t>
        </is>
      </c>
      <c r="D2499">
        <f>HYPERLINK("https://www.youtube.com/watch?v=vcksTKoZMts&amp;t=454s", "Go to time")</f>
        <v/>
      </c>
    </row>
    <row r="2500">
      <c r="A2500">
        <f>HYPERLINK("https://www.youtube.com/watch?v=4L7HbOcpETw", "Video")</f>
        <v/>
      </c>
      <c r="B2500" t="inlineStr">
        <is>
          <t>2:32</t>
        </is>
      </c>
      <c r="C2500" t="inlineStr">
        <is>
          <t>about a relative of his who got caught</t>
        </is>
      </c>
      <c r="D2500">
        <f>HYPERLINK("https://www.youtube.com/watch?v=4L7HbOcpETw&amp;t=152s", "Go to time")</f>
        <v/>
      </c>
    </row>
    <row r="2501">
      <c r="A2501">
        <f>HYPERLINK("https://www.youtube.com/watch?v=kYwvRJgozYw", "Video")</f>
        <v/>
      </c>
      <c r="B2501" t="inlineStr">
        <is>
          <t>1:37</t>
        </is>
      </c>
      <c r="C2501" t="inlineStr">
        <is>
          <t>I think it's going very well how about</t>
        </is>
      </c>
      <c r="D2501">
        <f>HYPERLINK("https://www.youtube.com/watch?v=kYwvRJgozYw&amp;t=97s", "Go to time")</f>
        <v/>
      </c>
    </row>
    <row r="2502">
      <c r="A2502">
        <f>HYPERLINK("https://www.youtube.com/watch?v=fDE4f22asCE", "Video")</f>
        <v/>
      </c>
      <c r="B2502" t="inlineStr">
        <is>
          <t>6:58</t>
        </is>
      </c>
      <c r="C2502" t="inlineStr">
        <is>
          <t>rock you got nothing don't worry about I</t>
        </is>
      </c>
      <c r="D2502">
        <f>HYPERLINK("https://www.youtube.com/watch?v=fDE4f22asCE&amp;t=418s", "Go to time")</f>
        <v/>
      </c>
    </row>
    <row r="2503">
      <c r="A2503">
        <f>HYPERLINK("https://www.youtube.com/watch?v=OrVHcNFy1Ac", "Video")</f>
        <v/>
      </c>
      <c r="B2503" t="inlineStr">
        <is>
          <t>1:23</t>
        </is>
      </c>
      <c r="C2503" t="inlineStr">
        <is>
          <t>good enough I know what I'm about to say</t>
        </is>
      </c>
      <c r="D2503">
        <f>HYPERLINK("https://www.youtube.com/watch?v=OrVHcNFy1Ac&amp;t=83s", "Go to time")</f>
        <v/>
      </c>
    </row>
    <row r="2504">
      <c r="A2504">
        <f>HYPERLINK("https://www.youtube.com/watch?v=HkmJFjbsIgM", "Video")</f>
        <v/>
      </c>
      <c r="B2504" t="inlineStr">
        <is>
          <t>0:53</t>
        </is>
      </c>
      <c r="C2504" t="inlineStr">
        <is>
          <t>good about that</t>
        </is>
      </c>
      <c r="D2504">
        <f>HYPERLINK("https://www.youtube.com/watch?v=HkmJFjbsIgM&amp;t=53s", "Go to time")</f>
        <v/>
      </c>
    </row>
    <row r="2505">
      <c r="A2505">
        <f>HYPERLINK("https://www.youtube.com/watch?v=eRW4yRH3xhs", "Video")</f>
        <v/>
      </c>
      <c r="B2505" t="inlineStr">
        <is>
          <t>7:04</t>
        </is>
      </c>
      <c r="C2505" t="inlineStr">
        <is>
          <t>going to take it apart in about five</t>
        </is>
      </c>
      <c r="D2505">
        <f>HYPERLINK("https://www.youtube.com/watch?v=eRW4yRH3xhs&amp;t=424s", "Go to time")</f>
        <v/>
      </c>
    </row>
    <row r="2506">
      <c r="A2506">
        <f>HYPERLINK("https://www.youtube.com/watch?v=ppUahvVBy2A", "Video")</f>
        <v/>
      </c>
      <c r="B2506" t="inlineStr">
        <is>
          <t>2:45</t>
        </is>
      </c>
      <c r="C2506" t="inlineStr">
        <is>
          <t>about 10 minutes ago when I came in with</t>
        </is>
      </c>
      <c r="D2506">
        <f>HYPERLINK("https://www.youtube.com/watch?v=ppUahvVBy2A&amp;t=165s", "Go to time")</f>
        <v/>
      </c>
    </row>
    <row r="2507">
      <c r="A2507">
        <f>HYPERLINK("https://www.youtube.com/watch?v=ppUahvVBy2A", "Video")</f>
        <v/>
      </c>
      <c r="B2507" t="inlineStr">
        <is>
          <t>13:16</t>
        </is>
      </c>
      <c r="C2507" t="inlineStr">
        <is>
          <t>about 10 minutes okay I'm going to go in</t>
        </is>
      </c>
      <c r="D2507">
        <f>HYPERLINK("https://www.youtube.com/watch?v=ppUahvVBy2A&amp;t=796s", "Go to time")</f>
        <v/>
      </c>
    </row>
    <row r="2508">
      <c r="A2508">
        <f>HYPERLINK("https://www.youtube.com/watch?v=Sif-rpaxMzA", "Video")</f>
        <v/>
      </c>
      <c r="B2508" t="inlineStr">
        <is>
          <t>0:30</t>
        </is>
      </c>
      <c r="C2508" t="inlineStr">
        <is>
          <t>we talking about nothing nothing going</t>
        </is>
      </c>
      <c r="D2508">
        <f>HYPERLINK("https://www.youtube.com/watch?v=Sif-rpaxMzA&amp;t=30s", "Go to time")</f>
        <v/>
      </c>
    </row>
    <row r="2509">
      <c r="A2509">
        <f>HYPERLINK("https://www.youtube.com/watch?v=Sif-rpaxMzA", "Video")</f>
        <v/>
      </c>
      <c r="B2509" t="inlineStr">
        <is>
          <t>9:11</t>
        </is>
      </c>
      <c r="C2509" t="inlineStr">
        <is>
          <t>about college the parties everybody go</t>
        </is>
      </c>
      <c r="D2509">
        <f>HYPERLINK("https://www.youtube.com/watch?v=Sif-rpaxMzA&amp;t=551s", "Go to time")</f>
        <v/>
      </c>
    </row>
    <row r="2510">
      <c r="A2510">
        <f>HYPERLINK("https://www.youtube.com/watch?v=fx9-cMoEv7k", "Video")</f>
        <v/>
      </c>
      <c r="B2510" t="inlineStr">
        <is>
          <t>0:15</t>
        </is>
      </c>
      <c r="C2510" t="inlineStr">
        <is>
          <t>I feel good about myself for the first</t>
        </is>
      </c>
      <c r="D2510">
        <f>HYPERLINK("https://www.youtube.com/watch?v=fx9-cMoEv7k&amp;t=15s", "Go to time")</f>
        <v/>
      </c>
    </row>
    <row r="2511">
      <c r="A2511">
        <f>HYPERLINK("https://www.youtube.com/watch?v=9ktRV2cixYU", "Video")</f>
        <v/>
      </c>
      <c r="B2511" t="inlineStr">
        <is>
          <t>1:27</t>
        </is>
      </c>
      <c r="C2511" t="inlineStr">
        <is>
          <t>it's about damn time I haven't gone to</t>
        </is>
      </c>
      <c r="D2511">
        <f>HYPERLINK("https://www.youtube.com/watch?v=9ktRV2cixYU&amp;t=87s", "Go to time")</f>
        <v/>
      </c>
    </row>
    <row r="2512">
      <c r="A2512">
        <f>HYPERLINK("https://www.youtube.com/watch?v=C6wY9OwqJ2A", "Video")</f>
        <v/>
      </c>
      <c r="B2512" t="inlineStr">
        <is>
          <t>1:13</t>
        </is>
      </c>
      <c r="C2512" t="inlineStr">
        <is>
          <t>seen where it was going okay what about</t>
        </is>
      </c>
      <c r="D2512">
        <f>HYPERLINK("https://www.youtube.com/watch?v=C6wY9OwqJ2A&amp;t=73s", "Go to time")</f>
        <v/>
      </c>
    </row>
    <row r="2513">
      <c r="A2513">
        <f>HYPERLINK("https://www.youtube.com/watch?v=C6wY9OwqJ2A", "Video")</f>
        <v/>
      </c>
      <c r="B2513" t="inlineStr">
        <is>
          <t>2:48</t>
        </is>
      </c>
      <c r="C2513" t="inlineStr">
        <is>
          <t>got any prob the story about me getting</t>
        </is>
      </c>
      <c r="D2513">
        <f>HYPERLINK("https://www.youtube.com/watch?v=C6wY9OwqJ2A&amp;t=168s", "Go to time")</f>
        <v/>
      </c>
    </row>
    <row r="2514">
      <c r="A2514">
        <f>HYPERLINK("https://www.youtube.com/watch?v=2CjTxZH2KTM", "Video")</f>
        <v/>
      </c>
      <c r="B2514" t="inlineStr">
        <is>
          <t>11:16</t>
        </is>
      </c>
      <c r="C2514" t="inlineStr">
        <is>
          <t>about that oh man we got to go out and</t>
        </is>
      </c>
      <c r="D2514">
        <f>HYPERLINK("https://www.youtube.com/watch?v=2CjTxZH2KTM&amp;t=676s", "Go to time")</f>
        <v/>
      </c>
    </row>
    <row r="2515">
      <c r="A2515">
        <f>HYPERLINK("https://www.youtube.com/watch?v=zlkCM_jBirg", "Video")</f>
        <v/>
      </c>
      <c r="B2515" t="inlineStr">
        <is>
          <t>1:04</t>
        </is>
      </c>
      <c r="C2515" t="inlineStr">
        <is>
          <t>ah good okay how about 20 roses and some</t>
        </is>
      </c>
      <c r="D2515">
        <f>HYPERLINK("https://www.youtube.com/watch?v=zlkCM_jBirg&amp;t=64s", "Go to time")</f>
        <v/>
      </c>
    </row>
    <row r="2516">
      <c r="A2516">
        <f>HYPERLINK("https://www.youtube.com/watch?v=zlkCM_jBirg", "Video")</f>
        <v/>
      </c>
      <c r="B2516" t="inlineStr">
        <is>
          <t>19:03</t>
        </is>
      </c>
      <c r="C2516" t="inlineStr">
        <is>
          <t>about got</t>
        </is>
      </c>
      <c r="D2516">
        <f>HYPERLINK("https://www.youtube.com/watch?v=zlkCM_jBirg&amp;t=1143s", "Go to time")</f>
        <v/>
      </c>
    </row>
    <row r="2517">
      <c r="A2517">
        <f>HYPERLINK("https://www.youtube.com/watch?v=1PxE2aHDFYU", "Video")</f>
        <v/>
      </c>
      <c r="B2517" t="inlineStr">
        <is>
          <t>0:06</t>
        </is>
      </c>
      <c r="C2517" t="inlineStr">
        <is>
          <t>okay good Jan is about to have a baby</t>
        </is>
      </c>
      <c r="D2517">
        <f>HYPERLINK("https://www.youtube.com/watch?v=1PxE2aHDFYU&amp;t=6s", "Go to time")</f>
        <v/>
      </c>
    </row>
    <row r="2518">
      <c r="A2518">
        <f>HYPERLINK("https://www.youtube.com/watch?v=VUr0s61krto", "Video")</f>
        <v/>
      </c>
      <c r="B2518" t="inlineStr">
        <is>
          <t>0:40</t>
        </is>
      </c>
      <c r="C2518" t="inlineStr">
        <is>
          <t>for second life about a year ago back</t>
        </is>
      </c>
      <c r="D2518">
        <f>HYPERLINK("https://www.youtube.com/watch?v=VUr0s61krto&amp;t=40s", "Go to time")</f>
        <v/>
      </c>
    </row>
    <row r="2519">
      <c r="A2519">
        <f>HYPERLINK("https://www.youtube.com/watch?v=VSv64fV0LDk", "Video")</f>
        <v/>
      </c>
      <c r="B2519" t="inlineStr">
        <is>
          <t>3:13</t>
        </is>
      </c>
      <c r="C2519" t="inlineStr">
        <is>
          <t>I never cared about you? Six months ago, Karen Phillipelli sent me an email</t>
        </is>
      </c>
      <c r="D2519">
        <f>HYPERLINK("https://www.youtube.com/watch?v=VSv64fV0LDk&amp;t=193s", "Go to time")</f>
        <v/>
      </c>
    </row>
    <row r="2520">
      <c r="A2520">
        <f>HYPERLINK("https://www.youtube.com/watch?v=VSv64fV0LDk", "Video")</f>
        <v/>
      </c>
      <c r="B2520" t="inlineStr">
        <is>
          <t>3:33</t>
        </is>
      </c>
      <c r="C2520" t="inlineStr">
        <is>
          <t>can't talk about this right now, okay? After work, we'll go out to dinner, we'll talk about it then. Okay?</t>
        </is>
      </c>
      <c r="D2520">
        <f>HYPERLINK("https://www.youtube.com/watch?v=VSv64fV0LDk&amp;t=213s", "Go to time")</f>
        <v/>
      </c>
    </row>
    <row r="2521">
      <c r="A2521">
        <f>HYPERLINK("https://www.youtube.com/watch?v=Ga6N2au2xrc", "Video")</f>
        <v/>
      </c>
      <c r="B2521" t="inlineStr">
        <is>
          <t>0:23</t>
        </is>
      </c>
      <c r="C2521" t="inlineStr">
        <is>
          <t>about the senator I still got it and</t>
        </is>
      </c>
      <c r="D2521">
        <f>HYPERLINK("https://www.youtube.com/watch?v=Ga6N2au2xrc&amp;t=23s", "Go to time")</f>
        <v/>
      </c>
    </row>
    <row r="2522">
      <c r="A2522">
        <f>HYPERLINK("https://www.youtube.com/watch?v=om9Gn7vTKo4", "Video")</f>
        <v/>
      </c>
      <c r="B2522" t="inlineStr">
        <is>
          <t>2:33</t>
        </is>
      </c>
      <c r="C2522" t="inlineStr">
        <is>
          <t>about that if he doesn't treat me good</t>
        </is>
      </c>
      <c r="D2522">
        <f>HYPERLINK("https://www.youtube.com/watch?v=om9Gn7vTKo4&amp;t=153s", "Go to time")</f>
        <v/>
      </c>
    </row>
    <row r="2523">
      <c r="A2523">
        <f>HYPERLINK("https://www.youtube.com/watch?v=Jj-ni0inHqE", "Video")</f>
        <v/>
      </c>
      <c r="B2523" t="inlineStr">
        <is>
          <t>1:48</t>
        </is>
      </c>
      <c r="C2523" t="inlineStr">
        <is>
          <t>going to take it apart in about five</t>
        </is>
      </c>
      <c r="D2523">
        <f>HYPERLINK("https://www.youtube.com/watch?v=Jj-ni0inHqE&amp;t=108s", "Go to time")</f>
        <v/>
      </c>
    </row>
    <row r="2524">
      <c r="A2524">
        <f>HYPERLINK("https://www.youtube.com/watch?v=Xnk4seEHmgw", "Video")</f>
        <v/>
      </c>
      <c r="B2524" t="inlineStr">
        <is>
          <t>0:24</t>
        </is>
      </c>
      <c r="C2524" t="inlineStr">
        <is>
          <t>'cause I'm gonna take it apart in about 5 minutes.</t>
        </is>
      </c>
      <c r="D2524">
        <f>HYPERLINK("https://www.youtube.com/watch?v=Xnk4seEHmgw&amp;t=24s", "Go to time")</f>
        <v/>
      </c>
    </row>
    <row r="2525">
      <c r="A2525">
        <f>HYPERLINK("https://www.youtube.com/watch?v=Xnk4seEHmgw", "Video")</f>
        <v/>
      </c>
      <c r="B2525" t="inlineStr">
        <is>
          <t>9:19</t>
        </is>
      </c>
      <c r="C2525" t="inlineStr">
        <is>
          <t>Or were you talking about Creeker Murphy? Because I didn't close that one yet, but I'm hoping I've got a voicemail from Paul Creeker waiting for me.</t>
        </is>
      </c>
      <c r="D2525">
        <f>HYPERLINK("https://www.youtube.com/watch?v=Xnk4seEHmgw&amp;t=559s", "Go to time")</f>
        <v/>
      </c>
    </row>
    <row r="2526">
      <c r="A2526">
        <f>HYPERLINK("https://www.youtube.com/watch?v=UmsbTXtfXBg", "Video")</f>
        <v/>
      </c>
      <c r="B2526" t="inlineStr">
        <is>
          <t>33:13</t>
        </is>
      </c>
      <c r="C2526" t="inlineStr">
        <is>
          <t>this start about 10 minutes ago I when I</t>
        </is>
      </c>
      <c r="D2526">
        <f>HYPERLINK("https://www.youtube.com/watch?v=UmsbTXtfXBg&amp;t=1993s", "Go to time")</f>
        <v/>
      </c>
    </row>
    <row r="2527">
      <c r="A2527">
        <f>HYPERLINK("https://www.youtube.com/watch?v=UmsbTXtfXBg", "Video")</f>
        <v/>
      </c>
      <c r="B2527" t="inlineStr">
        <is>
          <t>92:23</t>
        </is>
      </c>
      <c r="C2527" t="inlineStr">
        <is>
          <t>ripening okay good Jan is about to have</t>
        </is>
      </c>
      <c r="D2527">
        <f>HYPERLINK("https://www.youtube.com/watch?v=UmsbTXtfXBg&amp;t=5543s", "Go to time")</f>
        <v/>
      </c>
    </row>
    <row r="2528">
      <c r="A2528">
        <f>HYPERLINK("https://www.youtube.com/watch?v=UmsbTXtfXBg", "Video")</f>
        <v/>
      </c>
      <c r="B2528" t="inlineStr">
        <is>
          <t>101:56</t>
        </is>
      </c>
      <c r="C2528" t="inlineStr">
        <is>
          <t>I'm going to take it apart in about 5</t>
        </is>
      </c>
      <c r="D2528">
        <f>HYPERLINK("https://www.youtube.com/watch?v=UmsbTXtfXBg&amp;t=6116s", "Go to time")</f>
        <v/>
      </c>
    </row>
    <row r="2529">
      <c r="A2529">
        <f>HYPERLINK("https://www.youtube.com/watch?v=UmsbTXtfXBg", "Video")</f>
        <v/>
      </c>
      <c r="B2529" t="inlineStr">
        <is>
          <t>136:53</t>
        </is>
      </c>
      <c r="C2529" t="inlineStr">
        <is>
          <t>a big box how about you I got a big box</t>
        </is>
      </c>
      <c r="D2529">
        <f>HYPERLINK("https://www.youtube.com/watch?v=UmsbTXtfXBg&amp;t=8213s", "Go to time")</f>
        <v/>
      </c>
    </row>
    <row r="2530">
      <c r="A2530">
        <f>HYPERLINK("https://www.youtube.com/watch?v=UmsbTXtfXBg", "Video")</f>
        <v/>
      </c>
      <c r="B2530" t="inlineStr">
        <is>
          <t>136:56</t>
        </is>
      </c>
      <c r="C2530" t="inlineStr">
        <is>
          <t>yes I do I got a big box how about you I</t>
        </is>
      </c>
      <c r="D2530">
        <f>HYPERLINK("https://www.youtube.com/watch?v=UmsbTXtfXBg&amp;t=8216s", "Go to time")</f>
        <v/>
      </c>
    </row>
    <row r="2531">
      <c r="A2531">
        <f>HYPERLINK("https://www.youtube.com/watch?v=UmsbTXtfXBg", "Video")</f>
        <v/>
      </c>
      <c r="B2531" t="inlineStr">
        <is>
          <t>161:47</t>
        </is>
      </c>
      <c r="C2531" t="inlineStr">
        <is>
          <t>I've been here about gosh over half an</t>
        </is>
      </c>
      <c r="D2531">
        <f>HYPERLINK("https://www.youtube.com/watch?v=UmsbTXtfXBg&amp;t=9707s", "Go to time")</f>
        <v/>
      </c>
    </row>
    <row r="2532">
      <c r="A2532">
        <f>HYPERLINK("https://www.youtube.com/watch?v=UmsbTXtfXBg", "Video")</f>
        <v/>
      </c>
      <c r="B2532" t="inlineStr">
        <is>
          <t>174:27</t>
        </is>
      </c>
      <c r="C2532" t="inlineStr">
        <is>
          <t>been griping about yeah I got stung up</t>
        </is>
      </c>
      <c r="D2532">
        <f>HYPERLINK("https://www.youtube.com/watch?v=UmsbTXtfXBg&amp;t=10467s", "Go to time")</f>
        <v/>
      </c>
    </row>
    <row r="2533">
      <c r="A2533">
        <f>HYPERLINK("https://www.youtube.com/watch?v=UmsbTXtfXBg", "Video")</f>
        <v/>
      </c>
      <c r="B2533" t="inlineStr">
        <is>
          <t>185:54</t>
        </is>
      </c>
      <c r="C2533" t="inlineStr">
        <is>
          <t>I are about to go house to house to give</t>
        </is>
      </c>
      <c r="D2533">
        <f>HYPERLINK("https://www.youtube.com/watch?v=UmsbTXtfXBg&amp;t=11154s", "Go to time")</f>
        <v/>
      </c>
    </row>
    <row r="2534">
      <c r="A2534">
        <f>HYPERLINK("https://www.youtube.com/watch?v=UmsbTXtfXBg", "Video")</f>
        <v/>
      </c>
      <c r="B2534" t="inlineStr">
        <is>
          <t>245:57</t>
        </is>
      </c>
      <c r="C2534" t="inlineStr">
        <is>
          <t>completely forgot about that prank that</t>
        </is>
      </c>
      <c r="D2534">
        <f>HYPERLINK("https://www.youtube.com/watch?v=UmsbTXtfXBg&amp;t=14757s", "Go to time")</f>
        <v/>
      </c>
    </row>
    <row r="2535">
      <c r="A2535">
        <f>HYPERLINK("https://www.youtube.com/watch?v=ZhT6BeHNmvo", "Video")</f>
        <v/>
      </c>
      <c r="B2535" t="inlineStr">
        <is>
          <t>0:57</t>
        </is>
      </c>
      <c r="C2535" t="inlineStr">
        <is>
          <t>about it what are you going to do cry</t>
        </is>
      </c>
      <c r="D2535">
        <f>HYPERLINK("https://www.youtube.com/watch?v=ZhT6BeHNmvo&amp;t=57s", "Go to time")</f>
        <v/>
      </c>
    </row>
    <row r="2536">
      <c r="A2536">
        <f>HYPERLINK("https://www.youtube.com/watch?v=VUuTXRn8s7c", "Video")</f>
        <v/>
      </c>
      <c r="B2536" t="inlineStr">
        <is>
          <t>0:17</t>
        </is>
      </c>
      <c r="C2536" t="inlineStr">
        <is>
          <t>preserves what are we gonna do about</t>
        </is>
      </c>
      <c r="D2536">
        <f>HYPERLINK("https://www.youtube.com/watch?v=VUuTXRn8s7c&amp;t=17s", "Go to time")</f>
        <v/>
      </c>
    </row>
    <row r="2537">
      <c r="A2537">
        <f>HYPERLINK("https://www.youtube.com/watch?v=wYIOhQeaDQI", "Video")</f>
        <v/>
      </c>
      <c r="B2537" t="inlineStr">
        <is>
          <t>8:44</t>
        </is>
      </c>
      <c r="C2537" t="inlineStr">
        <is>
          <t>do I got a big box how about you I got a</t>
        </is>
      </c>
      <c r="D2537">
        <f>HYPERLINK("https://www.youtube.com/watch?v=wYIOhQeaDQI&amp;t=524s", "Go to time")</f>
        <v/>
      </c>
    </row>
    <row r="2538">
      <c r="A2538">
        <f>HYPERLINK("https://www.youtube.com/watch?v=wYIOhQeaDQI", "Video")</f>
        <v/>
      </c>
      <c r="B2538" t="inlineStr">
        <is>
          <t>19:07</t>
        </is>
      </c>
      <c r="C2538" t="inlineStr">
        <is>
          <t>about 10 minutes okay I'm going to go in</t>
        </is>
      </c>
      <c r="D2538">
        <f>HYPERLINK("https://www.youtube.com/watch?v=wYIOhQeaDQI&amp;t=1147s", "Go to time")</f>
        <v/>
      </c>
    </row>
    <row r="2539">
      <c r="A2539">
        <f>HYPERLINK("https://www.youtube.com/watch?v=ZPKdJGY0YyE", "Video")</f>
        <v/>
      </c>
      <c r="B2539" t="inlineStr">
        <is>
          <t>13:15</t>
        </is>
      </c>
      <c r="C2539" t="inlineStr">
        <is>
          <t>so I know to go ahead and shut up about</t>
        </is>
      </c>
      <c r="D2539">
        <f>HYPERLINK("https://www.youtube.com/watch?v=ZPKdJGY0YyE&amp;t=795s", "Go to time")</f>
        <v/>
      </c>
    </row>
    <row r="2540">
      <c r="A2540">
        <f>HYPERLINK("https://www.youtube.com/watch?v=z8atGvZGEeo", "Video")</f>
        <v/>
      </c>
      <c r="B2540" t="inlineStr">
        <is>
          <t>3:17</t>
        </is>
      </c>
      <c r="C2540" t="inlineStr">
        <is>
          <t>gonna take it apart in about five</t>
        </is>
      </c>
      <c r="D2540">
        <f>HYPERLINK("https://www.youtube.com/watch?v=z8atGvZGEeo&amp;t=197s", "Go to time")</f>
        <v/>
      </c>
    </row>
    <row r="2541">
      <c r="A2541">
        <f>HYPERLINK("https://www.youtube.com/watch?v=B-4G4lbI23w", "Video")</f>
        <v/>
      </c>
      <c r="B2541" t="inlineStr">
        <is>
          <t>8:19</t>
        </is>
      </c>
      <c r="C2541" t="inlineStr">
        <is>
          <t>tuna so I forgot about this old custom</t>
        </is>
      </c>
      <c r="D2541">
        <f>HYPERLINK("https://www.youtube.com/watch?v=B-4G4lbI23w&amp;t=499s", "Go to time")</f>
        <v/>
      </c>
    </row>
    <row r="2542">
      <c r="A2542">
        <f>HYPERLINK("https://www.youtube.com/watch?v=xTQ7vhtp23w", "Video")</f>
        <v/>
      </c>
      <c r="B2542" t="inlineStr">
        <is>
          <t>0:35</t>
        </is>
      </c>
      <c r="C2542" t="inlineStr">
        <is>
          <t>yes i forgot about ryan's presentation</t>
        </is>
      </c>
      <c r="D2542">
        <f>HYPERLINK("https://www.youtube.com/watch?v=xTQ7vhtp23w&amp;t=35s", "Go to time")</f>
        <v/>
      </c>
    </row>
    <row r="2543">
      <c r="A2543">
        <f>HYPERLINK("https://www.youtube.com/watch?v=sf1z-m4DJ8A", "Video")</f>
        <v/>
      </c>
      <c r="B2543" t="inlineStr">
        <is>
          <t>38:26</t>
        </is>
      </c>
      <c r="C2543" t="inlineStr">
        <is>
          <t>is going through scrap about the tickets</t>
        </is>
      </c>
      <c r="D2543">
        <f>HYPERLINK("https://www.youtube.com/watch?v=sf1z-m4DJ8A&amp;t=2306s", "Go to time")</f>
        <v/>
      </c>
    </row>
    <row r="2544">
      <c r="A2544">
        <f>HYPERLINK("https://www.youtube.com/watch?v=N4Fh15kL7r8", "Video")</f>
        <v/>
      </c>
      <c r="B2544" t="inlineStr">
        <is>
          <t>0:31</t>
        </is>
      </c>
      <c r="C2544" t="inlineStr">
        <is>
          <t>pool what are you talking about I got us</t>
        </is>
      </c>
      <c r="D2544">
        <f>HYPERLINK("https://www.youtube.com/watch?v=N4Fh15kL7r8&amp;t=31s", "Go to time")</f>
        <v/>
      </c>
    </row>
    <row r="2545">
      <c r="A2545">
        <f>HYPERLINK("https://www.youtube.com/watch?v=Ny_j5VBIkQ0", "Video")</f>
        <v/>
      </c>
      <c r="B2545" t="inlineStr">
        <is>
          <t>10:32</t>
        </is>
      </c>
      <c r="C2545" t="inlineStr">
        <is>
          <t>to you about something else excellent go</t>
        </is>
      </c>
      <c r="D2545">
        <f>HYPERLINK("https://www.youtube.com/watch?v=Ny_j5VBIkQ0&amp;t=632s", "Go to time")</f>
        <v/>
      </c>
    </row>
    <row r="2546">
      <c r="A2546">
        <f>HYPERLINK("https://www.youtube.com/watch?v=Ny_j5VBIkQ0", "Video")</f>
        <v/>
      </c>
      <c r="B2546" t="inlineStr">
        <is>
          <t>10:34</t>
        </is>
      </c>
      <c r="C2546" t="inlineStr">
        <is>
          <t>for it I'm sure you got my email about</t>
        </is>
      </c>
      <c r="D2546">
        <f>HYPERLINK("https://www.youtube.com/watch?v=Ny_j5VBIkQ0&amp;t=634s", "Go to time")</f>
        <v/>
      </c>
    </row>
    <row r="2547">
      <c r="A2547">
        <f>HYPERLINK("https://www.youtube.com/watch?v=Ny_j5VBIkQ0", "Video")</f>
        <v/>
      </c>
      <c r="B2547" t="inlineStr">
        <is>
          <t>19:22</t>
        </is>
      </c>
      <c r="C2547" t="inlineStr">
        <is>
          <t>go me I don't care about anything but</t>
        </is>
      </c>
      <c r="D2547">
        <f>HYPERLINK("https://www.youtube.com/watch?v=Ny_j5VBIkQ0&amp;t=1162s", "Go to time")</f>
        <v/>
      </c>
    </row>
    <row r="2548">
      <c r="A2548">
        <f>HYPERLINK("https://www.youtube.com/watch?v=Db1NdYbQhAA", "Video")</f>
        <v/>
      </c>
      <c r="B2548" t="inlineStr">
        <is>
          <t>2:13</t>
        </is>
      </c>
      <c r="C2548" t="inlineStr">
        <is>
          <t>forgot about Ryan's presentation and yes</t>
        </is>
      </c>
      <c r="D2548">
        <f>HYPERLINK("https://www.youtube.com/watch?v=Db1NdYbQhAA&amp;t=133s", "Go to time")</f>
        <v/>
      </c>
    </row>
    <row r="2549">
      <c r="A2549">
        <f>HYPERLINK("https://www.youtube.com/watch?v=inhMlyngkzo", "Video")</f>
        <v/>
      </c>
      <c r="B2549" t="inlineStr">
        <is>
          <t>4:35</t>
        </is>
      </c>
      <c r="C2549" t="inlineStr">
        <is>
          <t>sound good okay okay um how about the</t>
        </is>
      </c>
      <c r="D2549">
        <f>HYPERLINK("https://www.youtube.com/watch?v=inhMlyngkzo&amp;t=275s", "Go to time")</f>
        <v/>
      </c>
    </row>
    <row r="2550">
      <c r="A2550">
        <f>HYPERLINK("https://www.youtube.com/watch?v=BMIXbYwTdA0", "Video")</f>
        <v/>
      </c>
      <c r="B2550" t="inlineStr">
        <is>
          <t>1:17</t>
        </is>
      </c>
      <c r="C2550" t="inlineStr">
        <is>
          <t>been griping about yeah I got stung up</t>
        </is>
      </c>
      <c r="D2550">
        <f>HYPERLINK("https://www.youtube.com/watch?v=BMIXbYwTdA0&amp;t=77s", "Go to time")</f>
        <v/>
      </c>
    </row>
    <row r="2551">
      <c r="A2551">
        <f>HYPERLINK("https://www.youtube.com/watch?v=NW1m6LLRwaw", "Video")</f>
        <v/>
      </c>
      <c r="B2551" t="inlineStr">
        <is>
          <t>27:27</t>
        </is>
      </c>
      <c r="C2551" t="inlineStr">
        <is>
          <t>completely forgot about that prank that</t>
        </is>
      </c>
      <c r="D2551">
        <f>HYPERLINK("https://www.youtube.com/watch?v=NW1m6LLRwaw&amp;t=1647s", "Go to time")</f>
        <v/>
      </c>
    </row>
    <row r="2552">
      <c r="A2552">
        <f>HYPERLINK("https://www.youtube.com/watch?v=NW1m6LLRwaw", "Video")</f>
        <v/>
      </c>
      <c r="B2552" t="inlineStr">
        <is>
          <t>27:50</t>
        </is>
      </c>
      <c r="C2552" t="inlineStr">
        <is>
          <t>numbers go the ceiling I'm about</t>
        </is>
      </c>
      <c r="D2552">
        <f>HYPERLINK("https://www.youtube.com/watch?v=NW1m6LLRwaw&amp;t=1670s", "Go to time")</f>
        <v/>
      </c>
    </row>
    <row r="2553">
      <c r="A2553">
        <f>HYPERLINK("https://www.youtube.com/watch?v=NW1m6LLRwaw", "Video")</f>
        <v/>
      </c>
      <c r="B2553" t="inlineStr">
        <is>
          <t>39:59</t>
        </is>
      </c>
      <c r="C2553" t="inlineStr">
        <is>
          <t>going to take it apart in about five</t>
        </is>
      </c>
      <c r="D2553">
        <f>HYPERLINK("https://www.youtube.com/watch?v=NW1m6LLRwaw&amp;t=2399s", "Go to time")</f>
        <v/>
      </c>
    </row>
    <row r="2554">
      <c r="A2554">
        <f>HYPERLINK("https://www.youtube.com/watch?v=c5nD9mR5bV4", "Video")</f>
        <v/>
      </c>
      <c r="B2554" t="inlineStr">
        <is>
          <t>7:02</t>
        </is>
      </c>
      <c r="C2554" t="inlineStr">
        <is>
          <t>We're gonna see what we can do
about a pie.</t>
        </is>
      </c>
      <c r="D2554">
        <f>HYPERLINK("https://www.youtube.com/watch?v=c5nD9mR5bV4&amp;t=422s", "Go to time")</f>
        <v/>
      </c>
    </row>
    <row r="2555">
      <c r="A2555">
        <f>HYPERLINK("https://www.youtube.com/watch?v=erITaXtFrjY", "Video")</f>
        <v/>
      </c>
      <c r="B2555" t="inlineStr">
        <is>
          <t>0:11</t>
        </is>
      </c>
      <c r="C2555" t="inlineStr">
        <is>
          <t>I'm texting about you okay God this</t>
        </is>
      </c>
      <c r="D2555">
        <f>HYPERLINK("https://www.youtube.com/watch?v=erITaXtFrjY&amp;t=11s", "Go to time")</f>
        <v/>
      </c>
    </row>
    <row r="2556">
      <c r="A2556">
        <f>HYPERLINK("https://www.youtube.com/watch?v=3Rve__V3_Vs", "Video")</f>
        <v/>
      </c>
      <c r="B2556" t="inlineStr">
        <is>
          <t>0:22</t>
        </is>
      </c>
      <c r="C2556" t="inlineStr">
        <is>
          <t>Karen yeah I'm not going to talk about</t>
        </is>
      </c>
      <c r="D2556">
        <f>HYPERLINK("https://www.youtube.com/watch?v=3Rve__V3_Vs&amp;t=22s", "Go to time")</f>
        <v/>
      </c>
    </row>
    <row r="2557">
      <c r="A2557">
        <f>HYPERLINK("https://www.youtube.com/watch?v=ishVw-nO_qw", "Video")</f>
        <v/>
      </c>
      <c r="B2557" t="inlineStr">
        <is>
          <t>5:14</t>
        </is>
      </c>
      <c r="C2557" t="inlineStr">
        <is>
          <t>other it's about Michael I'm going to</t>
        </is>
      </c>
      <c r="D2557">
        <f>HYPERLINK("https://www.youtube.com/watch?v=ishVw-nO_qw&amp;t=314s", "Go to time")</f>
        <v/>
      </c>
    </row>
    <row r="2558">
      <c r="A2558">
        <f>HYPERLINK("https://www.youtube.com/watch?v=H9DrxT5meE8", "Video")</f>
        <v/>
      </c>
      <c r="B2558" t="inlineStr">
        <is>
          <t>0:47</t>
        </is>
      </c>
      <c r="C2558" t="inlineStr">
        <is>
          <t>gotten clean there's something about</t>
        </is>
      </c>
      <c r="D2558">
        <f>HYPERLINK("https://www.youtube.com/watch?v=H9DrxT5meE8&amp;t=47s", "Go to time")</f>
        <v/>
      </c>
    </row>
    <row r="2559">
      <c r="A2559">
        <f>HYPERLINK("https://www.youtube.com/watch?v=gO8N3L_aERg", "Video")</f>
        <v/>
      </c>
      <c r="B2559" t="inlineStr">
        <is>
          <t>3:46</t>
        </is>
      </c>
      <c r="C2559" t="inlineStr">
        <is>
          <t>Stanley: Oh God! I'm about to die!</t>
        </is>
      </c>
      <c r="D2559">
        <f>HYPERLINK("https://www.youtube.com/watch?v=gO8N3L_aERg&amp;t=226s", "Go to time")</f>
        <v/>
      </c>
    </row>
    <row r="2560">
      <c r="A2560">
        <f>HYPERLINK("https://www.youtube.com/watch?v=p68xZa30_7Q", "Video")</f>
        <v/>
      </c>
      <c r="B2560" t="inlineStr">
        <is>
          <t>4:42</t>
        </is>
      </c>
      <c r="C2560" t="inlineStr">
        <is>
          <t>we've got all afternoon to talk about</t>
        </is>
      </c>
      <c r="D2560">
        <f>HYPERLINK("https://www.youtube.com/watch?v=p68xZa30_7Q&amp;t=282s", "Go to time")</f>
        <v/>
      </c>
    </row>
    <row r="2561">
      <c r="A2561">
        <f>HYPERLINK("https://www.youtube.com/watch?v=hz0aGYBujag", "Video")</f>
        <v/>
      </c>
      <c r="B2561" t="inlineStr">
        <is>
          <t>3:22</t>
        </is>
      </c>
      <c r="C2561" t="inlineStr">
        <is>
          <t>griping about I got to stung up my dress</t>
        </is>
      </c>
      <c r="D2561">
        <f>HYPERLINK("https://www.youtube.com/watch?v=hz0aGYBujag&amp;t=202s", "Go to time")</f>
        <v/>
      </c>
    </row>
    <row r="2562">
      <c r="A2562">
        <f>HYPERLINK("https://www.youtube.com/watch?v=hz0aGYBujag", "Video")</f>
        <v/>
      </c>
      <c r="B2562" t="inlineStr">
        <is>
          <t>8:15</t>
        </is>
      </c>
      <c r="C2562" t="inlineStr">
        <is>
          <t>and D'Angelo and I are about to go house</t>
        </is>
      </c>
      <c r="D2562">
        <f>HYPERLINK("https://www.youtube.com/watch?v=hz0aGYBujag&amp;t=495s", "Go to time")</f>
        <v/>
      </c>
    </row>
    <row r="2563">
      <c r="A2563">
        <f>HYPERLINK("https://www.youtube.com/watch?v=W4jUhs4sA8o", "Video")</f>
        <v/>
      </c>
      <c r="B2563" t="inlineStr">
        <is>
          <t>1:34</t>
        </is>
      </c>
      <c r="C2563" t="inlineStr">
        <is>
          <t>money in my shoe and then I forgot about</t>
        </is>
      </c>
      <c r="D2563">
        <f>HYPERLINK("https://www.youtube.com/watch?v=W4jUhs4sA8o&amp;t=94s", "Go to time")</f>
        <v/>
      </c>
    </row>
    <row r="2564">
      <c r="A2564">
        <f>HYPERLINK("https://www.youtube.com/watch?v=wNDTkOEEr8A", "Video")</f>
        <v/>
      </c>
      <c r="B2564" t="inlineStr">
        <is>
          <t>3:26</t>
        </is>
      </c>
      <c r="C2564" t="inlineStr">
        <is>
          <t>i got nothing to worry about</t>
        </is>
      </c>
      <c r="D2564">
        <f>HYPERLINK("https://www.youtube.com/watch?v=wNDTkOEEr8A&amp;t=206s", "Go to time")</f>
        <v/>
      </c>
    </row>
    <row r="2565">
      <c r="A2565">
        <f>HYPERLINK("https://www.youtube.com/watch?v=-fWUkOH1ieI", "Video")</f>
        <v/>
      </c>
      <c r="B2565" t="inlineStr">
        <is>
          <t>3:49</t>
        </is>
      </c>
      <c r="C2565" t="inlineStr">
        <is>
          <t>sorry about everything you're a good kid</t>
        </is>
      </c>
      <c r="D2565">
        <f>HYPERLINK("https://www.youtube.com/watch?v=-fWUkOH1ieI&amp;t=229s", "Go to time")</f>
        <v/>
      </c>
    </row>
    <row r="2566">
      <c r="A2566">
        <f>HYPERLINK("https://www.youtube.com/watch?v=1baVt4UrP3k", "Video")</f>
        <v/>
      </c>
      <c r="B2566" t="inlineStr">
        <is>
          <t>21:48</t>
        </is>
      </c>
      <c r="C2566" t="inlineStr">
        <is>
          <t>about you I got a big box yes I do I got</t>
        </is>
      </c>
      <c r="D2566">
        <f>HYPERLINK("https://www.youtube.com/watch?v=1baVt4UrP3k&amp;t=1308s", "Go to time")</f>
        <v/>
      </c>
    </row>
    <row r="2567">
      <c r="A2567">
        <f>HYPERLINK("https://www.youtube.com/watch?v=i-WakrvpekU", "Video")</f>
        <v/>
      </c>
      <c r="B2567" t="inlineStr">
        <is>
          <t>1:53</t>
        </is>
      </c>
      <c r="C2567" t="inlineStr">
        <is>
          <t>about what a great posit you got it</t>
        </is>
      </c>
      <c r="D2567">
        <f>HYPERLINK("https://www.youtube.com/watch?v=i-WakrvpekU&amp;t=113s", "Go to time")</f>
        <v/>
      </c>
    </row>
    <row r="2568">
      <c r="A2568">
        <f>HYPERLINK("https://www.youtube.com/watch?v=-qB691wR8aI", "Video")</f>
        <v/>
      </c>
      <c r="B2568" t="inlineStr">
        <is>
          <t>8:16</t>
        </is>
      </c>
      <c r="C2568" t="inlineStr">
        <is>
          <t>government put out better ads about not</t>
        </is>
      </c>
      <c r="D2568">
        <f>HYPERLINK("https://www.youtube.com/watch?v=-qB691wR8aI&amp;t=496s", "Go to time")</f>
        <v/>
      </c>
    </row>
    <row r="2569">
      <c r="A2569">
        <f>HYPERLINK("https://www.youtube.com/watch?v=ZTpslX73aXE", "Video")</f>
        <v/>
      </c>
      <c r="B2569" t="inlineStr">
        <is>
          <t>7:15</t>
        </is>
      </c>
      <c r="C2569" t="inlineStr">
        <is>
          <t>I'm going to take it apart in about 5</t>
        </is>
      </c>
      <c r="D2569">
        <f>HYPERLINK("https://www.youtube.com/watch?v=ZTpslX73aXE&amp;t=435s", "Go to time")</f>
        <v/>
      </c>
    </row>
    <row r="2570">
      <c r="A2570">
        <f>HYPERLINK("https://www.youtube.com/watch?v=PaSWCOcVwj8", "Video")</f>
        <v/>
      </c>
      <c r="B2570" t="inlineStr">
        <is>
          <t>0:52</t>
        </is>
      </c>
      <c r="C2570" t="inlineStr">
        <is>
          <t>I'm going to take it apart in about 5</t>
        </is>
      </c>
      <c r="D2570">
        <f>HYPERLINK("https://www.youtube.com/watch?v=PaSWCOcVwj8&amp;t=52s", "Go to time")</f>
        <v/>
      </c>
    </row>
    <row r="2571">
      <c r="A2571">
        <f>HYPERLINK("https://www.youtube.com/watch?v=2_F1O2ShCE4", "Video")</f>
        <v/>
      </c>
      <c r="B2571" t="inlineStr">
        <is>
          <t>2:24</t>
        </is>
      </c>
      <c r="C2571" t="inlineStr">
        <is>
          <t>great about this place got something for</t>
        </is>
      </c>
      <c r="D2571">
        <f>HYPERLINK("https://www.youtube.com/watch?v=2_F1O2ShCE4&amp;t=144s", "Go to time")</f>
        <v/>
      </c>
    </row>
    <row r="2572">
      <c r="A2572">
        <f>HYPERLINK("https://www.youtube.com/watch?v=4ob96nokDEw", "Video")</f>
        <v/>
      </c>
      <c r="B2572" t="inlineStr">
        <is>
          <t>18:38</t>
        </is>
      </c>
      <c r="C2572" t="inlineStr">
        <is>
          <t>about money hey I'm sorry it is good</t>
        </is>
      </c>
      <c r="D2572">
        <f>HYPERLINK("https://www.youtube.com/watch?v=4ob96nokDEw&amp;t=1118s", "Go to time")</f>
        <v/>
      </c>
    </row>
    <row r="2573">
      <c r="A2573">
        <f>HYPERLINK("https://www.youtube.com/watch?v=5Vj5E9oovZk", "Video")</f>
        <v/>
      </c>
      <c r="B2573" t="inlineStr">
        <is>
          <t>2:28</t>
        </is>
      </c>
      <c r="C2573" t="inlineStr">
        <is>
          <t>talking about here CP Bloods both God</t>
        </is>
      </c>
      <c r="D2573">
        <f>HYPERLINK("https://www.youtube.com/watch?v=5Vj5E9oovZk&amp;t=148s", "Go to time")</f>
        <v/>
      </c>
    </row>
    <row r="2574">
      <c r="A2574">
        <f>HYPERLINK("https://www.youtube.com/watch?v=5Vj5E9oovZk", "Video")</f>
        <v/>
      </c>
      <c r="B2574" t="inlineStr">
        <is>
          <t>11:56</t>
        </is>
      </c>
      <c r="C2574" t="inlineStr">
        <is>
          <t>about we go upstairs too you know learn</t>
        </is>
      </c>
      <c r="D2574">
        <f>HYPERLINK("https://www.youtube.com/watch?v=5Vj5E9oovZk&amp;t=716s", "Go to time")</f>
        <v/>
      </c>
    </row>
    <row r="2575">
      <c r="A2575">
        <f>HYPERLINK("https://www.youtube.com/watch?v=a86PkIlWbnM", "Video")</f>
        <v/>
      </c>
      <c r="B2575" t="inlineStr">
        <is>
          <t>3:24</t>
        </is>
      </c>
      <c r="C2575" t="inlineStr">
        <is>
          <t>-Not something you're going to
have to worry about.</t>
        </is>
      </c>
      <c r="D2575">
        <f>HYPERLINK("https://www.youtube.com/watch?v=a86PkIlWbnM&amp;t=204s", "Go to time")</f>
        <v/>
      </c>
    </row>
    <row r="2576">
      <c r="A2576">
        <f>HYPERLINK("https://www.youtube.com/watch?v=pgt-qSgera4", "Video")</f>
        <v/>
      </c>
      <c r="B2576" t="inlineStr">
        <is>
          <t>2:17</t>
        </is>
      </c>
      <c r="C2576" t="inlineStr">
        <is>
          <t>how about cugino's i don't want to go</t>
        </is>
      </c>
      <c r="D2576">
        <f>HYPERLINK("https://www.youtube.com/watch?v=pgt-qSgera4&amp;t=137s", "Go to time")</f>
        <v/>
      </c>
    </row>
    <row r="2577">
      <c r="A2577">
        <f>HYPERLINK("https://www.youtube.com/watch?v=gK0omJb6sa8", "Video")</f>
        <v/>
      </c>
      <c r="B2577" t="inlineStr">
        <is>
          <t>1:01</t>
        </is>
      </c>
      <c r="C2577" t="inlineStr">
        <is>
          <t>sh got about 45 minutes to get him to</t>
        </is>
      </c>
      <c r="D2577">
        <f>HYPERLINK("https://www.youtube.com/watch?v=gK0omJb6sa8&amp;t=61s", "Go to time")</f>
        <v/>
      </c>
    </row>
    <row r="2578">
      <c r="A2578">
        <f>HYPERLINK("https://www.youtube.com/watch?v=gK0omJb6sa8", "Video")</f>
        <v/>
      </c>
      <c r="B2578" t="inlineStr">
        <is>
          <t>1:49</t>
        </is>
      </c>
      <c r="C2578" t="inlineStr">
        <is>
          <t>know yet thinking about let's go right</t>
        </is>
      </c>
      <c r="D2578">
        <f>HYPERLINK("https://www.youtube.com/watch?v=gK0omJb6sa8&amp;t=109s", "Go to time")</f>
        <v/>
      </c>
    </row>
    <row r="2579">
      <c r="A2579">
        <f>HYPERLINK("https://www.youtube.com/watch?v=gK0omJb6sa8", "Video")</f>
        <v/>
      </c>
      <c r="B2579" t="inlineStr">
        <is>
          <t>2:22</t>
        </is>
      </c>
      <c r="C2579" t="inlineStr">
        <is>
          <t>evil okay that's about as good as that's</t>
        </is>
      </c>
      <c r="D2579">
        <f>HYPERLINK("https://www.youtube.com/watch?v=gK0omJb6sa8&amp;t=142s", "Go to time")</f>
        <v/>
      </c>
    </row>
    <row r="2580">
      <c r="A2580">
        <f>HYPERLINK("https://www.youtube.com/watch?v=oWTsz8Yit64", "Video")</f>
        <v/>
      </c>
      <c r="B2580" t="inlineStr">
        <is>
          <t>7:49</t>
        </is>
      </c>
      <c r="C2580" t="inlineStr">
        <is>
          <t>i can't even think about saying goodbye</t>
        </is>
      </c>
      <c r="D2580">
        <f>HYPERLINK("https://www.youtube.com/watch?v=oWTsz8Yit64&amp;t=469s", "Go to time")</f>
        <v/>
      </c>
    </row>
    <row r="2581">
      <c r="A2581">
        <f>HYPERLINK("https://www.youtube.com/watch?v=VAiMjrMcQ74", "Video")</f>
        <v/>
      </c>
      <c r="B2581" t="inlineStr">
        <is>
          <t>18:54</t>
        </is>
      </c>
      <c r="C2581" t="inlineStr">
        <is>
          <t>God Jan is about to have a baby with a</t>
        </is>
      </c>
      <c r="D2581">
        <f>HYPERLINK("https://www.youtube.com/watch?v=VAiMjrMcQ74&amp;t=1134s", "Go to time")</f>
        <v/>
      </c>
    </row>
    <row r="2582">
      <c r="A2582">
        <f>HYPERLINK("https://www.youtube.com/watch?v=DtcUaVuvZgo", "Video")</f>
        <v/>
      </c>
      <c r="B2582" t="inlineStr">
        <is>
          <t>12:44</t>
        </is>
      </c>
      <c r="C2582" t="inlineStr">
        <is>
          <t>I'm going to take it apart in about 5</t>
        </is>
      </c>
      <c r="D2582">
        <f>HYPERLINK("https://www.youtube.com/watch?v=DtcUaVuvZgo&amp;t=764s", "Go to time")</f>
        <v/>
      </c>
    </row>
    <row r="2583">
      <c r="A2583">
        <f>HYPERLINK("https://www.youtube.com/watch?v=RbOwSnP48s8", "Video")</f>
        <v/>
      </c>
      <c r="B2583" t="inlineStr">
        <is>
          <t>7:29</t>
        </is>
      </c>
      <c r="C2583" t="inlineStr">
        <is>
          <t>negotiations are all about controlling</t>
        </is>
      </c>
      <c r="D2583">
        <f>HYPERLINK("https://www.youtube.com/watch?v=RbOwSnP48s8&amp;t=449s", "Go to time")</f>
        <v/>
      </c>
    </row>
    <row r="2584">
      <c r="A2584">
        <f>HYPERLINK("https://www.youtube.com/watch?v=4mIy3f4ERBk", "Video")</f>
        <v/>
      </c>
      <c r="B2584" t="inlineStr">
        <is>
          <t>1:17</t>
        </is>
      </c>
      <c r="C2584" t="inlineStr">
        <is>
          <t>about college the parties everybody go</t>
        </is>
      </c>
      <c r="D2584">
        <f>HYPERLINK("https://www.youtube.com/watch?v=4mIy3f4ERBk&amp;t=77s", "Go to time")</f>
        <v/>
      </c>
    </row>
    <row r="2585">
      <c r="A2585">
        <f>HYPERLINK("https://www.youtube.com/watch?v=tkQXS9VClZo", "Video")</f>
        <v/>
      </c>
      <c r="B2585" t="inlineStr">
        <is>
          <t>2:08</t>
        </is>
      </c>
      <c r="C2585" t="inlineStr">
        <is>
          <t>what am i gonna do about chan</t>
        </is>
      </c>
      <c r="D2585">
        <f>HYPERLINK("https://www.youtube.com/watch?v=tkQXS9VClZo&amp;t=128s", "Go to time")</f>
        <v/>
      </c>
    </row>
    <row r="2586">
      <c r="A2586">
        <f>HYPERLINK("https://www.youtube.com/watch?v=b7s-yuluVaU", "Video")</f>
        <v/>
      </c>
      <c r="B2586" t="inlineStr">
        <is>
          <t>6:18</t>
        </is>
      </c>
      <c r="C2586" t="inlineStr">
        <is>
          <t>going to take it apart in about five</t>
        </is>
      </c>
      <c r="D2586">
        <f>HYPERLINK("https://www.youtube.com/watch?v=b7s-yuluVaU&amp;t=378s", "Go to time")</f>
        <v/>
      </c>
    </row>
    <row r="2587">
      <c r="A2587">
        <f>HYPERLINK("https://www.youtube.com/watch?v=r-GFmH0EK9Y", "Video")</f>
        <v/>
      </c>
      <c r="B2587" t="inlineStr">
        <is>
          <t>1:29</t>
        </is>
      </c>
      <c r="C2587" t="inlineStr">
        <is>
          <t>we're gonna have
to talk this about.</t>
        </is>
      </c>
      <c r="D2587">
        <f>HYPERLINK("https://www.youtube.com/watch?v=r-GFmH0EK9Y&amp;t=89s", "Go to time")</f>
        <v/>
      </c>
    </row>
    <row r="2588">
      <c r="A2588">
        <f>HYPERLINK("https://www.youtube.com/watch?v=O8VeZMx4O2M", "Video")</f>
        <v/>
      </c>
      <c r="B2588" t="inlineStr">
        <is>
          <t>1:28</t>
        </is>
      </c>
      <c r="C2588" t="inlineStr">
        <is>
          <t>going to do about this Ryan thing</t>
        </is>
      </c>
      <c r="D2588">
        <f>HYPERLINK("https://www.youtube.com/watch?v=O8VeZMx4O2M&amp;t=88s", "Go to time")</f>
        <v/>
      </c>
    </row>
    <row r="2589">
      <c r="A2589">
        <f>HYPERLINK("https://www.youtube.com/watch?v=9gZLvy48-eA", "Video")</f>
        <v/>
      </c>
      <c r="B2589" t="inlineStr">
        <is>
          <t>10:23</t>
        </is>
      </c>
      <c r="C2589" t="inlineStr">
        <is>
          <t>preserves what are we gonna do about</t>
        </is>
      </c>
      <c r="D2589">
        <f>HYPERLINK("https://www.youtube.com/watch?v=9gZLvy48-eA&amp;t=623s", "Go to time")</f>
        <v/>
      </c>
    </row>
    <row r="2590">
      <c r="A2590">
        <f>HYPERLINK("https://www.youtube.com/watch?v=Ijrp4D9FR_I", "Video")</f>
        <v/>
      </c>
      <c r="B2590" t="inlineStr">
        <is>
          <t>9:38</t>
        </is>
      </c>
      <c r="C2590" t="inlineStr">
        <is>
          <t>going to tell them about every stupid</t>
        </is>
      </c>
      <c r="D2590">
        <f>HYPERLINK("https://www.youtube.com/watch?v=Ijrp4D9FR_I&amp;t=578s", "Go to time")</f>
        <v/>
      </c>
    </row>
    <row r="2591">
      <c r="A2591">
        <f>HYPERLINK("https://www.youtube.com/watch?v=0jpdgiyVL4A", "Video")</f>
        <v/>
      </c>
      <c r="B2591" t="inlineStr">
        <is>
          <t>3:23</t>
        </is>
      </c>
      <c r="C2591" t="inlineStr">
        <is>
          <t>so I know to go ahead
and shut up about it.</t>
        </is>
      </c>
      <c r="D2591">
        <f>HYPERLINK("https://www.youtube.com/watch?v=0jpdgiyVL4A&amp;t=203s", "Go to time")</f>
        <v/>
      </c>
    </row>
    <row r="2592">
      <c r="A2592">
        <f>HYPERLINK("https://www.youtube.com/watch?v=6k3XAy0vzPA", "Video")</f>
        <v/>
      </c>
      <c r="B2592" t="inlineStr">
        <is>
          <t>4:30</t>
        </is>
      </c>
      <c r="C2592" t="inlineStr">
        <is>
          <t>terrible about debbie brown she got</t>
        </is>
      </c>
      <c r="D2592">
        <f>HYPERLINK("https://www.youtube.com/watch?v=6k3XAy0vzPA&amp;t=270s", "Go to time")</f>
        <v/>
      </c>
    </row>
    <row r="2593">
      <c r="A2593">
        <f>HYPERLINK("https://www.youtube.com/watch?v=Iyvvear4Kxo", "Video")</f>
        <v/>
      </c>
      <c r="B2593" t="inlineStr">
        <is>
          <t>2:45</t>
        </is>
      </c>
      <c r="C2593" t="inlineStr">
        <is>
          <t>about 10 minutes ago when I came in with</t>
        </is>
      </c>
      <c r="D2593">
        <f>HYPERLINK("https://www.youtube.com/watch?v=Iyvvear4Kxo&amp;t=165s", "Go to time")</f>
        <v/>
      </c>
    </row>
    <row r="2594">
      <c r="A2594">
        <f>HYPERLINK("https://www.youtube.com/watch?v=Iyvvear4Kxo", "Video")</f>
        <v/>
      </c>
      <c r="B2594" t="inlineStr">
        <is>
          <t>13:16</t>
        </is>
      </c>
      <c r="C2594" t="inlineStr">
        <is>
          <t>about 10 minutes okay I'm going to go in</t>
        </is>
      </c>
      <c r="D2594">
        <f>HYPERLINK("https://www.youtube.com/watch?v=Iyvvear4Kxo&amp;t=796s", "Go to time")</f>
        <v/>
      </c>
    </row>
    <row r="2595">
      <c r="A2595">
        <f>HYPERLINK("https://www.youtube.com/watch?v=VRmlDkabGF0", "Video")</f>
        <v/>
      </c>
      <c r="B2595" t="inlineStr">
        <is>
          <t>5:39</t>
        </is>
      </c>
      <c r="C2595" t="inlineStr">
        <is>
          <t>never cared about you six months ago</t>
        </is>
      </c>
      <c r="D2595">
        <f>HYPERLINK("https://www.youtube.com/watch?v=VRmlDkabGF0&amp;t=339s", "Go to time")</f>
        <v/>
      </c>
    </row>
    <row r="2596">
      <c r="A2596">
        <f>HYPERLINK("https://www.youtube.com/watch?v=5YL4mTlCWcA", "Video")</f>
        <v/>
      </c>
      <c r="B2596" t="inlineStr">
        <is>
          <t>2:50</t>
        </is>
      </c>
      <c r="C2596" t="inlineStr">
        <is>
          <t>so how would you go about settling</t>
        </is>
      </c>
      <c r="D2596">
        <f>HYPERLINK("https://www.youtube.com/watch?v=5YL4mTlCWcA&amp;t=170s", "Go to time")</f>
        <v/>
      </c>
    </row>
    <row r="2597">
      <c r="A2597">
        <f>HYPERLINK("https://www.youtube.com/watch?v=EA7ngQfs47M", "Video")</f>
        <v/>
      </c>
      <c r="B2597" t="inlineStr">
        <is>
          <t>2:32</t>
        </is>
      </c>
      <c r="C2597" t="inlineStr">
        <is>
          <t>about True Blood number one I'm going</t>
        </is>
      </c>
      <c r="D2597">
        <f>HYPERLINK("https://www.youtube.com/watch?v=EA7ngQfs47M&amp;t=152s", "Go to time")</f>
        <v/>
      </c>
    </row>
    <row r="2598">
      <c r="A2598">
        <f>HYPERLINK("https://www.youtube.com/watch?v=qVcLd6geTQs", "Video")</f>
        <v/>
      </c>
      <c r="B2598" t="inlineStr">
        <is>
          <t>2:35</t>
        </is>
      </c>
      <c r="C2598" t="inlineStr">
        <is>
          <t>about 10 years ago for tax reasons i</t>
        </is>
      </c>
      <c r="D2598">
        <f>HYPERLINK("https://www.youtube.com/watch?v=qVcLd6geTQs&amp;t=155s", "Go to time")</f>
        <v/>
      </c>
    </row>
    <row r="2599">
      <c r="A2599">
        <f>HYPERLINK("https://www.youtube.com/watch?v=mVxVppPjV0w", "Video")</f>
        <v/>
      </c>
      <c r="B2599" t="inlineStr">
        <is>
          <t>3:11</t>
        </is>
      </c>
      <c r="C2599" t="inlineStr">
        <is>
          <t>negotiations are all about controlling</t>
        </is>
      </c>
      <c r="D2599">
        <f>HYPERLINK("https://www.youtube.com/watch?v=mVxVppPjV0w&amp;t=191s",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2025-05-20T00:35:41Z</dcterms:created>
  <dcterms:modified xsi:type="dcterms:W3CDTF">2025-05-20T00:35:41Z</dcterms:modified>
</cp:coreProperties>
</file>