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HYPERLINK("https://www.youtube.com/watch?v=aI7ZESpJQPI", "Video")</f>
        <v/>
      </c>
      <c r="B2" t="inlineStr">
        <is>
          <t>0:08</t>
        </is>
      </c>
      <c r="C2" t="inlineStr">
        <is>
          <t>guilt, shame
and self-punishment, and I know</t>
        </is>
      </c>
      <c r="D2">
        <f>HYPERLINK("https://www.youtube.com/watch?v=aI7ZESpJQPI&amp;t=8s", "Go to time")</f>
        <v/>
      </c>
    </row>
    <row r="3">
      <c r="A3">
        <f>HYPERLINK("https://www.youtube.com/watch?v=aI7ZESpJQPI", "Video")</f>
        <v/>
      </c>
      <c r="B3" t="inlineStr">
        <is>
          <t>3:40</t>
        </is>
      </c>
      <c r="C3" t="inlineStr">
        <is>
          <t>that I deserved
to be punished -</t>
        </is>
      </c>
      <c r="D3">
        <f>HYPERLINK("https://www.youtube.com/watch?v=aI7ZESpJQPI&amp;t=220s", "Go to time")</f>
        <v/>
      </c>
    </row>
    <row r="4">
      <c r="A4">
        <f>HYPERLINK("https://www.youtube.com/watch?v=aI7ZESpJQPI", "Video")</f>
        <v/>
      </c>
      <c r="B4" t="inlineStr">
        <is>
          <t>3:42</t>
        </is>
      </c>
      <c r="C4" t="inlineStr">
        <is>
          <t>and I'd gone on
to punish myself</t>
        </is>
      </c>
      <c r="D4">
        <f>HYPERLINK("https://www.youtube.com/watch?v=aI7ZESpJQPI&amp;t=222s", "Go to time")</f>
        <v/>
      </c>
    </row>
    <row r="5">
      <c r="A5">
        <f>HYPERLINK("https://www.youtube.com/watch?v=tI104at2iqs", "Video")</f>
        <v/>
      </c>
      <c r="B5" t="inlineStr">
        <is>
          <t>2:42</t>
        </is>
      </c>
      <c r="C5" t="inlineStr">
        <is>
          <t>to be addicts, lets punish them
for it so as to deter others.</t>
        </is>
      </c>
      <c r="D5">
        <f>HYPERLINK("https://www.youtube.com/watch?v=tI104at2iqs&amp;t=162s", "Go to time")</f>
        <v/>
      </c>
    </row>
    <row r="6">
      <c r="A6">
        <f>HYPERLINK("https://www.youtube.com/watch?v=_rfvQJ6jptQ", "Video")</f>
        <v/>
      </c>
      <c r="B6" t="inlineStr">
        <is>
          <t>1:52</t>
        </is>
      </c>
      <c r="C6" t="inlineStr">
        <is>
          <t>We could deter, punish and protect with levels of digital exile tailored to the offense.</t>
        </is>
      </c>
      <c r="D6">
        <f>HYPERLINK("https://www.youtube.com/watch?v=_rfvQJ6jptQ&amp;t=112s", "Go to time")</f>
        <v/>
      </c>
    </row>
    <row r="7">
      <c r="A7">
        <f>HYPERLINK("https://www.youtube.com/watch?v=GnTIKh5w0j8", "Video")</f>
        <v/>
      </c>
      <c r="B7" t="inlineStr">
        <is>
          <t>0:37</t>
        </is>
      </c>
      <c r="C7" t="inlineStr">
        <is>
          <t>punch myself in the face again by</t>
        </is>
      </c>
      <c r="D7">
        <f>HYPERLINK("https://www.youtube.com/watch?v=GnTIKh5w0j8&amp;t=37s", "Go to time")</f>
        <v/>
      </c>
    </row>
    <row r="8">
      <c r="A8">
        <f>HYPERLINK("https://www.youtube.com/watch?v=BDYkrjTDRvM", "Video")</f>
        <v/>
      </c>
      <c r="B8" t="inlineStr">
        <is>
          <t>3:36</t>
        </is>
      </c>
      <c r="C8" t="inlineStr">
        <is>
          <t>Not more punishment and,
therefore, more humiliation,</t>
        </is>
      </c>
      <c r="D8">
        <f>HYPERLINK("https://www.youtube.com/watch?v=BDYkrjTDRvM&amp;t=216s", "Go to time")</f>
        <v/>
      </c>
    </row>
    <row r="9">
      <c r="A9">
        <f>HYPERLINK("https://www.youtube.com/watch?v=yvUsNPA772M", "Video")</f>
        <v/>
      </c>
      <c r="B9" t="inlineStr">
        <is>
          <t>3:16</t>
        </is>
      </c>
      <c r="C9" t="inlineStr">
        <is>
          <t>punch by the community looking down on</t>
        </is>
      </c>
      <c r="D9">
        <f>HYPERLINK("https://www.youtube.com/watch?v=yvUsNPA772M&amp;t=196s", "Go to time")</f>
        <v/>
      </c>
    </row>
    <row r="10">
      <c r="A10">
        <f>HYPERLINK("https://www.youtube.com/watch?v=DLtxUiwY6j8", "Video")</f>
        <v/>
      </c>
      <c r="B10" t="inlineStr">
        <is>
          <t>1:45</t>
        </is>
      </c>
      <c r="C10" t="inlineStr">
        <is>
          <t>punch ups of economists between Hayek</t>
        </is>
      </c>
      <c r="D10">
        <f>HYPERLINK("https://www.youtube.com/watch?v=DLtxUiwY6j8&amp;t=105s", "Go to time")</f>
        <v/>
      </c>
    </row>
    <row r="11">
      <c r="A11">
        <f>HYPERLINK("https://www.youtube.com/watch?v=2Db-ANLwTkI", "Video")</f>
        <v/>
      </c>
      <c r="B11" t="inlineStr">
        <is>
          <t>2:59</t>
        </is>
      </c>
      <c r="C11" t="inlineStr">
        <is>
          <t>Is the primary goal
of prison to punish,</t>
        </is>
      </c>
      <c r="D11">
        <f>HYPERLINK("https://www.youtube.com/watch?v=2Db-ANLwTkI&amp;t=179s", "Go to time")</f>
        <v/>
      </c>
    </row>
    <row r="12">
      <c r="A12">
        <f>HYPERLINK("https://www.youtube.com/watch?v=tjRP0FnoxN8", "Video")</f>
        <v/>
      </c>
      <c r="B12" t="inlineStr">
        <is>
          <t>0:16</t>
        </is>
      </c>
      <c r="C12" t="inlineStr">
        <is>
          <t>we might lie to avoid punishment,</t>
        </is>
      </c>
      <c r="D12">
        <f>HYPERLINK("https://www.youtube.com/watch?v=tjRP0FnoxN8&amp;t=16s", "Go to time")</f>
        <v/>
      </c>
    </row>
    <row r="13">
      <c r="A13">
        <f>HYPERLINK("https://www.youtube.com/watch?v=sDrOrtbhbiY", "Video")</f>
        <v/>
      </c>
      <c r="B13" t="inlineStr">
        <is>
          <t>0:22</t>
        </is>
      </c>
      <c r="C13" t="inlineStr">
        <is>
          <t>your hand and punch star you and</t>
        </is>
      </c>
      <c r="D13">
        <f>HYPERLINK("https://www.youtube.com/watch?v=sDrOrtbhbiY&amp;t=22s", "Go to time")</f>
        <v/>
      </c>
    </row>
    <row r="14">
      <c r="A14">
        <f>HYPERLINK("https://www.youtube.com/watch?v=3zHr9OKfJds", "Video")</f>
        <v/>
      </c>
      <c r="B14" t="inlineStr">
        <is>
          <t>3:54</t>
        </is>
      </c>
      <c r="C14" t="inlineStr">
        <is>
          <t>information you can punish people for</t>
        </is>
      </c>
      <c r="D14">
        <f>HYPERLINK("https://www.youtube.com/watch?v=3zHr9OKfJds&amp;t=234s", "Go to time")</f>
        <v/>
      </c>
    </row>
    <row r="15">
      <c r="A15">
        <f>HYPERLINK("https://www.youtube.com/watch?v=3zHr9OKfJds", "Video")</f>
        <v/>
      </c>
      <c r="B15" t="inlineStr">
        <is>
          <t>4:07</t>
        </is>
      </c>
      <c r="C15" t="inlineStr">
        <is>
          <t>and ideas not punish them</t>
        </is>
      </c>
      <c r="D15">
        <f>HYPERLINK("https://www.youtube.com/watch?v=3zHr9OKfJds&amp;t=247s", "Go to time")</f>
        <v/>
      </c>
    </row>
    <row r="16">
      <c r="A16">
        <f>HYPERLINK("https://www.youtube.com/watch?v=VijTieSlaE0", "Video")</f>
        <v/>
      </c>
      <c r="B16" t="inlineStr">
        <is>
          <t>2:18</t>
        </is>
      </c>
      <c r="C16" t="inlineStr">
        <is>
          <t>from Punjab and Sylhet to Britain.</t>
        </is>
      </c>
      <c r="D16">
        <f>HYPERLINK("https://www.youtube.com/watch?v=VijTieSlaE0&amp;t=138s", "Go to time")</f>
        <v/>
      </c>
    </row>
    <row r="17">
      <c r="A17">
        <f>HYPERLINK("https://www.youtube.com/watch?v=6ZTcQfNDal8", "Video")</f>
        <v/>
      </c>
      <c r="B17" t="inlineStr">
        <is>
          <t>1:11</t>
        </is>
      </c>
      <c r="C17" t="inlineStr">
        <is>
          <t>as either a punishment from God,
bad luck, or the act of a witch.</t>
        </is>
      </c>
      <c r="D17">
        <f>HYPERLINK("https://www.youtube.com/watch?v=6ZTcQfNDal8&amp;t=71s", "Go to time")</f>
        <v/>
      </c>
    </row>
    <row r="18">
      <c r="A18">
        <f>HYPERLINK("https://www.youtube.com/watch?v=5aBqKC7qnls", "Video")</f>
        <v/>
      </c>
      <c r="B18" t="inlineStr">
        <is>
          <t>0:45</t>
        </is>
      </c>
      <c r="C18" t="inlineStr">
        <is>
          <t>that quietism began no pun intended</t>
        </is>
      </c>
      <c r="D18">
        <f>HYPERLINK("https://www.youtube.com/watch?v=5aBqKC7qnls&amp;t=45s", "Go to time")</f>
        <v/>
      </c>
    </row>
    <row r="19">
      <c r="A19">
        <f>HYPERLINK("https://www.youtube.com/watch?v=fAOZu1lTEjA", "Video")</f>
        <v/>
      </c>
      <c r="B19" t="inlineStr">
        <is>
          <t>3:01</t>
        </is>
      </c>
      <c r="C19" t="inlineStr">
        <is>
          <t>there was a chance your
punishment would be cropping.</t>
        </is>
      </c>
      <c r="D19">
        <f>HYPERLINK("https://www.youtube.com/watch?v=fAOZu1lTEjA&amp;t=181s", "Go to time")</f>
        <v/>
      </c>
    </row>
    <row r="20">
      <c r="A20">
        <f>HYPERLINK("https://www.youtube.com/watch?v=KUjZkmxnWV8", "Video")</f>
        <v/>
      </c>
      <c r="B20" t="inlineStr">
        <is>
          <t>3:34</t>
        </is>
      </c>
      <c r="C20" t="inlineStr">
        <is>
          <t>punishable five months in prison or five</t>
        </is>
      </c>
      <c r="D20">
        <f>HYPERLINK("https://www.youtube.com/watch?v=KUjZkmxnWV8&amp;t=214s", "Go to time")</f>
        <v/>
      </c>
    </row>
    <row r="21">
      <c r="A21">
        <f>HYPERLINK("https://www.youtube.com/watch?v=6TnREP_nYrc", "Video")</f>
        <v/>
      </c>
      <c r="B21" t="inlineStr">
        <is>
          <t>0:11</t>
        </is>
      </c>
      <c r="C21" t="inlineStr">
        <is>
          <t>talking about how women have been
punished for their sexuality,</t>
        </is>
      </c>
      <c r="D21">
        <f>HYPERLINK("https://www.youtube.com/watch?v=6TnREP_nYrc&amp;t=11s", "Go to time")</f>
        <v/>
      </c>
    </row>
    <row r="22">
      <c r="A22">
        <f>HYPERLINK("https://www.youtube.com/watch?v=cJMIGFNrikQ", "Video")</f>
        <v/>
      </c>
      <c r="B22" t="inlineStr">
        <is>
          <t>3:40</t>
        </is>
      </c>
      <c r="C22" t="inlineStr">
        <is>
          <t>but it can also be a comic punchline,
a tool for persuasion,</t>
        </is>
      </c>
      <c r="D22">
        <f>HYPERLINK("https://www.youtube.com/watch?v=cJMIGFNrikQ&amp;t=220s", "Go to time")</f>
        <v/>
      </c>
    </row>
    <row r="23">
      <c r="A23">
        <f>HYPERLINK("https://www.youtube.com/watch?v=6mMwrS30XT8", "Video")</f>
        <v/>
      </c>
      <c r="B23" t="inlineStr">
        <is>
          <t>2:17</t>
        </is>
      </c>
      <c r="C23" t="inlineStr">
        <is>
          <t>prosecuting and punishing the harms and</t>
        </is>
      </c>
      <c r="D23">
        <f>HYPERLINK("https://www.youtube.com/watch?v=6mMwrS30XT8&amp;t=137s", "Go to time")</f>
        <v/>
      </c>
    </row>
    <row r="24">
      <c r="A24">
        <f>HYPERLINK("https://www.youtube.com/watch?v=6mMwrS30XT8", "Video")</f>
        <v/>
      </c>
      <c r="B24" t="inlineStr">
        <is>
          <t>3:25</t>
        </is>
      </c>
      <c r="C24" t="inlineStr">
        <is>
          <t>or punishment as their priority</t>
        </is>
      </c>
      <c r="D24">
        <f>HYPERLINK("https://www.youtube.com/watch?v=6mMwrS30XT8&amp;t=205s", "Go to time")</f>
        <v/>
      </c>
    </row>
    <row r="25">
      <c r="A25">
        <f>HYPERLINK("https://www.youtube.com/watch?v=6mMwrS30XT8", "Video")</f>
        <v/>
      </c>
      <c r="B25" t="inlineStr">
        <is>
          <t>4:04</t>
        </is>
      </c>
      <c r="C25" t="inlineStr">
        <is>
          <t>about punishment</t>
        </is>
      </c>
      <c r="D25">
        <f>HYPERLINK("https://www.youtube.com/watch?v=6mMwrS30XT8&amp;t=244s", "Go to time")</f>
        <v/>
      </c>
    </row>
    <row r="26">
      <c r="A26">
        <f>HYPERLINK("https://www.youtube.com/watch?v=ljGdwLL9YT4", "Video")</f>
        <v/>
      </c>
      <c r="B26" t="inlineStr">
        <is>
          <t>5:24</t>
        </is>
      </c>
      <c r="C26" t="inlineStr">
        <is>
          <t>Well, we're not done yet because we still have the punctuation marks left.</t>
        </is>
      </c>
      <c r="D26">
        <f>HYPERLINK("https://www.youtube.com/watch?v=ljGdwLL9YT4&amp;t=324s", "Go to time")</f>
        <v/>
      </c>
    </row>
    <row r="27">
      <c r="A27">
        <f>HYPERLINK("https://www.youtube.com/watch?v=sBXYtaXfmQg", "Video")</f>
        <v/>
      </c>
      <c r="B27" t="inlineStr">
        <is>
          <t>8:18</t>
        </is>
      </c>
      <c r="C27" t="inlineStr">
        <is>
          <t>of the treatment, with the puncture...</t>
        </is>
      </c>
      <c r="D27">
        <f>HYPERLINK("https://www.youtube.com/watch?v=sBXYtaXfmQg&amp;t=498s", "Go to time")</f>
        <v/>
      </c>
    </row>
    <row r="28">
      <c r="A28">
        <f>HYPERLINK("https://www.youtube.com/watch?v=OmJX3aSLSoU", "Video")</f>
        <v/>
      </c>
      <c r="B28" t="inlineStr">
        <is>
          <t>2:52</t>
        </is>
      </c>
      <c r="C28" t="inlineStr">
        <is>
          <t>'cause they're gonna get
punished if it doesn't work,</t>
        </is>
      </c>
      <c r="D28">
        <f>HYPERLINK("https://www.youtube.com/watch?v=OmJX3aSLSoU&amp;t=172s", "Go to time")</f>
        <v/>
      </c>
    </row>
    <row r="29">
      <c r="A29">
        <f>HYPERLINK("https://www.youtube.com/watch?v=mSrdVoNkviI", "Video")</f>
        <v/>
      </c>
      <c r="B29" t="inlineStr">
        <is>
          <t>1:08</t>
        </is>
      </c>
      <c r="C29" t="inlineStr">
        <is>
          <t>from acupuncture it's not too different</t>
        </is>
      </c>
      <c r="D29">
        <f>HYPERLINK("https://www.youtube.com/watch?v=mSrdVoNkviI&amp;t=68s", "Go to time")</f>
        <v/>
      </c>
    </row>
    <row r="30">
      <c r="A30">
        <f>HYPERLINK("https://www.youtube.com/watch?v=mSrdVoNkviI", "Video")</f>
        <v/>
      </c>
      <c r="B30" t="inlineStr">
        <is>
          <t>1:10</t>
        </is>
      </c>
      <c r="C30" t="inlineStr">
        <is>
          <t>um acupuncture uses needles it's</t>
        </is>
      </c>
      <c r="D30">
        <f>HYPERLINK("https://www.youtube.com/watch?v=mSrdVoNkviI&amp;t=70s", "Go to time")</f>
        <v/>
      </c>
    </row>
    <row r="31">
      <c r="A31">
        <f>HYPERLINK("https://www.youtube.com/watch?v=mSrdVoNkviI", "Video")</f>
        <v/>
      </c>
      <c r="B31" t="inlineStr">
        <is>
          <t>1:15</t>
        </is>
      </c>
      <c r="C31" t="inlineStr">
        <is>
          <t>acupuncture is probably not minimal risk</t>
        </is>
      </c>
      <c r="D31">
        <f>HYPERLINK("https://www.youtube.com/watch?v=mSrdVoNkviI&amp;t=75s", "Go to time")</f>
        <v/>
      </c>
    </row>
    <row r="32">
      <c r="A32">
        <f>HYPERLINK("https://www.youtube.com/watch?v=mSrdVoNkviI", "Video")</f>
        <v/>
      </c>
      <c r="B32" t="inlineStr">
        <is>
          <t>1:21</t>
        </is>
      </c>
      <c r="C32" t="inlineStr">
        <is>
          <t>acupress acupunctur sorry effects are</t>
        </is>
      </c>
      <c r="D32">
        <f>HYPERLINK("https://www.youtube.com/watch?v=mSrdVoNkviI&amp;t=81s", "Go to time")</f>
        <v/>
      </c>
    </row>
    <row r="33">
      <c r="A33">
        <f>HYPERLINK("https://www.youtube.com/watch?v=mSrdVoNkviI", "Video")</f>
        <v/>
      </c>
      <c r="B33" t="inlineStr">
        <is>
          <t>1:31</t>
        </is>
      </c>
      <c r="C33" t="inlineStr">
        <is>
          <t>acupuncture specialist and get the the</t>
        </is>
      </c>
      <c r="D33">
        <f>HYPERLINK("https://www.youtube.com/watch?v=mSrdVoNkviI&amp;t=91s", "Go to time")</f>
        <v/>
      </c>
    </row>
    <row r="34">
      <c r="A34">
        <f>HYPERLINK("https://www.youtube.com/watch?v=xu-sFIrbvKI", "Video")</f>
        <v/>
      </c>
      <c r="B34" t="inlineStr">
        <is>
          <t>1:44</t>
        </is>
      </c>
      <c r="C34" t="inlineStr">
        <is>
          <t>redressal in the form of punishment to</t>
        </is>
      </c>
      <c r="D34">
        <f>HYPERLINK("https://www.youtube.com/watch?v=xu-sFIrbvKI&amp;t=104s", "Go to time")</f>
        <v/>
      </c>
    </row>
    <row r="35">
      <c r="A35">
        <f>HYPERLINK("https://www.youtube.com/watch?v=pNtGQOuMoxo", "Video")</f>
        <v/>
      </c>
      <c r="B35" t="inlineStr">
        <is>
          <t>3:01</t>
        </is>
      </c>
      <c r="C35" t="inlineStr">
        <is>
          <t>certainly get punished if they step out</t>
        </is>
      </c>
      <c r="D35">
        <f>HYPERLINK("https://www.youtube.com/watch?v=pNtGQOuMoxo&amp;t=181s", "Go to time")</f>
        <v/>
      </c>
    </row>
    <row r="36">
      <c r="A36">
        <f>HYPERLINK("https://www.youtube.com/watch?v=wAafVviGxhk", "Video")</f>
        <v/>
      </c>
      <c r="B36" t="inlineStr">
        <is>
          <t>0:12</t>
        </is>
      </c>
      <c r="C36" t="inlineStr">
        <is>
          <t>but much more than that, pun intended,</t>
        </is>
      </c>
      <c r="D36">
        <f>HYPERLINK("https://www.youtube.com/watch?v=wAafVviGxhk&amp;t=12s", "Go to time")</f>
        <v/>
      </c>
    </row>
    <row r="37">
      <c r="A37">
        <f>HYPERLINK("https://www.youtube.com/watch?v=7dsSsFdKHds", "Video")</f>
        <v/>
      </c>
      <c r="B37" t="inlineStr">
        <is>
          <t>31:15</t>
        </is>
      </c>
      <c r="C37" t="inlineStr">
        <is>
          <t>a huge pen punitive system that comes on</t>
        </is>
      </c>
      <c r="D37">
        <f>HYPERLINK("https://www.youtube.com/watch?v=7dsSsFdKHds&amp;t=1875s", "Go to time")</f>
        <v/>
      </c>
    </row>
    <row r="38">
      <c r="A38">
        <f>HYPERLINK("https://www.youtube.com/watch?v=Wa6mkQOe3Lc", "Video")</f>
        <v/>
      </c>
      <c r="B38" t="inlineStr">
        <is>
          <t>3:09</t>
        </is>
      </c>
      <c r="C38" t="inlineStr">
        <is>
          <t>punching out doing perimeter security</t>
        </is>
      </c>
      <c r="D38">
        <f>HYPERLINK("https://www.youtube.com/watch?v=Wa6mkQOe3Lc&amp;t=189s", "Go to time")</f>
        <v/>
      </c>
    </row>
    <row r="39">
      <c r="A39">
        <f>HYPERLINK("https://www.youtube.com/watch?v=Wa6mkQOe3Lc", "Video")</f>
        <v/>
      </c>
      <c r="B39" t="inlineStr">
        <is>
          <t>3:45</t>
        </is>
      </c>
      <c r="C39" t="inlineStr">
        <is>
          <t>we were uh a force to punch in anazia</t>
        </is>
      </c>
      <c r="D39">
        <f>HYPERLINK("https://www.youtube.com/watch?v=Wa6mkQOe3Lc&amp;t=225s", "Go to time")</f>
        <v/>
      </c>
    </row>
    <row r="40">
      <c r="A40">
        <f>HYPERLINK("https://www.youtube.com/watch?v=Wa6mkQOe3Lc", "Video")</f>
        <v/>
      </c>
      <c r="B40" t="inlineStr">
        <is>
          <t>3:53</t>
        </is>
      </c>
      <c r="C40" t="inlineStr">
        <is>
          <t>and couldn't return fire we're punching</t>
        </is>
      </c>
      <c r="D40">
        <f>HYPERLINK("https://www.youtube.com/watch?v=Wa6mkQOe3Lc&amp;t=233s", "Go to time")</f>
        <v/>
      </c>
    </row>
    <row r="41">
      <c r="A41">
        <f>HYPERLINK("https://www.youtube.com/watch?v=ywp4vaFJASE", "Video")</f>
        <v/>
      </c>
      <c r="B41" t="inlineStr">
        <is>
          <t>1:24</t>
        </is>
      </c>
      <c r="C41" t="inlineStr">
        <is>
          <t>I punted.</t>
        </is>
      </c>
      <c r="D41">
        <f>HYPERLINK("https://www.youtube.com/watch?v=ywp4vaFJASE&amp;t=84s", "Go to time")</f>
        <v/>
      </c>
    </row>
    <row r="42">
      <c r="A42">
        <f>HYPERLINK("https://www.youtube.com/watch?v=KZ8hHmJWHsM", "Video")</f>
        <v/>
      </c>
      <c r="B42" t="inlineStr">
        <is>
          <t>28:46</t>
        </is>
      </c>
      <c r="C42" t="inlineStr">
        <is>
          <t>acupuncture needle right into the center</t>
        </is>
      </c>
      <c r="D42">
        <f>HYPERLINK("https://www.youtube.com/watch?v=KZ8hHmJWHsM&amp;t=1726s", "Go to time")</f>
        <v/>
      </c>
    </row>
    <row r="43">
      <c r="A43">
        <f>HYPERLINK("https://www.youtube.com/watch?v=CVjKUX2oPos", "Video")</f>
        <v/>
      </c>
      <c r="B43" t="inlineStr">
        <is>
          <t>0:52</t>
        </is>
      </c>
      <c r="C43" t="inlineStr">
        <is>
          <t>Punishment and I hope I'll be</t>
        </is>
      </c>
      <c r="D43">
        <f>HYPERLINK("https://www.youtube.com/watch?v=CVjKUX2oPos&amp;t=52s", "Go to time")</f>
        <v/>
      </c>
    </row>
    <row r="44">
      <c r="A44">
        <f>HYPERLINK("https://www.youtube.com/watch?v=8PoUTZFeAjw", "Video")</f>
        <v/>
      </c>
      <c r="B44" t="inlineStr">
        <is>
          <t>2:51</t>
        </is>
      </c>
      <c r="C44" t="inlineStr">
        <is>
          <t>and the truth is I haven't punched</t>
        </is>
      </c>
      <c r="D44">
        <f>HYPERLINK("https://www.youtube.com/watch?v=8PoUTZFeAjw&amp;t=171s", "Go to time")</f>
        <v/>
      </c>
    </row>
    <row r="45">
      <c r="A45">
        <f>HYPERLINK("https://www.youtube.com/watch?v=8PoUTZFeAjw", "Video")</f>
        <v/>
      </c>
      <c r="B45" t="inlineStr">
        <is>
          <t>3:10</t>
        </is>
      </c>
      <c r="C45" t="inlineStr">
        <is>
          <t>throw a punch uh anyone can learn that</t>
        </is>
      </c>
      <c r="D45">
        <f>HYPERLINK("https://www.youtube.com/watch?v=8PoUTZFeAjw&amp;t=190s", "Go to time")</f>
        <v/>
      </c>
    </row>
    <row r="46">
      <c r="A46">
        <f>HYPERLINK("https://www.youtube.com/watch?v=8PoUTZFeAjw", "Video")</f>
        <v/>
      </c>
      <c r="B46" t="inlineStr">
        <is>
          <t>3:43</t>
        </is>
      </c>
      <c r="C46" t="inlineStr">
        <is>
          <t>and punch someone in a face as hard as</t>
        </is>
      </c>
      <c r="D46">
        <f>HYPERLINK("https://www.youtube.com/watch?v=8PoUTZFeAjw&amp;t=223s", "Go to time")</f>
        <v/>
      </c>
    </row>
    <row r="47">
      <c r="A47">
        <f>HYPERLINK("https://www.youtube.com/watch?v=8PoUTZFeAjw", "Video")</f>
        <v/>
      </c>
      <c r="B47" t="inlineStr">
        <is>
          <t>4:33</t>
        </is>
      </c>
      <c r="C47" t="inlineStr">
        <is>
          <t>I hurt that person I was punching in the</t>
        </is>
      </c>
      <c r="D47">
        <f>HYPERLINK("https://www.youtube.com/watch?v=8PoUTZFeAjw&amp;t=273s", "Go to time")</f>
        <v/>
      </c>
    </row>
    <row r="48">
      <c r="A48">
        <f>HYPERLINK("https://www.youtube.com/watch?v=IG9HxttOKGQ", "Video")</f>
        <v/>
      </c>
      <c r="B48" t="inlineStr">
        <is>
          <t>7:20</t>
        </is>
      </c>
      <c r="C48" t="inlineStr">
        <is>
          <t>gramine bank but the punchline was start</t>
        </is>
      </c>
      <c r="D48">
        <f>HYPERLINK("https://www.youtube.com/watch?v=IG9HxttOKGQ&amp;t=440s", "Go to time")</f>
        <v/>
      </c>
    </row>
    <row r="49">
      <c r="A49">
        <f>HYPERLINK("https://www.youtube.com/watch?v=nDStFRcXhJQ", "Video")</f>
        <v/>
      </c>
      <c r="B49" t="inlineStr">
        <is>
          <t>4:27</t>
        </is>
      </c>
      <c r="C49" t="inlineStr">
        <is>
          <t>They're not just punching the clock.</t>
        </is>
      </c>
      <c r="D49">
        <f>HYPERLINK("https://www.youtube.com/watch?v=nDStFRcXhJQ&amp;t=267s", "Go to time")</f>
        <v/>
      </c>
    </row>
    <row r="50">
      <c r="A50">
        <f>HYPERLINK("https://www.youtube.com/watch?v=qlQaMvMcFOk", "Video")</f>
        <v/>
      </c>
      <c r="B50" t="inlineStr">
        <is>
          <t>0:34</t>
        </is>
      </c>
      <c r="C50" t="inlineStr">
        <is>
          <t>been punished uh sometimes by the</t>
        </is>
      </c>
      <c r="D50">
        <f>HYPERLINK("https://www.youtube.com/watch?v=qlQaMvMcFOk&amp;t=34s", "Go to time")</f>
        <v/>
      </c>
    </row>
    <row r="51">
      <c r="A51">
        <f>HYPERLINK("https://www.youtube.com/watch?v=yfLOtaL0KEc", "Video")</f>
        <v/>
      </c>
      <c r="B51" t="inlineStr">
        <is>
          <t>12:29</t>
        </is>
      </c>
      <c r="C51" t="inlineStr">
        <is>
          <t>if it's a powerless person
who can't punish you.</t>
        </is>
      </c>
      <c r="D51">
        <f>HYPERLINK("https://www.youtube.com/watch?v=yfLOtaL0KEc&amp;t=749s", "Go to time")</f>
        <v/>
      </c>
    </row>
    <row r="52">
      <c r="A52">
        <f>HYPERLINK("https://www.youtube.com/watch?v=eqX38J9ya1I", "Video")</f>
        <v/>
      </c>
      <c r="B52" t="inlineStr">
        <is>
          <t>5:38</t>
        </is>
      </c>
      <c r="C52" t="inlineStr">
        <is>
          <t>and in other context make
you wanna punch somebody</t>
        </is>
      </c>
      <c r="D52">
        <f>HYPERLINK("https://www.youtube.com/watch?v=eqX38J9ya1I&amp;t=338s", "Go to time")</f>
        <v/>
      </c>
    </row>
    <row r="53">
      <c r="A53">
        <f>HYPERLINK("https://www.youtube.com/watch?v=4GIK-bLCbV8", "Video")</f>
        <v/>
      </c>
      <c r="B53" t="inlineStr">
        <is>
          <t>0:53</t>
        </is>
      </c>
      <c r="C53" t="inlineStr">
        <is>
          <t>you could punish the doctor and have a</t>
        </is>
      </c>
      <c r="D53">
        <f>HYPERLINK("https://www.youtube.com/watch?v=4GIK-bLCbV8&amp;t=53s", "Go to time")</f>
        <v/>
      </c>
    </row>
    <row r="54">
      <c r="A54">
        <f>HYPERLINK("https://www.youtube.com/watch?v=4GIK-bLCbV8", "Video")</f>
        <v/>
      </c>
      <c r="B54" t="inlineStr">
        <is>
          <t>1:24</t>
        </is>
      </c>
      <c r="C54" t="inlineStr">
        <is>
          <t>punished the careless uh on the other</t>
        </is>
      </c>
      <c r="D54">
        <f>HYPERLINK("https://www.youtube.com/watch?v=4GIK-bLCbV8&amp;t=84s", "Go to time")</f>
        <v/>
      </c>
    </row>
    <row r="55">
      <c r="A55">
        <f>HYPERLINK("https://www.youtube.com/watch?v=PuAwied4x2Q", "Video")</f>
        <v/>
      </c>
      <c r="B55" t="inlineStr">
        <is>
          <t>13:24</t>
        </is>
      </c>
      <c r="C55" t="inlineStr">
        <is>
          <t>the way you punish 
someone eternally</t>
        </is>
      </c>
      <c r="D55">
        <f>HYPERLINK("https://www.youtube.com/watch?v=PuAwied4x2Q&amp;t=804s", "Go to time")</f>
        <v/>
      </c>
    </row>
    <row r="56">
      <c r="A56">
        <f>HYPERLINK("https://www.youtube.com/watch?v=SGNSA3K4BHM", "Video")</f>
        <v/>
      </c>
      <c r="B56" t="inlineStr">
        <is>
          <t>1:51</t>
        </is>
      </c>
      <c r="C56" t="inlineStr">
        <is>
          <t>punishment that we inflict on it and I</t>
        </is>
      </c>
      <c r="D56">
        <f>HYPERLINK("https://www.youtube.com/watch?v=SGNSA3K4BHM&amp;t=111s", "Go to time")</f>
        <v/>
      </c>
    </row>
    <row r="57">
      <c r="A57">
        <f>HYPERLINK("https://www.youtube.com/watch?v=sjPmx-6KCOs", "Video")</f>
        <v/>
      </c>
      <c r="B57" t="inlineStr">
        <is>
          <t>0:09</t>
        </is>
      </c>
      <c r="C57" t="inlineStr">
        <is>
          <t>don't want to hear or punishing the
person we don't want to hear there's the</t>
        </is>
      </c>
      <c r="D57">
        <f>HYPERLINK("https://www.youtube.com/watch?v=sjPmx-6KCOs&amp;t=9s", "Go to time")</f>
        <v/>
      </c>
    </row>
    <row r="58">
      <c r="A58">
        <f>HYPERLINK("https://www.youtube.com/watch?v=jU-U47lFomk", "Video")</f>
        <v/>
      </c>
      <c r="B58" t="inlineStr">
        <is>
          <t>19:19</t>
        </is>
      </c>
      <c r="C58" t="inlineStr">
        <is>
          <t>there's no punishment you don't lose</t>
        </is>
      </c>
      <c r="D58">
        <f>HYPERLINK("https://www.youtube.com/watch?v=jU-U47lFomk&amp;t=1159s", "Go to time")</f>
        <v/>
      </c>
    </row>
    <row r="59">
      <c r="A59">
        <f>HYPERLINK("https://www.youtube.com/watch?v=lzdj03MeVCQ", "Video")</f>
        <v/>
      </c>
      <c r="B59" t="inlineStr">
        <is>
          <t>3:03</t>
        </is>
      </c>
      <c r="C59" t="inlineStr">
        <is>
          <t>pre-spun</t>
        </is>
      </c>
      <c r="D59">
        <f>HYPERLINK("https://www.youtube.com/watch?v=lzdj03MeVCQ&amp;t=183s", "Go to time")</f>
        <v/>
      </c>
    </row>
    <row r="60">
      <c r="A60">
        <f>HYPERLINK("https://www.youtube.com/watch?v=IUiMBlV8J-U", "Video")</f>
        <v/>
      </c>
      <c r="B60" t="inlineStr">
        <is>
          <t>0:33</t>
        </is>
      </c>
      <c r="C60" t="inlineStr">
        <is>
          <t>rather than punching somebody in the</t>
        </is>
      </c>
      <c r="D60">
        <f>HYPERLINK("https://www.youtube.com/watch?v=IUiMBlV8J-U&amp;t=33s", "Go to time")</f>
        <v/>
      </c>
    </row>
    <row r="61">
      <c r="A61">
        <f>HYPERLINK("https://www.youtube.com/watch?v=_QJ3M8M_RU8", "Video")</f>
        <v/>
      </c>
      <c r="B61" t="inlineStr">
        <is>
          <t>21:11</t>
        </is>
      </c>
      <c r="C61" t="inlineStr">
        <is>
          <t>and in other context make
you wanna punch somebody</t>
        </is>
      </c>
      <c r="D61">
        <f>HYPERLINK("https://www.youtube.com/watch?v=_QJ3M8M_RU8&amp;t=1271s", "Go to time")</f>
        <v/>
      </c>
    </row>
    <row r="62">
      <c r="A62">
        <f>HYPERLINK("https://www.youtube.com/watch?v=pwV4pImBdpA", "Video")</f>
        <v/>
      </c>
      <c r="B62" t="inlineStr">
        <is>
          <t>5:30</t>
        </is>
      </c>
      <c r="C62" t="inlineStr">
        <is>
          <t>punitive measures. This is why I really</t>
        </is>
      </c>
      <c r="D62">
        <f>HYPERLINK("https://www.youtube.com/watch?v=pwV4pImBdpA&amp;t=330s", "Go to time")</f>
        <v/>
      </c>
    </row>
    <row r="63">
      <c r="A63">
        <f>HYPERLINK("https://www.youtube.com/watch?v=iZRPPwpEY-Q", "Video")</f>
        <v/>
      </c>
      <c r="B63" t="inlineStr">
        <is>
          <t>1:17</t>
        </is>
      </c>
      <c r="C63" t="inlineStr">
        <is>
          <t>Sometimes having ferocious laws, insanely
punitive laws, makes it difficult for communities</t>
        </is>
      </c>
      <c r="D63">
        <f>HYPERLINK("https://www.youtube.com/watch?v=iZRPPwpEY-Q&amp;t=77s", "Go to time")</f>
        <v/>
      </c>
    </row>
    <row r="64">
      <c r="A64">
        <f>HYPERLINK("https://www.youtube.com/watch?v=z3xrYsp6Fpg", "Video")</f>
        <v/>
      </c>
      <c r="B64" t="inlineStr">
        <is>
          <t>2:30</t>
        </is>
      </c>
      <c r="C64" t="inlineStr">
        <is>
          <t>of a negative punishment approach so if</t>
        </is>
      </c>
      <c r="D64">
        <f>HYPERLINK("https://www.youtube.com/watch?v=z3xrYsp6Fpg&amp;t=150s", "Go to time")</f>
        <v/>
      </c>
    </row>
    <row r="65">
      <c r="A65">
        <f>HYPERLINK("https://www.youtube.com/watch?v=rXXGTs-xKYY", "Video")</f>
        <v/>
      </c>
      <c r="B65" t="inlineStr">
        <is>
          <t>3:12</t>
        </is>
      </c>
      <c r="C65" t="inlineStr">
        <is>
          <t>impunity. How do you defend yourself</t>
        </is>
      </c>
      <c r="D65">
        <f>HYPERLINK("https://www.youtube.com/watch?v=rXXGTs-xKYY&amp;t=192s", "Go to time")</f>
        <v/>
      </c>
    </row>
    <row r="66">
      <c r="A66">
        <f>HYPERLINK("https://www.youtube.com/watch?v=TlXjdW0xQco", "Video")</f>
        <v/>
      </c>
      <c r="B66" t="inlineStr">
        <is>
          <t>2:28</t>
        </is>
      </c>
      <c r="C66" t="inlineStr">
        <is>
          <t>get free they create a huge pen punitive</t>
        </is>
      </c>
      <c r="D66">
        <f>HYPERLINK("https://www.youtube.com/watch?v=TlXjdW0xQco&amp;t=148s", "Go to time")</f>
        <v/>
      </c>
    </row>
    <row r="67">
      <c r="A67">
        <f>HYPERLINK("https://www.youtube.com/watch?v=6vOm8D2sVOc", "Video")</f>
        <v/>
      </c>
      <c r="B67" t="inlineStr">
        <is>
          <t>4:07</t>
        </is>
      </c>
      <c r="C67" t="inlineStr">
        <is>
          <t>the lack of irony that comes in out of kind
of punk but also emo.</t>
        </is>
      </c>
      <c r="D67">
        <f>HYPERLINK("https://www.youtube.com/watch?v=6vOm8D2sVOc&amp;t=247s", "Go to time")</f>
        <v/>
      </c>
    </row>
    <row r="68">
      <c r="A68">
        <f>HYPERLINK("https://www.youtube.com/watch?v=awFrWxfDA30", "Video")</f>
        <v/>
      </c>
      <c r="B68" t="inlineStr">
        <is>
          <t>1:27</t>
        </is>
      </c>
      <c r="C68" t="inlineStr">
        <is>
          <t>get away in order to avoid punishing innocent
people, doing surveillance on people who are</t>
        </is>
      </c>
      <c r="D68">
        <f>HYPERLINK("https://www.youtube.com/watch?v=awFrWxfDA30&amp;t=87s", "Go to time")</f>
        <v/>
      </c>
    </row>
    <row r="69">
      <c r="A69">
        <f>HYPERLINK("https://www.youtube.com/watch?v=cJbQ2_rHOqs", "Video")</f>
        <v/>
      </c>
      <c r="B69" t="inlineStr">
        <is>
          <t>1:06</t>
        </is>
      </c>
      <c r="C69" t="inlineStr">
        <is>
          <t>them uh to be spun and then be angry</t>
        </is>
      </c>
      <c r="D69">
        <f>HYPERLINK("https://www.youtube.com/watch?v=cJbQ2_rHOqs&amp;t=66s", "Go to time")</f>
        <v/>
      </c>
    </row>
    <row r="70">
      <c r="A70">
        <f>HYPERLINK("https://www.youtube.com/watch?v=l0-6qTVTsxE", "Video")</f>
        <v/>
      </c>
      <c r="B70" t="inlineStr">
        <is>
          <t>2:18</t>
        </is>
      </c>
      <c r="C70" t="inlineStr">
        <is>
          <t>Will it still yield the same punitive conclusion
or will the whole thing fall apart?</t>
        </is>
      </c>
      <c r="D70">
        <f>HYPERLINK("https://www.youtube.com/watch?v=l0-6qTVTsxE&amp;t=138s", "Go to time")</f>
        <v/>
      </c>
    </row>
    <row r="71">
      <c r="A71">
        <f>HYPERLINK("https://www.youtube.com/watch?v=_8zA_g78s-8", "Video")</f>
        <v/>
      </c>
      <c r="B71" t="inlineStr">
        <is>
          <t>1:13</t>
        </is>
      </c>
      <c r="C71" t="inlineStr">
        <is>
          <t>you will be punished for eternity by 17</t>
        </is>
      </c>
      <c r="D71">
        <f>HYPERLINK("https://www.youtube.com/watch?v=_8zA_g78s-8&amp;t=73s", "Go to time")</f>
        <v/>
      </c>
    </row>
    <row r="72">
      <c r="A72">
        <f>HYPERLINK("https://www.youtube.com/watch?v=Gwhjr1LR4ck", "Video")</f>
        <v/>
      </c>
      <c r="B72" t="inlineStr">
        <is>
          <t>2:58</t>
        </is>
      </c>
      <c r="C72" t="inlineStr">
        <is>
          <t>the television is full of of pundits and</t>
        </is>
      </c>
      <c r="D72">
        <f>HYPERLINK("https://www.youtube.com/watch?v=Gwhjr1LR4ck&amp;t=178s", "Go to time")</f>
        <v/>
      </c>
    </row>
    <row r="73">
      <c r="A73">
        <f>HYPERLINK("https://www.youtube.com/watch?v=PYPzwy7zPDA", "Video")</f>
        <v/>
      </c>
      <c r="B73" t="inlineStr">
        <is>
          <t>0:13</t>
        </is>
      </c>
      <c r="C73" t="inlineStr">
        <is>
          <t>and the essential punchline of that</t>
        </is>
      </c>
      <c r="D73">
        <f>HYPERLINK("https://www.youtube.com/watch?v=PYPzwy7zPDA&amp;t=13s", "Go to time")</f>
        <v/>
      </c>
    </row>
    <row r="74">
      <c r="A74">
        <f>HYPERLINK("https://www.youtube.com/watch?v=C72wVnXhO5Y", "Video")</f>
        <v/>
      </c>
      <c r="B74" t="inlineStr">
        <is>
          <t>19:22</t>
        </is>
      </c>
      <c r="C74" t="inlineStr">
        <is>
          <t>under really severe punishment that</t>
        </is>
      </c>
      <c r="D74">
        <f>HYPERLINK("https://www.youtube.com/watch?v=C72wVnXhO5Y&amp;t=1162s", "Go to time")</f>
        <v/>
      </c>
    </row>
    <row r="75">
      <c r="A75">
        <f>HYPERLINK("https://www.youtube.com/watch?v=OJjrmC2x-DY", "Video")</f>
        <v/>
      </c>
      <c r="B75" t="inlineStr">
        <is>
          <t>3:26</t>
        </is>
      </c>
      <c r="C75" t="inlineStr">
        <is>
          <t>punished so those are my feelings</t>
        </is>
      </c>
      <c r="D75">
        <f>HYPERLINK("https://www.youtube.com/watch?v=OJjrmC2x-DY&amp;t=206s", "Go to time")</f>
        <v/>
      </c>
    </row>
    <row r="76">
      <c r="A76">
        <f>HYPERLINK("https://www.youtube.com/watch?v=cLa0zqShCcw", "Video")</f>
        <v/>
      </c>
      <c r="B76" t="inlineStr">
        <is>
          <t>5:41</t>
        </is>
      </c>
      <c r="C76" t="inlineStr">
        <is>
          <t>with capital punishment</t>
        </is>
      </c>
      <c r="D76">
        <f>HYPERLINK("https://www.youtube.com/watch?v=cLa0zqShCcw&amp;t=341s", "Go to time")</f>
        <v/>
      </c>
    </row>
    <row r="77">
      <c r="A77">
        <f>HYPERLINK("https://www.youtube.com/watch?v=cLa0zqShCcw", "Video")</f>
        <v/>
      </c>
      <c r="B77" t="inlineStr">
        <is>
          <t>6:22</t>
        </is>
      </c>
      <c r="C77" t="inlineStr">
        <is>
          <t>about capital punishment.</t>
        </is>
      </c>
      <c r="D77">
        <f>HYPERLINK("https://www.youtube.com/watch?v=cLa0zqShCcw&amp;t=382s", "Go to time")</f>
        <v/>
      </c>
    </row>
    <row r="78">
      <c r="A78">
        <f>HYPERLINK("https://www.youtube.com/watch?v=bwizqCZpSaA", "Video")</f>
        <v/>
      </c>
      <c r="B78" t="inlineStr">
        <is>
          <t>2:54</t>
        </is>
      </c>
      <c r="C78" t="inlineStr">
        <is>
          <t>the things that sort of puncture the ego.</t>
        </is>
      </c>
      <c r="D78">
        <f>HYPERLINK("https://www.youtube.com/watch?v=bwizqCZpSaA&amp;t=174s", "Go to time")</f>
        <v/>
      </c>
    </row>
    <row r="79">
      <c r="A79">
        <f>HYPERLINK("https://www.youtube.com/watch?v=K4XNyP9RYdw", "Video")</f>
        <v/>
      </c>
      <c r="B79" t="inlineStr">
        <is>
          <t>0:46</t>
        </is>
      </c>
      <c r="C79" t="inlineStr">
        <is>
          <t>following rules, punishing individuals who
don't follow the rules, all of these tendencies</t>
        </is>
      </c>
      <c r="D79">
        <f>HYPERLINK("https://www.youtube.com/watch?v=K4XNyP9RYdw&amp;t=46s", "Go to time")</f>
        <v/>
      </c>
    </row>
    <row r="80">
      <c r="A80">
        <f>HYPERLINK("https://www.youtube.com/watch?v=lG8CsMijr_k", "Video")</f>
        <v/>
      </c>
      <c r="B80" t="inlineStr">
        <is>
          <t>2:35</t>
        </is>
      </c>
      <c r="C80" t="inlineStr">
        <is>
          <t>actors can act with impunity</t>
        </is>
      </c>
      <c r="D80">
        <f>HYPERLINK("https://www.youtube.com/watch?v=lG8CsMijr_k&amp;t=155s", "Go to time")</f>
        <v/>
      </c>
    </row>
    <row r="81">
      <c r="A81">
        <f>HYPERLINK("https://www.youtube.com/watch?v=lG8CsMijr_k", "Video")</f>
        <v/>
      </c>
      <c r="B81" t="inlineStr">
        <is>
          <t>4:03</t>
        </is>
      </c>
      <c r="C81" t="inlineStr">
        <is>
          <t>and non-governmental actors
are also acting with impunity</t>
        </is>
      </c>
      <c r="D81">
        <f>HYPERLINK("https://www.youtube.com/watch?v=lG8CsMijr_k&amp;t=243s", "Go to time")</f>
        <v/>
      </c>
    </row>
    <row r="82">
      <c r="A82">
        <f>HYPERLINK("https://www.youtube.com/watch?v=lG8CsMijr_k", "Video")</f>
        <v/>
      </c>
      <c r="B82" t="inlineStr">
        <is>
          <t>8:26</t>
        </is>
      </c>
      <c r="C82" t="inlineStr">
        <is>
          <t>and the markets punished them dearly</t>
        </is>
      </c>
      <c r="D82">
        <f>HYPERLINK("https://www.youtube.com/watch?v=lG8CsMijr_k&amp;t=506s", "Go to time")</f>
        <v/>
      </c>
    </row>
    <row r="83">
      <c r="A83">
        <f>HYPERLINK("https://www.youtube.com/watch?v=FgzFwTG_-wQ", "Video")</f>
        <v/>
      </c>
      <c r="B83" t="inlineStr">
        <is>
          <t>8:24</t>
        </is>
      </c>
      <c r="C83" t="inlineStr">
        <is>
          <t>misrule uh Punch and Judy shows all</t>
        </is>
      </c>
      <c r="D83">
        <f>HYPERLINK("https://www.youtube.com/watch?v=FgzFwTG_-wQ&amp;t=504s", "Go to time")</f>
        <v/>
      </c>
    </row>
    <row r="84">
      <c r="A84">
        <f>HYPERLINK("https://www.youtube.com/watch?v=5ufYVSpmrZQ", "Video")</f>
        <v/>
      </c>
      <c r="B84" t="inlineStr">
        <is>
          <t>1:37</t>
        </is>
      </c>
      <c r="C84" t="inlineStr">
        <is>
          <t>a onew punch from a 9.0 earthquake and</t>
        </is>
      </c>
      <c r="D84">
        <f>HYPERLINK("https://www.youtube.com/watch?v=5ufYVSpmrZQ&amp;t=97s", "Go to time")</f>
        <v/>
      </c>
    </row>
    <row r="85">
      <c r="A85">
        <f>HYPERLINK("https://www.youtube.com/watch?v=hOH2GHtx10Y", "Video")</f>
        <v/>
      </c>
      <c r="B85" t="inlineStr">
        <is>
          <t>3:25</t>
        </is>
      </c>
      <c r="C85" t="inlineStr">
        <is>
          <t>Our education system
punishes that kind of agency.</t>
        </is>
      </c>
      <c r="D85">
        <f>HYPERLINK("https://www.youtube.com/watch?v=hOH2GHtx10Y&amp;t=205s", "Go to time")</f>
        <v/>
      </c>
    </row>
    <row r="86">
      <c r="A86">
        <f>HYPERLINK("https://www.youtube.com/watch?v=raTOGh4_IOs", "Video")</f>
        <v/>
      </c>
      <c r="B86" t="inlineStr">
        <is>
          <t>2:00</t>
        </is>
      </c>
      <c r="C86" t="inlineStr">
        <is>
          <t>made it um a uh a crime punishable by</t>
        </is>
      </c>
      <c r="D86">
        <f>HYPERLINK("https://www.youtube.com/watch?v=raTOGh4_IOs&amp;t=120s", "Go to time")</f>
        <v/>
      </c>
    </row>
    <row r="87">
      <c r="A87">
        <f>HYPERLINK("https://www.youtube.com/watch?v=MmaEt-oBCsA", "Video")</f>
        <v/>
      </c>
      <c r="B87" t="inlineStr">
        <is>
          <t>3:02</t>
        </is>
      </c>
      <c r="C87" t="inlineStr">
        <is>
          <t>did and not be punished for it</t>
        </is>
      </c>
      <c r="D87">
        <f>HYPERLINK("https://www.youtube.com/watch?v=MmaEt-oBCsA&amp;t=182s", "Go to time")</f>
        <v/>
      </c>
    </row>
    <row r="88">
      <c r="A88">
        <f>HYPERLINK("https://www.youtube.com/watch?v=Md8FWklq2XQ", "Video")</f>
        <v/>
      </c>
      <c r="B88" t="inlineStr">
        <is>
          <t>1:13</t>
        </is>
      </c>
      <c r="C88" t="inlineStr">
        <is>
          <t>could have done some other punishment if</t>
        </is>
      </c>
      <c r="D88">
        <f>HYPERLINK("https://www.youtube.com/watch?v=Md8FWklq2XQ&amp;t=73s", "Go to time")</f>
        <v/>
      </c>
    </row>
    <row r="89">
      <c r="A89">
        <f>HYPERLINK("https://www.youtube.com/watch?v=KXin82A6maM", "Video")</f>
        <v/>
      </c>
      <c r="B89" t="inlineStr">
        <is>
          <t>2:24</t>
        </is>
      </c>
      <c r="C89" t="inlineStr">
        <is>
          <t>At that point, many pundits said, “Oh my
God, the end is near; the robots are going</t>
        </is>
      </c>
      <c r="D89">
        <f>HYPERLINK("https://www.youtube.com/watch?v=KXin82A6maM&amp;t=144s", "Go to time")</f>
        <v/>
      </c>
    </row>
    <row r="90">
      <c r="A90">
        <f>HYPERLINK("https://www.youtube.com/watch?v=EV0qJxSPJcU", "Video")</f>
        <v/>
      </c>
      <c r="B90" t="inlineStr">
        <is>
          <t>5:13</t>
        </is>
      </c>
      <c r="C90" t="inlineStr">
        <is>
          <t>restraint then we're going to punish</t>
        </is>
      </c>
      <c r="D90">
        <f>HYPERLINK("https://www.youtube.com/watch?v=EV0qJxSPJcU&amp;t=313s", "Go to time")</f>
        <v/>
      </c>
    </row>
    <row r="91">
      <c r="A91">
        <f>HYPERLINK("https://www.youtube.com/watch?v=WTl_xjOyZsc", "Video")</f>
        <v/>
      </c>
      <c r="B91" t="inlineStr">
        <is>
          <t>0:36</t>
        </is>
      </c>
      <c r="C91" t="inlineStr">
        <is>
          <t>throw in a fake punch line they'd get a</t>
        </is>
      </c>
      <c r="D91">
        <f>HYPERLINK("https://www.youtube.com/watch?v=WTl_xjOyZsc&amp;t=36s", "Go to time")</f>
        <v/>
      </c>
    </row>
    <row r="92">
      <c r="A92">
        <f>HYPERLINK("https://www.youtube.com/watch?v=ceqA5mYdBVs", "Video")</f>
        <v/>
      </c>
      <c r="B92" t="inlineStr">
        <is>
          <t>2:46</t>
        </is>
      </c>
      <c r="C92" t="inlineStr">
        <is>
          <t>punished incarcerated for their religion</t>
        </is>
      </c>
      <c r="D92">
        <f>HYPERLINK("https://www.youtube.com/watch?v=ceqA5mYdBVs&amp;t=166s", "Go to time")</f>
        <v/>
      </c>
    </row>
    <row r="93">
      <c r="A93">
        <f>HYPERLINK("https://www.youtube.com/watch?v=zy4gRLr26vU", "Video")</f>
        <v/>
      </c>
      <c r="B93" t="inlineStr">
        <is>
          <t>3:59</t>
        </is>
      </c>
      <c r="C93" t="inlineStr">
        <is>
          <t>fight has resulted in some some punches</t>
        </is>
      </c>
      <c r="D93">
        <f>HYPERLINK("https://www.youtube.com/watch?v=zy4gRLr26vU&amp;t=239s", "Go to time")</f>
        <v/>
      </c>
    </row>
    <row r="94">
      <c r="A94">
        <f>HYPERLINK("https://www.youtube.com/watch?v=9TlAUfIdDZU", "Video")</f>
        <v/>
      </c>
      <c r="B94" t="inlineStr">
        <is>
          <t>3:43</t>
        </is>
      </c>
      <c r="C94" t="inlineStr">
        <is>
          <t>um sort of Spun its version of events</t>
        </is>
      </c>
      <c r="D94">
        <f>HYPERLINK("https://www.youtube.com/watch?v=9TlAUfIdDZU&amp;t=223s", "Go to time")</f>
        <v/>
      </c>
    </row>
    <row r="95">
      <c r="A95">
        <f>HYPERLINK("https://www.youtube.com/watch?v=m0UjqT45JsQ", "Video")</f>
        <v/>
      </c>
      <c r="B95" t="inlineStr">
        <is>
          <t>4:11</t>
        </is>
      </c>
      <c r="C95" t="inlineStr">
        <is>
          <t>to puncture these intuitions,
or to shake them up,</t>
        </is>
      </c>
      <c r="D95">
        <f>HYPERLINK("https://www.youtube.com/watch?v=m0UjqT45JsQ&amp;t=251s", "Go to time")</f>
        <v/>
      </c>
    </row>
    <row r="96">
      <c r="A96">
        <f>HYPERLINK("https://www.youtube.com/watch?v=fBSMJfVvbX4", "Video")</f>
        <v/>
      </c>
      <c r="B96" t="inlineStr">
        <is>
          <t>0:27</t>
        </is>
      </c>
      <c r="C96" t="inlineStr">
        <is>
          <t>reputed but and were punching way about</t>
        </is>
      </c>
      <c r="D96">
        <f>HYPERLINK("https://www.youtube.com/watch?v=fBSMJfVvbX4&amp;t=27s", "Go to time")</f>
        <v/>
      </c>
    </row>
    <row r="97">
      <c r="A97">
        <f>HYPERLINK("https://www.youtube.com/watch?v=vERAqf_PHVI", "Video")</f>
        <v/>
      </c>
      <c r="B97" t="inlineStr">
        <is>
          <t>1:26</t>
        </is>
      </c>
      <c r="C97" t="inlineStr">
        <is>
          <t>setbacks in your life the punchline to</t>
        </is>
      </c>
      <c r="D97">
        <f>HYPERLINK("https://www.youtube.com/watch?v=vERAqf_PHVI&amp;t=86s", "Go to time")</f>
        <v/>
      </c>
    </row>
    <row r="98">
      <c r="A98">
        <f>HYPERLINK("https://www.youtube.com/watch?v=DKAebhVohoE", "Video")</f>
        <v/>
      </c>
      <c r="B98" t="inlineStr">
        <is>
          <t>0:15</t>
        </is>
      </c>
      <c r="C98" t="inlineStr">
        <is>
          <t>punishment for</t>
        </is>
      </c>
      <c r="D98">
        <f>HYPERLINK("https://www.youtube.com/watch?v=DKAebhVohoE&amp;t=15s", "Go to time")</f>
        <v/>
      </c>
    </row>
    <row r="99">
      <c r="A99">
        <f>HYPERLINK("https://www.youtube.com/watch?v=14XSzWT4vI0", "Video")</f>
        <v/>
      </c>
      <c r="B99" t="inlineStr">
        <is>
          <t>7:49</t>
        </is>
      </c>
      <c r="C99" t="inlineStr">
        <is>
          <t>If I break a taboo, I can suffer social punishment.</t>
        </is>
      </c>
      <c r="D99">
        <f>HYPERLINK("https://www.youtube.com/watch?v=14XSzWT4vI0&amp;t=469s", "Go to time")</f>
        <v/>
      </c>
    </row>
    <row r="100">
      <c r="A100">
        <f>HYPERLINK("https://www.youtube.com/watch?v=wq-poN6sLF8", "Video")</f>
        <v/>
      </c>
      <c r="B100" t="inlineStr">
        <is>
          <t>1:46</t>
        </is>
      </c>
      <c r="C100" t="inlineStr">
        <is>
          <t>avoid punishment for breaking a rule.  Usually
some rules are broken accidentally.  You</t>
        </is>
      </c>
      <c r="D100">
        <f>HYPERLINK("https://www.youtube.com/watch?v=wq-poN6sLF8&amp;t=106s", "Go to time")</f>
        <v/>
      </c>
    </row>
    <row r="101">
      <c r="A101">
        <f>HYPERLINK("https://www.youtube.com/watch?v=wq-poN6sLF8", "Video")</f>
        <v/>
      </c>
      <c r="B101" t="inlineStr">
        <is>
          <t>2:13</t>
        </is>
      </c>
      <c r="C101" t="inlineStr">
        <is>
          <t>It wasn’t knocked over when I walked by.” 
You don’t want to get punished.  But there</t>
        </is>
      </c>
      <c r="D101">
        <f>HYPERLINK("https://www.youtube.com/watch?v=wq-poN6sLF8&amp;t=133s", "Go to time")</f>
        <v/>
      </c>
    </row>
    <row r="102">
      <c r="A102">
        <f>HYPERLINK("https://www.youtube.com/watch?v=6bWC5pdso68", "Video")</f>
        <v/>
      </c>
      <c r="B102" t="inlineStr">
        <is>
          <t>9:09</t>
        </is>
      </c>
      <c r="C102" t="inlineStr">
        <is>
          <t>or by punishing himself for using cake</t>
        </is>
      </c>
      <c r="D102">
        <f>HYPERLINK("https://www.youtube.com/watch?v=6bWC5pdso68&amp;t=549s", "Go to time")</f>
        <v/>
      </c>
    </row>
    <row r="103">
      <c r="A103">
        <f>HYPERLINK("https://www.youtube.com/watch?v=6bWC5pdso68", "Video")</f>
        <v/>
      </c>
      <c r="B103" t="inlineStr">
        <is>
          <t>10:14</t>
        </is>
      </c>
      <c r="C103" t="inlineStr">
        <is>
          <t>punished um so you have that as a human</t>
        </is>
      </c>
      <c r="D103">
        <f>HYPERLINK("https://www.youtube.com/watch?v=6bWC5pdso68&amp;t=614s", "Go to time")</f>
        <v/>
      </c>
    </row>
    <row r="104">
      <c r="A104">
        <f>HYPERLINK("https://www.youtube.com/watch?v=6bWC5pdso68", "Video")</f>
        <v/>
      </c>
      <c r="B104" t="inlineStr">
        <is>
          <t>11:57</t>
        </is>
      </c>
      <c r="C104" t="inlineStr">
        <is>
          <t>Punishment well in some recent work that</t>
        </is>
      </c>
      <c r="D104">
        <f>HYPERLINK("https://www.youtube.com/watch?v=6bWC5pdso68&amp;t=717s", "Go to time")</f>
        <v/>
      </c>
    </row>
    <row r="105">
      <c r="A105">
        <f>HYPERLINK("https://www.youtube.com/watch?v=6bWC5pdso68", "Video")</f>
        <v/>
      </c>
      <c r="B105" t="inlineStr">
        <is>
          <t>12:09</t>
        </is>
      </c>
      <c r="C105" t="inlineStr">
        <is>
          <t>punish the character who pushed the guy</t>
        </is>
      </c>
      <c r="D105">
        <f>HYPERLINK("https://www.youtube.com/watch?v=6bWC5pdso68&amp;t=729s", "Go to time")</f>
        <v/>
      </c>
    </row>
    <row r="106">
      <c r="A106">
        <f>HYPERLINK("https://www.youtube.com/watch?v=6bWC5pdso68", "Video")</f>
        <v/>
      </c>
      <c r="B106" t="inlineStr">
        <is>
          <t>12:21</t>
        </is>
      </c>
      <c r="C106" t="inlineStr">
        <is>
          <t>punishing the bad guy we find babies</t>
        </is>
      </c>
      <c r="D106">
        <f>HYPERLINK("https://www.youtube.com/watch?v=6bWC5pdso68&amp;t=741s", "Go to time")</f>
        <v/>
      </c>
    </row>
    <row r="107">
      <c r="A107">
        <f>HYPERLINK("https://www.youtube.com/watch?v=6bWC5pdso68", "Video")</f>
        <v/>
      </c>
      <c r="B107" t="inlineStr">
        <is>
          <t>12:26</t>
        </is>
      </c>
      <c r="C107" t="inlineStr">
        <is>
          <t>punishes the good guy and rewards the</t>
        </is>
      </c>
      <c r="D107">
        <f>HYPERLINK("https://www.youtube.com/watch?v=6bWC5pdso68&amp;t=746s", "Go to time")</f>
        <v/>
      </c>
    </row>
    <row r="108">
      <c r="A108">
        <f>HYPERLINK("https://www.youtube.com/watch?v=6bWC5pdso68", "Video")</f>
        <v/>
      </c>
      <c r="B108" t="inlineStr">
        <is>
          <t>12:32</t>
        </is>
      </c>
      <c r="C108" t="inlineStr">
        <is>
          <t>punished too for his misapplication of</t>
        </is>
      </c>
      <c r="D108">
        <f>HYPERLINK("https://www.youtube.com/watch?v=6bWC5pdso68&amp;t=752s", "Go to time")</f>
        <v/>
      </c>
    </row>
    <row r="109">
      <c r="A109">
        <f>HYPERLINK("https://www.youtube.com/watch?v=6bWC5pdso68", "Video")</f>
        <v/>
      </c>
      <c r="B109" t="inlineStr">
        <is>
          <t>12:35</t>
        </is>
      </c>
      <c r="C109" t="inlineStr">
        <is>
          <t>reward and Punishment now I don't think</t>
        </is>
      </c>
      <c r="D109">
        <f>HYPERLINK("https://www.youtube.com/watch?v=6bWC5pdso68&amp;t=755s", "Go to time")</f>
        <v/>
      </c>
    </row>
    <row r="110">
      <c r="A110">
        <f>HYPERLINK("https://www.youtube.com/watch?v=6bWC5pdso68", "Video")</f>
        <v/>
      </c>
      <c r="B110" t="inlineStr">
        <is>
          <t>34:55</t>
        </is>
      </c>
      <c r="C110" t="inlineStr">
        <is>
          <t>children will punish other people</t>
        </is>
      </c>
      <c r="D110">
        <f>HYPERLINK("https://www.youtube.com/watch?v=6bWC5pdso68&amp;t=2095s", "Go to time")</f>
        <v/>
      </c>
    </row>
    <row r="111">
      <c r="A111">
        <f>HYPERLINK("https://www.youtube.com/watch?v=6bWC5pdso68", "Video")</f>
        <v/>
      </c>
      <c r="B111" t="inlineStr">
        <is>
          <t>35:03</t>
        </is>
      </c>
      <c r="C111" t="inlineStr">
        <is>
          <t>punish other people and suffer to do it</t>
        </is>
      </c>
      <c r="D111">
        <f>HYPERLINK("https://www.youtube.com/watch?v=6bWC5pdso68&amp;t=2103s", "Go to time")</f>
        <v/>
      </c>
    </row>
    <row r="112">
      <c r="A112">
        <f>HYPERLINK("https://www.youtube.com/watch?v=6bWC5pdso68", "Video")</f>
        <v/>
      </c>
      <c r="B112" t="inlineStr">
        <is>
          <t>35:57</t>
        </is>
      </c>
      <c r="C112" t="inlineStr">
        <is>
          <t>broccoli down their mouths to punish a</t>
        </is>
      </c>
      <c r="D112">
        <f>HYPERLINK("https://www.youtube.com/watch?v=6bWC5pdso68&amp;t=2157s", "Go to time")</f>
        <v/>
      </c>
    </row>
    <row r="113">
      <c r="A113">
        <f>HYPERLINK("https://www.youtube.com/watch?v=6bWC5pdso68", "Video")</f>
        <v/>
      </c>
      <c r="B113" t="inlineStr">
        <is>
          <t>36:24</t>
        </is>
      </c>
      <c r="C113" t="inlineStr">
        <is>
          <t>the good and punish the bad run in all</t>
        </is>
      </c>
      <c r="D113">
        <f>HYPERLINK("https://www.youtube.com/watch?v=6bWC5pdso68&amp;t=2184s", "Go to time")</f>
        <v/>
      </c>
    </row>
    <row r="114">
      <c r="A114">
        <f>HYPERLINK("https://www.youtube.com/watch?v=uMZ2dAMhJSM", "Video")</f>
        <v/>
      </c>
      <c r="B114" t="inlineStr">
        <is>
          <t>0:47</t>
        </is>
      </c>
      <c r="C114" t="inlineStr">
        <is>
          <t>And you're not punished for failing.</t>
        </is>
      </c>
      <c r="D114">
        <f>HYPERLINK("https://www.youtube.com/watch?v=uMZ2dAMhJSM&amp;t=47s", "Go to time")</f>
        <v/>
      </c>
    </row>
    <row r="115">
      <c r="A115">
        <f>HYPERLINK("https://www.youtube.com/watch?v=uMZ2dAMhJSM", "Video")</f>
        <v/>
      </c>
      <c r="B115" t="inlineStr">
        <is>
          <t>0:49</t>
        </is>
      </c>
      <c r="C115" t="inlineStr">
        <is>
          <t>You're punished for not trying.</t>
        </is>
      </c>
      <c r="D115">
        <f>HYPERLINK("https://www.youtube.com/watch?v=uMZ2dAMhJSM&amp;t=49s", "Go to time")</f>
        <v/>
      </c>
    </row>
    <row r="116">
      <c r="A116">
        <f>HYPERLINK("https://www.youtube.com/watch?v=ljcHMQ0If8A", "Video")</f>
        <v/>
      </c>
      <c r="B116" t="inlineStr">
        <is>
          <t>0:37</t>
        </is>
      </c>
      <c r="C116" t="inlineStr">
        <is>
          <t>The republicans want to punish the democrats
to reward their constituents.</t>
        </is>
      </c>
      <c r="D116">
        <f>HYPERLINK("https://www.youtube.com/watch?v=ljcHMQ0If8A&amp;t=37s", "Go to time")</f>
        <v/>
      </c>
    </row>
    <row r="117">
      <c r="A117">
        <f>HYPERLINK("https://www.youtube.com/watch?v=ljcHMQ0If8A", "Video")</f>
        <v/>
      </c>
      <c r="B117" t="inlineStr">
        <is>
          <t>0:43</t>
        </is>
      </c>
      <c r="C117" t="inlineStr">
        <is>
          <t>The democrats want to punish the republicans
to reward theirs.</t>
        </is>
      </c>
      <c r="D117">
        <f>HYPERLINK("https://www.youtube.com/watch?v=ljcHMQ0If8A&amp;t=43s", "Go to time")</f>
        <v/>
      </c>
    </row>
    <row r="118">
      <c r="A118">
        <f>HYPERLINK("https://www.youtube.com/watch?v=FBXkhJxZyq4", "Video")</f>
        <v/>
      </c>
      <c r="B118" t="inlineStr">
        <is>
          <t>1:46</t>
        </is>
      </c>
      <c r="C118" t="inlineStr">
        <is>
          <t>sector even to make a little pun like</t>
        </is>
      </c>
      <c r="D118">
        <f>HYPERLINK("https://www.youtube.com/watch?v=FBXkhJxZyq4&amp;t=106s", "Go to time")</f>
        <v/>
      </c>
    </row>
    <row r="119">
      <c r="A119">
        <f>HYPERLINK("https://www.youtube.com/watch?v=PpyIZ4DGIK8", "Video")</f>
        <v/>
      </c>
      <c r="B119" t="inlineStr">
        <is>
          <t>7:48</t>
        </is>
      </c>
      <c r="C119" t="inlineStr">
        <is>
          <t>Rather than trying to punish</t>
        </is>
      </c>
      <c r="D119">
        <f>HYPERLINK("https://www.youtube.com/watch?v=PpyIZ4DGIK8&amp;t=468s", "Go to time")</f>
        <v/>
      </c>
    </row>
    <row r="120">
      <c r="A120">
        <f>HYPERLINK("https://www.youtube.com/watch?v=cVLpdzhcU0g", "Video")</f>
        <v/>
      </c>
      <c r="B120" t="inlineStr">
        <is>
          <t>22:21</t>
        </is>
      </c>
      <c r="C120" t="inlineStr">
        <is>
          <t>punish whoever breaks these laws and they
call that person unjust and that is what I</t>
        </is>
      </c>
      <c r="D120">
        <f>HYPERLINK("https://www.youtube.com/watch?v=cVLpdzhcU0g&amp;t=1341s", "Go to time")</f>
        <v/>
      </c>
    </row>
    <row r="121">
      <c r="A121">
        <f>HYPERLINK("https://www.youtube.com/watch?v=czd_kSIOiuQ", "Video")</f>
        <v/>
      </c>
      <c r="B121" t="inlineStr">
        <is>
          <t>11:16</t>
        </is>
      </c>
      <c r="C121" t="inlineStr">
        <is>
          <t>like, this professor
maybe should be punished</t>
        </is>
      </c>
      <c r="D121">
        <f>HYPERLINK("https://www.youtube.com/watch?v=czd_kSIOiuQ&amp;t=676s", "Go to time")</f>
        <v/>
      </c>
    </row>
    <row r="122">
      <c r="A122">
        <f>HYPERLINK("https://www.youtube.com/watch?v=czd_kSIOiuQ", "Video")</f>
        <v/>
      </c>
      <c r="B122" t="inlineStr">
        <is>
          <t>11:34</t>
        </is>
      </c>
      <c r="C122" t="inlineStr">
        <is>
          <t>to get people punished-</t>
        </is>
      </c>
      <c r="D122">
        <f>HYPERLINK("https://www.youtube.com/watch?v=czd_kSIOiuQ&amp;t=694s", "Go to time")</f>
        <v/>
      </c>
    </row>
    <row r="123">
      <c r="A123">
        <f>HYPERLINK("https://www.youtube.com/watch?v=czd_kSIOiuQ", "Video")</f>
        <v/>
      </c>
      <c r="B123" t="inlineStr">
        <is>
          <t>11:57</t>
        </is>
      </c>
      <c r="C123" t="inlineStr">
        <is>
          <t>to get professors punished on campus.</t>
        </is>
      </c>
      <c r="D123">
        <f>HYPERLINK("https://www.youtube.com/watch?v=czd_kSIOiuQ&amp;t=717s", "Go to time")</f>
        <v/>
      </c>
    </row>
    <row r="124">
      <c r="A124">
        <f>HYPERLINK("https://www.youtube.com/watch?v=czd_kSIOiuQ", "Video")</f>
        <v/>
      </c>
      <c r="B124" t="inlineStr">
        <is>
          <t>12:16</t>
        </is>
      </c>
      <c r="C124" t="inlineStr">
        <is>
          <t>By cancel culture we mean,
attempts to get people punished</t>
        </is>
      </c>
      <c r="D124">
        <f>HYPERLINK("https://www.youtube.com/watch?v=czd_kSIOiuQ&amp;t=736s", "Go to time")</f>
        <v/>
      </c>
    </row>
    <row r="125">
      <c r="A125">
        <f>HYPERLINK("https://www.youtube.com/watch?v=czd_kSIOiuQ", "Video")</f>
        <v/>
      </c>
      <c r="B125" t="inlineStr">
        <is>
          <t>13:03</t>
        </is>
      </c>
      <c r="C125" t="inlineStr">
        <is>
          <t>get punished in some way.</t>
        </is>
      </c>
      <c r="D125">
        <f>HYPERLINK("https://www.youtube.com/watch?v=czd_kSIOiuQ&amp;t=783s", "Go to time")</f>
        <v/>
      </c>
    </row>
    <row r="126">
      <c r="A126">
        <f>HYPERLINK("https://www.youtube.com/watch?v=czd_kSIOiuQ", "Video")</f>
        <v/>
      </c>
      <c r="B126" t="inlineStr">
        <is>
          <t>14:10</t>
        </is>
      </c>
      <c r="C126" t="inlineStr">
        <is>
          <t>and about one-third of the
professors who are punished</t>
        </is>
      </c>
      <c r="D126">
        <f>HYPERLINK("https://www.youtube.com/watch?v=czd_kSIOiuQ&amp;t=850s", "Go to time")</f>
        <v/>
      </c>
    </row>
    <row r="127">
      <c r="A127">
        <f>HYPERLINK("https://www.youtube.com/watch?v=SYSJefKc7L4", "Video")</f>
        <v/>
      </c>
      <c r="B127" t="inlineStr">
        <is>
          <t>7:29</t>
        </is>
      </c>
      <c r="C127" t="inlineStr">
        <is>
          <t>But so far they've managed to punch through
every time they hit a wall.</t>
        </is>
      </c>
      <c r="D127">
        <f>HYPERLINK("https://www.youtube.com/watch?v=SYSJefKc7L4&amp;t=449s", "Go to time")</f>
        <v/>
      </c>
    </row>
    <row r="128">
      <c r="A128">
        <f>HYPERLINK("https://www.youtube.com/watch?v=3YN3BhLlBQM", "Video")</f>
        <v/>
      </c>
      <c r="B128" t="inlineStr">
        <is>
          <t>28:38</t>
        </is>
      </c>
      <c r="C128" t="inlineStr">
        <is>
          <t>have sort of punitive bankr punitive</t>
        </is>
      </c>
      <c r="D128">
        <f>HYPERLINK("https://www.youtube.com/watch?v=3YN3BhLlBQM&amp;t=1718s", "Go to time")</f>
        <v/>
      </c>
    </row>
    <row r="129">
      <c r="A129">
        <f>HYPERLINK("https://www.youtube.com/watch?v=BdVLcIcp48U", "Video")</f>
        <v/>
      </c>
      <c r="B129" t="inlineStr">
        <is>
          <t>2:12</t>
        </is>
      </c>
      <c r="C129" t="inlineStr">
        <is>
          <t>So it's a very concrete example, pun intended,
of green infrastructure outperforming gray.</t>
        </is>
      </c>
      <c r="D129">
        <f>HYPERLINK("https://www.youtube.com/watch?v=BdVLcIcp48U&amp;t=132s", "Go to time")</f>
        <v/>
      </c>
    </row>
    <row r="130">
      <c r="A130">
        <f>HYPERLINK("https://www.youtube.com/watch?v=iolIgufroLo", "Video")</f>
        <v/>
      </c>
      <c r="B130" t="inlineStr">
        <is>
          <t>4:56</t>
        </is>
      </c>
      <c r="C130" t="inlineStr">
        <is>
          <t>they knew would happen there's impunity</t>
        </is>
      </c>
      <c r="D130">
        <f>HYPERLINK("https://www.youtube.com/watch?v=iolIgufroLo&amp;t=296s", "Go to time")</f>
        <v/>
      </c>
    </row>
    <row r="131">
      <c r="A131">
        <f>HYPERLINK("https://www.youtube.com/watch?v=iolIgufroLo", "Video")</f>
        <v/>
      </c>
      <c r="B131" t="inlineStr">
        <is>
          <t>5:11</t>
        </is>
      </c>
      <c r="C131" t="inlineStr">
        <is>
          <t>that impunity to exist and you're never</t>
        </is>
      </c>
      <c r="D131">
        <f>HYPERLINK("https://www.youtube.com/watch?v=iolIgufroLo&amp;t=311s", "Go to time")</f>
        <v/>
      </c>
    </row>
    <row r="132">
      <c r="A132">
        <f>HYPERLINK("https://www.youtube.com/watch?v=iolIgufroLo", "Video")</f>
        <v/>
      </c>
      <c r="B132" t="inlineStr">
        <is>
          <t>44:48</t>
        </is>
      </c>
      <c r="C132" t="inlineStr">
        <is>
          <t>with pundits on both sides saying defer</t>
        </is>
      </c>
      <c r="D132">
        <f>HYPERLINK("https://www.youtube.com/watch?v=iolIgufroLo&amp;t=2688s", "Go to time")</f>
        <v/>
      </c>
    </row>
    <row r="133">
      <c r="A133">
        <f>HYPERLINK("https://www.youtube.com/watch?v=HLwUi7r7_T8", "Video")</f>
        <v/>
      </c>
      <c r="B133" t="inlineStr">
        <is>
          <t>0:31</t>
        </is>
      </c>
      <c r="C133" t="inlineStr">
        <is>
          <t>as a punishment.</t>
        </is>
      </c>
      <c r="D133">
        <f>HYPERLINK("https://www.youtube.com/watch?v=HLwUi7r7_T8&amp;t=31s", "Go to time")</f>
        <v/>
      </c>
    </row>
    <row r="134">
      <c r="A134">
        <f>HYPERLINK("https://www.youtube.com/watch?v=HLwUi7r7_T8", "Video")</f>
        <v/>
      </c>
      <c r="B134" t="inlineStr">
        <is>
          <t>0:33</t>
        </is>
      </c>
      <c r="C134" t="inlineStr">
        <is>
          <t>They would punch them.</t>
        </is>
      </c>
      <c r="D134">
        <f>HYPERLINK("https://www.youtube.com/watch?v=HLwUi7r7_T8&amp;t=33s", "Go to time")</f>
        <v/>
      </c>
    </row>
    <row r="135">
      <c r="A135">
        <f>HYPERLINK("https://www.youtube.com/watch?v=Q3YhruUmPAM", "Video")</f>
        <v/>
      </c>
      <c r="B135" t="inlineStr">
        <is>
          <t>2:38</t>
        </is>
      </c>
      <c r="C135" t="inlineStr">
        <is>
          <t>You might hear the pundits tearing it down
before they even finish the speech and our</t>
        </is>
      </c>
      <c r="D135">
        <f>HYPERLINK("https://www.youtube.com/watch?v=Q3YhruUmPAM&amp;t=158s", "Go to time")</f>
        <v/>
      </c>
    </row>
    <row r="136">
      <c r="A136">
        <f>HYPERLINK("https://www.youtube.com/watch?v=GPgxUh8Mob4", "Video")</f>
        <v/>
      </c>
      <c r="B136" t="inlineStr">
        <is>
          <t>5:07</t>
        </is>
      </c>
      <c r="C136" t="inlineStr">
        <is>
          <t>And when I'm not perfect,
it is this self-punishment</t>
        </is>
      </c>
      <c r="D136">
        <f>HYPERLINK("https://www.youtube.com/watch?v=GPgxUh8Mob4&amp;t=307s", "Go to time")</f>
        <v/>
      </c>
    </row>
    <row r="137">
      <c r="A137">
        <f>HYPERLINK("https://www.youtube.com/watch?v=QvrMNDv6iYU", "Video")</f>
        <v/>
      </c>
      <c r="B137" t="inlineStr">
        <is>
          <t>2:49</t>
        </is>
      </c>
      <c r="C137" t="inlineStr">
        <is>
          <t>Punish him for saying that.</t>
        </is>
      </c>
      <c r="D137">
        <f>HYPERLINK("https://www.youtube.com/watch?v=QvrMNDv6iYU&amp;t=169s", "Go to time")</f>
        <v/>
      </c>
    </row>
    <row r="138">
      <c r="A138">
        <f>HYPERLINK("https://www.youtube.com/watch?v=_WjUFuW2J0A", "Video")</f>
        <v/>
      </c>
      <c r="B138" t="inlineStr">
        <is>
          <t>2:09</t>
        </is>
      </c>
      <c r="C138" t="inlineStr">
        <is>
          <t>and spun out of conversation,</t>
        </is>
      </c>
      <c r="D138">
        <f>HYPERLINK("https://www.youtube.com/watch?v=_WjUFuW2J0A&amp;t=129s", "Go to time")</f>
        <v/>
      </c>
    </row>
    <row r="139">
      <c r="A139">
        <f>HYPERLINK("https://www.youtube.com/watch?v=AAw_ZfGV9T4", "Video")</f>
        <v/>
      </c>
      <c r="B139" t="inlineStr">
        <is>
          <t>2:56</t>
        </is>
      </c>
      <c r="C139" t="inlineStr">
        <is>
          <t>they're very thorough uh punctilious uh</t>
        </is>
      </c>
      <c r="D139">
        <f>HYPERLINK("https://www.youtube.com/watch?v=AAw_ZfGV9T4&amp;t=176s", "Go to time")</f>
        <v/>
      </c>
    </row>
    <row r="140">
      <c r="A140">
        <f>HYPERLINK("https://www.youtube.com/watch?v=AbMHB20WEJw", "Video")</f>
        <v/>
      </c>
      <c r="B140" t="inlineStr">
        <is>
          <t>3:13</t>
        </is>
      </c>
      <c r="C140" t="inlineStr">
        <is>
          <t>in the afterlife no Punishment No reward</t>
        </is>
      </c>
      <c r="D140">
        <f>HYPERLINK("https://www.youtube.com/watch?v=AbMHB20WEJw&amp;t=193s", "Go to time")</f>
        <v/>
      </c>
    </row>
    <row r="141">
      <c r="A141">
        <f>HYPERLINK("https://www.youtube.com/watch?v=AbMHB20WEJw", "Video")</f>
        <v/>
      </c>
      <c r="B141" t="inlineStr">
        <is>
          <t>3:32</t>
        </is>
      </c>
      <c r="C141" t="inlineStr">
        <is>
          <t>uh or not and reward or punish us</t>
        </is>
      </c>
      <c r="D141">
        <f>HYPERLINK("https://www.youtube.com/watch?v=AbMHB20WEJw&amp;t=212s", "Go to time")</f>
        <v/>
      </c>
    </row>
    <row r="142">
      <c r="A142">
        <f>HYPERLINK("https://www.youtube.com/watch?v=a2gNAjBg_Wc", "Video")</f>
        <v/>
      </c>
      <c r="B142" t="inlineStr">
        <is>
          <t>0:36</t>
        </is>
      </c>
      <c r="C142" t="inlineStr">
        <is>
          <t>solutions don't let the pundits who know</t>
        </is>
      </c>
      <c r="D142">
        <f>HYPERLINK("https://www.youtube.com/watch?v=a2gNAjBg_Wc&amp;t=36s", "Go to time")</f>
        <v/>
      </c>
    </row>
    <row r="143">
      <c r="A143">
        <f>HYPERLINK("https://www.youtube.com/watch?v=UB-BNpxHFOM", "Video")</f>
        <v/>
      </c>
      <c r="B143" t="inlineStr">
        <is>
          <t>1:47</t>
        </is>
      </c>
      <c r="C143" t="inlineStr">
        <is>
          <t>then punished by law for being raped her</t>
        </is>
      </c>
      <c r="D143">
        <f>HYPERLINK("https://www.youtube.com/watch?v=UB-BNpxHFOM&amp;t=107s", "Go to time")</f>
        <v/>
      </c>
    </row>
    <row r="144">
      <c r="A144">
        <f>HYPERLINK("https://www.youtube.com/watch?v=UB-BNpxHFOM", "Video")</f>
        <v/>
      </c>
      <c r="B144" t="inlineStr">
        <is>
          <t>1:51</t>
        </is>
      </c>
      <c r="C144" t="inlineStr">
        <is>
          <t>rapist is let free but she's punished</t>
        </is>
      </c>
      <c r="D144">
        <f>HYPERLINK("https://www.youtube.com/watch?v=UB-BNpxHFOM&amp;t=111s", "Go to time")</f>
        <v/>
      </c>
    </row>
    <row r="145">
      <c r="A145">
        <f>HYPERLINK("https://www.youtube.com/watch?v=mzCfB2gpAhw", "Video")</f>
        <v/>
      </c>
      <c r="B145" t="inlineStr">
        <is>
          <t>5:20</t>
        </is>
      </c>
      <c r="C145" t="inlineStr">
        <is>
          <t>He calls him dreck ohr -- a very school boyish
pun on words.</t>
        </is>
      </c>
      <c r="D145">
        <f>HYPERLINK("https://www.youtube.com/watch?v=mzCfB2gpAhw&amp;t=320s", "Go to time")</f>
        <v/>
      </c>
    </row>
    <row r="146">
      <c r="A146">
        <f>HYPERLINK("https://www.youtube.com/watch?v=aIiErKX6JDY", "Video")</f>
        <v/>
      </c>
      <c r="B146" t="inlineStr">
        <is>
          <t>0:57</t>
        </is>
      </c>
      <c r="C146" t="inlineStr">
        <is>
          <t>up, set up, punch line.</t>
        </is>
      </c>
      <c r="D146">
        <f>HYPERLINK("https://www.youtube.com/watch?v=aIiErKX6JDY&amp;t=57s", "Go to time")</f>
        <v/>
      </c>
    </row>
    <row r="147">
      <c r="A147">
        <f>HYPERLINK("https://www.youtube.com/watch?v=x2zCvyJZgNs", "Video")</f>
        <v/>
      </c>
      <c r="B147" t="inlineStr">
        <is>
          <t>6:07</t>
        </is>
      </c>
      <c r="C147" t="inlineStr">
        <is>
          <t>punishment they deserve to spend the</t>
        </is>
      </c>
      <c r="D147">
        <f>HYPERLINK("https://www.youtube.com/watch?v=x2zCvyJZgNs&amp;t=367s", "Go to time")</f>
        <v/>
      </c>
    </row>
    <row r="148">
      <c r="A148">
        <f>HYPERLINK("https://www.youtube.com/watch?v=kyow7KAHDks", "Video")</f>
        <v/>
      </c>
      <c r="B148" t="inlineStr">
        <is>
          <t>5:35</t>
        </is>
      </c>
      <c r="C148" t="inlineStr">
        <is>
          <t>and threat and punishment
the way that other people do.</t>
        </is>
      </c>
      <c r="D148">
        <f>HYPERLINK("https://www.youtube.com/watch?v=kyow7KAHDks&amp;t=335s", "Go to time")</f>
        <v/>
      </c>
    </row>
    <row r="149">
      <c r="A149">
        <f>HYPERLINK("https://www.youtube.com/watch?v=ZhIG5vcyUvI", "Video")</f>
        <v/>
      </c>
      <c r="B149" t="inlineStr">
        <is>
          <t>3:37</t>
        </is>
      </c>
      <c r="C149" t="inlineStr">
        <is>
          <t>will actually puncture
the illusion of division</t>
        </is>
      </c>
      <c r="D149">
        <f>HYPERLINK("https://www.youtube.com/watch?v=ZhIG5vcyUvI&amp;t=217s", "Go to time")</f>
        <v/>
      </c>
    </row>
    <row r="150">
      <c r="A150">
        <f>HYPERLINK("https://www.youtube.com/watch?v=5U4S4ki4YZs", "Video")</f>
        <v/>
      </c>
      <c r="B150" t="inlineStr">
        <is>
          <t>19:38</t>
        </is>
      </c>
      <c r="C150" t="inlineStr">
        <is>
          <t>The two men are a product
of Chicago's punk scene,</t>
        </is>
      </c>
      <c r="D150">
        <f>HYPERLINK("https://www.youtube.com/watch?v=5U4S4ki4YZs&amp;t=1178s", "Go to time")</f>
        <v/>
      </c>
    </row>
    <row r="151">
      <c r="A151">
        <f>HYPERLINK("https://www.youtube.com/watch?v=xJ_1uqvEPKk", "Video")</f>
        <v/>
      </c>
      <c r="B151" t="inlineStr">
        <is>
          <t>3:15</t>
        </is>
      </c>
      <c r="C151" t="inlineStr">
        <is>
          <t>punt I was also playing once with a</t>
        </is>
      </c>
      <c r="D151">
        <f>HYPERLINK("https://www.youtube.com/watch?v=xJ_1uqvEPKk&amp;t=195s", "Go to time")</f>
        <v/>
      </c>
    </row>
    <row r="152">
      <c r="A152">
        <f>HYPERLINK("https://www.youtube.com/watch?v=8T4dr_YQxrQ", "Video")</f>
        <v/>
      </c>
      <c r="B152" t="inlineStr">
        <is>
          <t>59:17</t>
        </is>
      </c>
      <c r="C152" t="inlineStr">
        <is>
          <t>but then you're, you keep
punctuating these reactions</t>
        </is>
      </c>
      <c r="D152">
        <f>HYPERLINK("https://www.youtube.com/watch?v=8T4dr_YQxrQ&amp;t=3557s", "Go to time")</f>
        <v/>
      </c>
    </row>
    <row r="153">
      <c r="A153">
        <f>HYPERLINK("https://www.youtube.com/watch?v=8T4dr_YQxrQ", "Video")</f>
        <v/>
      </c>
      <c r="B153" t="inlineStr">
        <is>
          <t>59:29</t>
        </is>
      </c>
      <c r="C153" t="inlineStr">
        <is>
          <t>And tho those punctuations give</t>
        </is>
      </c>
      <c r="D153">
        <f>HYPERLINK("https://www.youtube.com/watch?v=8T4dr_YQxrQ&amp;t=3569s", "Go to time")</f>
        <v/>
      </c>
    </row>
    <row r="154">
      <c r="A154">
        <f>HYPERLINK("https://www.youtube.com/watch?v=U3qHaiqwkLY", "Video")</f>
        <v/>
      </c>
      <c r="B154" t="inlineStr">
        <is>
          <t>19:48</t>
        </is>
      </c>
      <c r="C154" t="inlineStr">
        <is>
          <t>but doesn't quite have the punch.</t>
        </is>
      </c>
      <c r="D154">
        <f>HYPERLINK("https://www.youtube.com/watch?v=U3qHaiqwkLY&amp;t=1188s", "Go to time")</f>
        <v/>
      </c>
    </row>
    <row r="155">
      <c r="A155">
        <f>HYPERLINK("https://www.youtube.com/watch?v=yN3XfQjHG9o", "Video")</f>
        <v/>
      </c>
      <c r="B155" t="inlineStr">
        <is>
          <t>4:51</t>
        </is>
      </c>
      <c r="C155" t="inlineStr">
        <is>
          <t>uh spun off by a cancer somewhere</t>
        </is>
      </c>
      <c r="D155">
        <f>HYPERLINK("https://www.youtube.com/watch?v=yN3XfQjHG9o&amp;t=291s", "Go to time")</f>
        <v/>
      </c>
    </row>
    <row r="156">
      <c r="A156">
        <f>HYPERLINK("https://www.youtube.com/watch?v=Xmw_1wfUmFs", "Video")</f>
        <v/>
      </c>
      <c r="B156" t="inlineStr">
        <is>
          <t>27:22</t>
        </is>
      </c>
      <c r="C156" t="inlineStr">
        <is>
          <t>- Men have effectively
faced a one-two punch,</t>
        </is>
      </c>
      <c r="D156">
        <f>HYPERLINK("https://www.youtube.com/watch?v=Xmw_1wfUmFs&amp;t=1642s", "Go to time")</f>
        <v/>
      </c>
    </row>
    <row r="157">
      <c r="A157">
        <f>HYPERLINK("https://www.youtube.com/watch?v=77y8aB7BlVw", "Video")</f>
        <v/>
      </c>
      <c r="B157" t="inlineStr">
        <is>
          <t>0:56</t>
        </is>
      </c>
      <c r="C157" t="inlineStr">
        <is>
          <t>there's no punishment you don't lose</t>
        </is>
      </c>
      <c r="D157">
        <f>HYPERLINK("https://www.youtube.com/watch?v=77y8aB7BlVw&amp;t=56s", "Go to time")</f>
        <v/>
      </c>
    </row>
    <row r="158">
      <c r="A158">
        <f>HYPERLINK("https://www.youtube.com/watch?v=EzxKO29Oe-Q", "Video")</f>
        <v/>
      </c>
      <c r="B158" t="inlineStr">
        <is>
          <t>2:42</t>
        </is>
      </c>
      <c r="C158" t="inlineStr">
        <is>
          <t>from bad people and punishing bad people</t>
        </is>
      </c>
      <c r="D158">
        <f>HYPERLINK("https://www.youtube.com/watch?v=EzxKO29Oe-Q&amp;t=162s", "Go to time")</f>
        <v/>
      </c>
    </row>
    <row r="159">
      <c r="A159">
        <f>HYPERLINK("https://www.youtube.com/watch?v=nJ0VmT0D8ew", "Video")</f>
        <v/>
      </c>
      <c r="B159" t="inlineStr">
        <is>
          <t>3:19</t>
        </is>
      </c>
      <c r="C159" t="inlineStr">
        <is>
          <t>the way you punish someone eternally</t>
        </is>
      </c>
      <c r="D159">
        <f>HYPERLINK("https://www.youtube.com/watch?v=nJ0VmT0D8ew&amp;t=199s", "Go to time")</f>
        <v/>
      </c>
    </row>
    <row r="160">
      <c r="A160">
        <f>HYPERLINK("https://www.youtube.com/watch?v=fqg3IDflugA", "Video")</f>
        <v/>
      </c>
      <c r="B160" t="inlineStr">
        <is>
          <t>2:54</t>
        </is>
      </c>
      <c r="C160" t="inlineStr">
        <is>
          <t>has given and punches the poor person in</t>
        </is>
      </c>
      <c r="D160">
        <f>HYPERLINK("https://www.youtube.com/watch?v=fqg3IDflugA&amp;t=174s", "Go to time")</f>
        <v/>
      </c>
    </row>
    <row r="161">
      <c r="A161">
        <f>HYPERLINK("https://www.youtube.com/watch?v=fqg3IDflugA", "Video")</f>
        <v/>
      </c>
      <c r="B161" t="inlineStr">
        <is>
          <t>3:08</t>
        </is>
      </c>
      <c r="C161" t="inlineStr">
        <is>
          <t>punches you know the punch in the face</t>
        </is>
      </c>
      <c r="D161">
        <f>HYPERLINK("https://www.youtube.com/watch?v=fqg3IDflugA&amp;t=188s", "Go to time")</f>
        <v/>
      </c>
    </row>
    <row r="162">
      <c r="A162">
        <f>HYPERLINK("https://www.youtube.com/watch?v=ke8oFS8-fBk", "Video")</f>
        <v/>
      </c>
      <c r="B162" t="inlineStr">
        <is>
          <t>46:55</t>
        </is>
      </c>
      <c r="C162" t="inlineStr">
        <is>
          <t>blame and punishment never make any sense</t>
        </is>
      </c>
      <c r="D162">
        <f>HYPERLINK("https://www.youtube.com/watch?v=ke8oFS8-fBk&amp;t=2815s", "Go to time")</f>
        <v/>
      </c>
    </row>
    <row r="163">
      <c r="A163">
        <f>HYPERLINK("https://www.youtube.com/watch?v=ke8oFS8-fBk", "Video")</f>
        <v/>
      </c>
      <c r="B163" t="inlineStr">
        <is>
          <t>49:20</t>
        </is>
      </c>
      <c r="C163" t="inlineStr">
        <is>
          <t>If it's not blame or punishment,</t>
        </is>
      </c>
      <c r="D163">
        <f>HYPERLINK("https://www.youtube.com/watch?v=ke8oFS8-fBk&amp;t=2960s", "Go to time")</f>
        <v/>
      </c>
    </row>
    <row r="164">
      <c r="A164">
        <f>HYPERLINK("https://www.youtube.com/watch?v=5AXSEjq_K-w", "Video")</f>
        <v/>
      </c>
      <c r="B164" t="inlineStr">
        <is>
          <t>2:37</t>
        </is>
      </c>
      <c r="C164" t="inlineStr">
        <is>
          <t>severe punishment that that's really the</t>
        </is>
      </c>
      <c r="D164">
        <f>HYPERLINK("https://www.youtube.com/watch?v=5AXSEjq_K-w&amp;t=157s", "Go to time")</f>
        <v/>
      </c>
    </row>
    <row r="165">
      <c r="A165">
        <f>HYPERLINK("https://www.youtube.com/watch?v=O5eKZbTXyyQ", "Video")</f>
        <v/>
      </c>
      <c r="B165" t="inlineStr">
        <is>
          <t>3:22</t>
        </is>
      </c>
      <c r="C165" t="inlineStr">
        <is>
          <t>meter your punchline your ramblings and</t>
        </is>
      </c>
      <c r="D165">
        <f>HYPERLINK("https://www.youtube.com/watch?v=O5eKZbTXyyQ&amp;t=202s", "Go to time")</f>
        <v/>
      </c>
    </row>
    <row r="166">
      <c r="A166">
        <f>HYPERLINK("https://www.youtube.com/watch?v=8BB59FCdJY4", "Video")</f>
        <v/>
      </c>
      <c r="B166" t="inlineStr">
        <is>
          <t>0:56</t>
        </is>
      </c>
      <c r="C166" t="inlineStr">
        <is>
          <t>punctuation in those last sentences uh</t>
        </is>
      </c>
      <c r="D166">
        <f>HYPERLINK("https://www.youtube.com/watch?v=8BB59FCdJY4&amp;t=56s", "Go to time")</f>
        <v/>
      </c>
    </row>
    <row r="167">
      <c r="A167">
        <f>HYPERLINK("https://www.youtube.com/watch?v=Jtn2Wxai-ug", "Video")</f>
        <v/>
      </c>
      <c r="B167" t="inlineStr">
        <is>
          <t>93:29</t>
        </is>
      </c>
      <c r="C167" t="inlineStr">
        <is>
          <t>you know, when I'm a
pundit or whatever it is.</t>
        </is>
      </c>
      <c r="D167">
        <f>HYPERLINK("https://www.youtube.com/watch?v=Jtn2Wxai-ug&amp;t=5609s", "Go to time")</f>
        <v/>
      </c>
    </row>
    <row r="168">
      <c r="A168">
        <f>HYPERLINK("https://www.youtube.com/watch?v=IpBXgC49rjk", "Video")</f>
        <v/>
      </c>
      <c r="B168" t="inlineStr">
        <is>
          <t>7:15</t>
        </is>
      </c>
      <c r="C168" t="inlineStr">
        <is>
          <t>punishment is all in there or and then</t>
        </is>
      </c>
      <c r="D168">
        <f>HYPERLINK("https://www.youtube.com/watch?v=IpBXgC49rjk&amp;t=435s", "Go to time")</f>
        <v/>
      </c>
    </row>
    <row r="169">
      <c r="A169">
        <f>HYPERLINK("https://www.youtube.com/watch?v=KzHV02Bhb-4", "Video")</f>
        <v/>
      </c>
      <c r="B169" t="inlineStr">
        <is>
          <t>0:23</t>
        </is>
      </c>
      <c r="C169" t="inlineStr">
        <is>
          <t>you punch above your weight which means</t>
        </is>
      </c>
      <c r="D169">
        <f>HYPERLINK("https://www.youtube.com/watch?v=KzHV02Bhb-4&amp;t=23s", "Go to time")</f>
        <v/>
      </c>
    </row>
    <row r="170">
      <c r="A170">
        <f>HYPERLINK("https://www.youtube.com/watch?v=RA_RO8VyP5Q", "Video")</f>
        <v/>
      </c>
      <c r="B170" t="inlineStr">
        <is>
          <t>1:40</t>
        </is>
      </c>
      <c r="C170" t="inlineStr">
        <is>
          <t>capital punishment um almost all did so</t>
        </is>
      </c>
      <c r="D170">
        <f>HYPERLINK("https://www.youtube.com/watch?v=RA_RO8VyP5Q&amp;t=100s", "Go to time")</f>
        <v/>
      </c>
    </row>
    <row r="171">
      <c r="A171">
        <f>HYPERLINK("https://www.youtube.com/watch?v=RA_RO8VyP5Q", "Video")</f>
        <v/>
      </c>
      <c r="B171" t="inlineStr">
        <is>
          <t>1:50</t>
        </is>
      </c>
      <c r="C171" t="inlineStr">
        <is>
          <t>favor of capital punishment in many</t>
        </is>
      </c>
      <c r="D171">
        <f>HYPERLINK("https://www.youtube.com/watch?v=RA_RO8VyP5Q&amp;t=110s", "Go to time")</f>
        <v/>
      </c>
    </row>
    <row r="172">
      <c r="A172">
        <f>HYPERLINK("https://www.youtube.com/watch?v=RA_RO8VyP5Q", "Video")</f>
        <v/>
      </c>
      <c r="B172" t="inlineStr">
        <is>
          <t>1:57</t>
        </is>
      </c>
      <c r="C172" t="inlineStr">
        <is>
          <t>capital punishment in England when which</t>
        </is>
      </c>
      <c r="D172">
        <f>HYPERLINK("https://www.youtube.com/watch?v=RA_RO8VyP5Q&amp;t=117s", "Go to time")</f>
        <v/>
      </c>
    </row>
    <row r="173">
      <c r="A173">
        <f>HYPERLINK("https://www.youtube.com/watch?v=j19vsWsz8p4", "Video")</f>
        <v/>
      </c>
      <c r="B173" t="inlineStr">
        <is>
          <t>1:50</t>
        </is>
      </c>
      <c r="C173" t="inlineStr">
        <is>
          <t>pundits think the public feels so often</t>
        </is>
      </c>
      <c r="D173">
        <f>HYPERLINK("https://www.youtube.com/watch?v=j19vsWsz8p4&amp;t=110s", "Go to time")</f>
        <v/>
      </c>
    </row>
    <row r="174">
      <c r="A174">
        <f>HYPERLINK("https://www.youtube.com/watch?v=r1njeP-KGqU", "Video")</f>
        <v/>
      </c>
      <c r="B174" t="inlineStr">
        <is>
          <t>0:43</t>
        </is>
      </c>
      <c r="C174" t="inlineStr">
        <is>
          <t>daughter churches. Churches that spun</t>
        </is>
      </c>
      <c r="D174">
        <f>HYPERLINK("https://www.youtube.com/watch?v=r1njeP-KGqU&amp;t=43s", "Go to time")</f>
        <v/>
      </c>
    </row>
    <row r="175">
      <c r="A175">
        <f>HYPERLINK("https://www.youtube.com/watch?v=UTedvV6oZjo", "Video")</f>
        <v/>
      </c>
      <c r="B175" t="inlineStr">
        <is>
          <t>2:56</t>
        </is>
      </c>
      <c r="C175" t="inlineStr">
        <is>
          <t>with impunity is vitally important to the
healthy future of our society.</t>
        </is>
      </c>
      <c r="D175">
        <f>HYPERLINK("https://www.youtube.com/watch?v=UTedvV6oZjo&amp;t=176s", "Go to time")</f>
        <v/>
      </c>
    </row>
    <row r="176">
      <c r="A176">
        <f>HYPERLINK("https://www.youtube.com/watch?v=CXEsv75-jeg", "Video")</f>
        <v/>
      </c>
      <c r="B176" t="inlineStr">
        <is>
          <t>5:37</t>
        </is>
      </c>
      <c r="C176" t="inlineStr">
        <is>
          <t>If you’ll forgive me for making a bad acronymic
pun, one of the ways you shock people into</t>
        </is>
      </c>
      <c r="D176">
        <f>HYPERLINK("https://www.youtube.com/watch?v=CXEsv75-jeg&amp;t=337s", "Go to time")</f>
        <v/>
      </c>
    </row>
    <row r="177">
      <c r="A177">
        <f>HYPERLINK("https://www.youtube.com/watch?v=unAamoJOZ0A", "Video")</f>
        <v/>
      </c>
      <c r="B177" t="inlineStr">
        <is>
          <t>1:11</t>
        </is>
      </c>
      <c r="C177" t="inlineStr">
        <is>
          <t>similar sounds the recognition of puns</t>
        </is>
      </c>
      <c r="D177">
        <f>HYPERLINK("https://www.youtube.com/watch?v=unAamoJOZ0A&amp;t=71s", "Go to time")</f>
        <v/>
      </c>
    </row>
    <row r="178">
      <c r="A178">
        <f>HYPERLINK("https://www.youtube.com/watch?v=unAamoJOZ0A", "Video")</f>
        <v/>
      </c>
      <c r="B178" t="inlineStr">
        <is>
          <t>2:56</t>
        </is>
      </c>
      <c r="C178" t="inlineStr">
        <is>
          <t>a few political pundits sitting around</t>
        </is>
      </c>
      <c r="D178">
        <f>HYPERLINK("https://www.youtube.com/watch?v=unAamoJOZ0A&amp;t=176s", "Go to time")</f>
        <v/>
      </c>
    </row>
    <row r="179">
      <c r="A179">
        <f>HYPERLINK("https://www.youtube.com/watch?v=ASL4cwU_3tc", "Video")</f>
        <v/>
      </c>
      <c r="B179" t="inlineStr">
        <is>
          <t>0:50</t>
        </is>
      </c>
      <c r="C179" t="inlineStr">
        <is>
          <t>you could punish the doctor and have a</t>
        </is>
      </c>
      <c r="D179">
        <f>HYPERLINK("https://www.youtube.com/watch?v=ASL4cwU_3tc&amp;t=50s", "Go to time")</f>
        <v/>
      </c>
    </row>
    <row r="180">
      <c r="A180">
        <f>HYPERLINK("https://www.youtube.com/watch?v=ASL4cwU_3tc", "Video")</f>
        <v/>
      </c>
      <c r="B180" t="inlineStr">
        <is>
          <t>1:21</t>
        </is>
      </c>
      <c r="C180" t="inlineStr">
        <is>
          <t>punished the careless uh on the other</t>
        </is>
      </c>
      <c r="D180">
        <f>HYPERLINK("https://www.youtube.com/watch?v=ASL4cwU_3tc&amp;t=81s", "Go to time")</f>
        <v/>
      </c>
    </row>
    <row r="181">
      <c r="A181">
        <f>HYPERLINK("https://www.youtube.com/watch?v=iDPfM2XOAwU", "Video")</f>
        <v/>
      </c>
      <c r="B181" t="inlineStr">
        <is>
          <t>1:02</t>
        </is>
      </c>
      <c r="C181" t="inlineStr">
        <is>
          <t>victimization of punks so-called punks</t>
        </is>
      </c>
      <c r="D181">
        <f>HYPERLINK("https://www.youtube.com/watch?v=iDPfM2XOAwU&amp;t=62s", "Go to time")</f>
        <v/>
      </c>
    </row>
    <row r="182">
      <c r="A182">
        <f>HYPERLINK("https://www.youtube.com/watch?v=iDPfM2XOAwU", "Video")</f>
        <v/>
      </c>
      <c r="B182" t="inlineStr">
        <is>
          <t>4:57</t>
        </is>
      </c>
      <c r="C182" t="inlineStr">
        <is>
          <t>attitudes toward Crime and Punishment as</t>
        </is>
      </c>
      <c r="D182">
        <f>HYPERLINK("https://www.youtube.com/watch?v=iDPfM2XOAwU&amp;t=297s", "Go to time")</f>
        <v/>
      </c>
    </row>
    <row r="183">
      <c r="A183">
        <f>HYPERLINK("https://www.youtube.com/watch?v=FISrIVIHxT0", "Video")</f>
        <v/>
      </c>
      <c r="B183" t="inlineStr">
        <is>
          <t>4:05</t>
        </is>
      </c>
      <c r="C183" t="inlineStr">
        <is>
          <t>as like a punchline he would sort of</t>
        </is>
      </c>
      <c r="D183">
        <f>HYPERLINK("https://www.youtube.com/watch?v=FISrIVIHxT0&amp;t=245s", "Go to time")</f>
        <v/>
      </c>
    </row>
    <row r="184">
      <c r="A184">
        <f>HYPERLINK("https://www.youtube.com/watch?v=neD5E-N25vk", "Video")</f>
        <v/>
      </c>
      <c r="B184" t="inlineStr">
        <is>
          <t>1:07</t>
        </is>
      </c>
      <c r="C184" t="inlineStr">
        <is>
          <t>harsh punishments and um surprisingly</t>
        </is>
      </c>
      <c r="D184">
        <f>HYPERLINK("https://www.youtube.com/watch?v=neD5E-N25vk&amp;t=67s", "Go to time")</f>
        <v/>
      </c>
    </row>
    <row r="185">
      <c r="A185">
        <f>HYPERLINK("https://www.youtube.com/watch?v=neD5E-N25vk", "Video")</f>
        <v/>
      </c>
      <c r="B185" t="inlineStr">
        <is>
          <t>1:38</t>
        </is>
      </c>
      <c r="C185" t="inlineStr">
        <is>
          <t>them accountable um and punish them and</t>
        </is>
      </c>
      <c r="D185">
        <f>HYPERLINK("https://www.youtube.com/watch?v=neD5E-N25vk&amp;t=98s", "Go to time")</f>
        <v/>
      </c>
    </row>
    <row r="186">
      <c r="A186">
        <f>HYPERLINK("https://www.youtube.com/watch?v=LEnGW3zEcDw", "Video")</f>
        <v/>
      </c>
      <c r="B186" t="inlineStr">
        <is>
          <t>5:13</t>
        </is>
      </c>
      <c r="C186" t="inlineStr">
        <is>
          <t>restraint then we're going to punish</t>
        </is>
      </c>
      <c r="D186">
        <f>HYPERLINK("https://www.youtube.com/watch?v=LEnGW3zEcDw&amp;t=313s", "Go to time")</f>
        <v/>
      </c>
    </row>
    <row r="187">
      <c r="A187">
        <f>HYPERLINK("https://www.youtube.com/watch?v=h8HofEgRUkE", "Video")</f>
        <v/>
      </c>
      <c r="B187" t="inlineStr">
        <is>
          <t>0:09</t>
        </is>
      </c>
      <c r="C187" t="inlineStr">
        <is>
          <t>my mom and my dad he'll punch me in the</t>
        </is>
      </c>
      <c r="D187">
        <f>HYPERLINK("https://www.youtube.com/watch?v=h8HofEgRUkE&amp;t=9s", "Go to time")</f>
        <v/>
      </c>
    </row>
    <row r="188">
      <c r="A188">
        <f>HYPERLINK("https://www.youtube.com/watch?v=CT0hV7OJ7ao", "Video")</f>
        <v/>
      </c>
      <c r="B188" t="inlineStr">
        <is>
          <t>3:33</t>
        </is>
      </c>
      <c r="C188" t="inlineStr">
        <is>
          <t>punctuation with 50 60 70 years or more</t>
        </is>
      </c>
      <c r="D188">
        <f>HYPERLINK("https://www.youtube.com/watch?v=CT0hV7OJ7ao&amp;t=213s", "Go to time")</f>
        <v/>
      </c>
    </row>
    <row r="189">
      <c r="A189">
        <f>HYPERLINK("https://www.youtube.com/watch?v=CT0hV7OJ7ao", "Video")</f>
        <v/>
      </c>
      <c r="B189" t="inlineStr">
        <is>
          <t>12:39</t>
        </is>
      </c>
      <c r="C189" t="inlineStr">
        <is>
          <t>clouds not as a pun not as cloud</t>
        </is>
      </c>
      <c r="D189">
        <f>HYPERLINK("https://www.youtube.com/watch?v=CT0hV7OJ7ao&amp;t=759s", "Go to time")</f>
        <v/>
      </c>
    </row>
    <row r="190">
      <c r="A190">
        <f>HYPERLINK("https://www.youtube.com/watch?v=ip8w6LO1UFY", "Video")</f>
        <v/>
      </c>
      <c r="B190" t="inlineStr">
        <is>
          <t>4:02</t>
        </is>
      </c>
      <c r="C190" t="inlineStr">
        <is>
          <t>two punch of both of them and and one</t>
        </is>
      </c>
      <c r="D190">
        <f>HYPERLINK("https://www.youtube.com/watch?v=ip8w6LO1UFY&amp;t=242s", "Go to time")</f>
        <v/>
      </c>
    </row>
    <row r="191">
      <c r="A191">
        <f>HYPERLINK("https://www.youtube.com/watch?v=xphpqFl3CaQ", "Video")</f>
        <v/>
      </c>
      <c r="B191" t="inlineStr">
        <is>
          <t>1:21</t>
        </is>
      </c>
      <c r="C191" t="inlineStr">
        <is>
          <t>gramine bank but the punchline was start</t>
        </is>
      </c>
      <c r="D191">
        <f>HYPERLINK("https://www.youtube.com/watch?v=xphpqFl3CaQ&amp;t=81s", "Go to time")</f>
        <v/>
      </c>
    </row>
    <row r="192">
      <c r="A192">
        <f>HYPERLINK("https://www.youtube.com/watch?v=dXdUTJqI7u8", "Video")</f>
        <v/>
      </c>
      <c r="B192" t="inlineStr">
        <is>
          <t>1:25</t>
        </is>
      </c>
      <c r="C192" t="inlineStr">
        <is>
          <t>a pun—to understand the amount of time involved. 
We live less than a century, a human does,</t>
        </is>
      </c>
      <c r="D192">
        <f>HYPERLINK("https://www.youtube.com/watch?v=dXdUTJqI7u8&amp;t=85s", "Go to time")</f>
        <v/>
      </c>
    </row>
    <row r="193">
      <c r="A193">
        <f>HYPERLINK("https://www.youtube.com/watch?v=dxqz0QpjyCU", "Video")</f>
        <v/>
      </c>
      <c r="B193" t="inlineStr">
        <is>
          <t>5:43</t>
        </is>
      </c>
      <c r="C193" t="inlineStr">
        <is>
          <t>both in punishing
leaders who behave badly,</t>
        </is>
      </c>
      <c r="D193">
        <f>HYPERLINK("https://www.youtube.com/watch?v=dxqz0QpjyCU&amp;t=343s", "Go to time")</f>
        <v/>
      </c>
    </row>
    <row r="194">
      <c r="A194">
        <f>HYPERLINK("https://www.youtube.com/watch?v=bs2IognqkJI", "Video")</f>
        <v/>
      </c>
      <c r="B194" t="inlineStr">
        <is>
          <t>47:28</t>
        </is>
      </c>
      <c r="C194" t="inlineStr">
        <is>
          <t>huge mistakes and I’ve been punished for
those mistakes.</t>
        </is>
      </c>
      <c r="D194">
        <f>HYPERLINK("https://www.youtube.com/watch?v=bs2IognqkJI&amp;t=2848s", "Go to time")</f>
        <v/>
      </c>
    </row>
    <row r="195">
      <c r="A195">
        <f>HYPERLINK("https://www.youtube.com/watch?v=DB4OU8kk1eY", "Video")</f>
        <v/>
      </c>
      <c r="B195" t="inlineStr">
        <is>
          <t>3:14</t>
        </is>
      </c>
      <c r="C195" t="inlineStr">
        <is>
          <t>and the most wicked people
are punished.</t>
        </is>
      </c>
      <c r="D195">
        <f>HYPERLINK("https://www.youtube.com/watch?v=DB4OU8kk1eY&amp;t=194s", "Go to time")</f>
        <v/>
      </c>
    </row>
    <row r="196">
      <c r="A196">
        <f>HYPERLINK("https://www.youtube.com/watch?v=5SD82opO5Xg", "Video")</f>
        <v/>
      </c>
      <c r="B196" t="inlineStr">
        <is>
          <t>0:49</t>
        </is>
      </c>
      <c r="C196" t="inlineStr">
        <is>
          <t>hence his anger don't punish kim if</t>
        </is>
      </c>
      <c r="D196">
        <f>HYPERLINK("https://www.youtube.com/watch?v=5SD82opO5Xg&amp;t=49s", "Go to time")</f>
        <v/>
      </c>
    </row>
    <row r="197">
      <c r="A197">
        <f>HYPERLINK("https://www.youtube.com/watch?v=ZcBLODzp0hM", "Video")</f>
        <v/>
      </c>
      <c r="B197" t="inlineStr">
        <is>
          <t>0:05</t>
        </is>
      </c>
      <c r="C197" t="inlineStr">
        <is>
          <t>that's why i'm doing this not to punish</t>
        </is>
      </c>
      <c r="D197">
        <f>HYPERLINK("https://www.youtube.com/watch?v=ZcBLODzp0hM&amp;t=5s", "Go to time")</f>
        <v/>
      </c>
    </row>
    <row r="198">
      <c r="A198">
        <f>HYPERLINK("https://www.youtube.com/watch?v=8xfAmysvKLU", "Video")</f>
        <v/>
      </c>
      <c r="B198" t="inlineStr">
        <is>
          <t>1:16</t>
        </is>
      </c>
      <c r="C198" t="inlineStr">
        <is>
          <t>there not quite the range of the punch</t>
        </is>
      </c>
      <c r="D198">
        <f>HYPERLINK("https://www.youtube.com/watch?v=8xfAmysvKLU&amp;t=76s", "Go to time")</f>
        <v/>
      </c>
    </row>
    <row r="199">
      <c r="A199">
        <f>HYPERLINK("https://www.youtube.com/watch?v=IaoeHb4duls", "Video")</f>
        <v/>
      </c>
      <c r="B199" t="inlineStr">
        <is>
          <t>0:48</t>
        </is>
      </c>
      <c r="C199" t="inlineStr">
        <is>
          <t>doing that hence his anger don't punish</t>
        </is>
      </c>
      <c r="D199">
        <f>HYPERLINK("https://www.youtube.com/watch?v=IaoeHb4duls&amp;t=48s", "Go to time")</f>
        <v/>
      </c>
    </row>
    <row r="200">
      <c r="A200">
        <f>HYPERLINK("https://www.youtube.com/watch?v=bnzyjWEyQc8", "Video")</f>
        <v/>
      </c>
      <c r="B200" t="inlineStr">
        <is>
          <t>33:42</t>
        </is>
      </c>
      <c r="C200" t="inlineStr">
        <is>
          <t>there not quite the range of the punch</t>
        </is>
      </c>
      <c r="D200">
        <f>HYPERLINK("https://www.youtube.com/watch?v=bnzyjWEyQc8&amp;t=2022s", "Go to time")</f>
        <v/>
      </c>
    </row>
    <row r="201">
      <c r="A201">
        <f>HYPERLINK("https://www.youtube.com/watch?v=P0kcnb-3Tz4", "Video")</f>
        <v/>
      </c>
      <c r="B201" t="inlineStr">
        <is>
          <t>2:26</t>
        </is>
      </c>
      <c r="C201" t="inlineStr">
        <is>
          <t>impunity man come on you think Tuco had</t>
        </is>
      </c>
      <c r="D201">
        <f>HYPERLINK("https://www.youtube.com/watch?v=P0kcnb-3Tz4&amp;t=146s", "Go to time")</f>
        <v/>
      </c>
    </row>
    <row r="202">
      <c r="A202">
        <f>HYPERLINK("https://www.youtube.com/watch?v=XRhge-mwKv8", "Video")</f>
        <v/>
      </c>
      <c r="B202" t="inlineStr">
        <is>
          <t>14:18</t>
        </is>
      </c>
      <c r="C202" t="inlineStr">
        <is>
          <t>know I should kick his punk ass for him</t>
        </is>
      </c>
      <c r="D202">
        <f>HYPERLINK("https://www.youtube.com/watch?v=XRhge-mwKv8&amp;t=858s", "Go to time")</f>
        <v/>
      </c>
    </row>
    <row r="203">
      <c r="A203">
        <f>HYPERLINK("https://www.youtube.com/watch?v=XRhge-mwKv8", "Video")</f>
        <v/>
      </c>
      <c r="B203" t="inlineStr">
        <is>
          <t>14:42</t>
        </is>
      </c>
      <c r="C203" t="inlineStr">
        <is>
          <t>this H cuz I know you little punk ass</t>
        </is>
      </c>
      <c r="D203">
        <f>HYPERLINK("https://www.youtube.com/watch?v=XRhge-mwKv8&amp;t=882s", "Go to time")</f>
        <v/>
      </c>
    </row>
    <row r="204">
      <c r="A204">
        <f>HYPERLINK("https://www.youtube.com/watch?v=wRePmzcusJo", "Video")</f>
        <v/>
      </c>
      <c r="B204" t="inlineStr">
        <is>
          <t>0:57</t>
        </is>
      </c>
      <c r="C204" t="inlineStr">
        <is>
          <t>pun</t>
        </is>
      </c>
      <c r="D204">
        <f>HYPERLINK("https://www.youtube.com/watch?v=wRePmzcusJo&amp;t=57s", "Go to time")</f>
        <v/>
      </c>
    </row>
    <row r="205">
      <c r="A205">
        <f>HYPERLINK("https://www.youtube.com/watch?v=oKZ2uQod8D4", "Video")</f>
        <v/>
      </c>
      <c r="B205" t="inlineStr">
        <is>
          <t>23:02</t>
        </is>
      </c>
      <c r="C205" t="inlineStr">
        <is>
          <t>Chuck is punishing you to get to me this</t>
        </is>
      </c>
      <c r="D205">
        <f>HYPERLINK("https://www.youtube.com/watch?v=oKZ2uQod8D4&amp;t=1382s", "Go to time")</f>
        <v/>
      </c>
    </row>
    <row r="206">
      <c r="A206">
        <f>HYPERLINK("https://www.youtube.com/watch?v=-vWJGxAFq-Q", "Video")</f>
        <v/>
      </c>
      <c r="B206" t="inlineStr">
        <is>
          <t>0:42</t>
        </is>
      </c>
      <c r="C206" t="inlineStr">
        <is>
          <t>mistreated chuck is punishing you to get</t>
        </is>
      </c>
      <c r="D206">
        <f>HYPERLINK("https://www.youtube.com/watch?v=-vWJGxAFq-Q&amp;t=42s", "Go to time")</f>
        <v/>
      </c>
    </row>
    <row r="207">
      <c r="A207">
        <f>HYPERLINK("https://www.youtube.com/watch?v=Tpa2mCGwdic", "Video")</f>
        <v/>
      </c>
      <c r="B207" t="inlineStr">
        <is>
          <t>0:44</t>
        </is>
      </c>
      <c r="C207" t="inlineStr">
        <is>
          <t>I'm not running late am I no l punctual</t>
        </is>
      </c>
      <c r="D207">
        <f>HYPERLINK("https://www.youtube.com/watch?v=Tpa2mCGwdic&amp;t=44s", "Go to time")</f>
        <v/>
      </c>
    </row>
    <row r="208">
      <c r="A208">
        <f>HYPERLINK("https://www.youtube.com/watch?v=QhR5B1OLgig", "Video")</f>
        <v/>
      </c>
      <c r="B208" t="inlineStr">
        <is>
          <t>2:01</t>
        </is>
      </c>
      <c r="C208" t="inlineStr">
        <is>
          <t>know I should kick his punk ass for him</t>
        </is>
      </c>
      <c r="D208">
        <f>HYPERLINK("https://www.youtube.com/watch?v=QhR5B1OLgig&amp;t=121s", "Go to time")</f>
        <v/>
      </c>
    </row>
    <row r="209">
      <c r="A209">
        <f>HYPERLINK("https://www.youtube.com/watch?v=QhR5B1OLgig", "Video")</f>
        <v/>
      </c>
      <c r="B209" t="inlineStr">
        <is>
          <t>2:25</t>
        </is>
      </c>
      <c r="C209" t="inlineStr">
        <is>
          <t>this H cuz I know you little punk ass</t>
        </is>
      </c>
      <c r="D209">
        <f>HYPERLINK("https://www.youtube.com/watch?v=QhR5B1OLgig&amp;t=145s", "Go to time")</f>
        <v/>
      </c>
    </row>
    <row r="210">
      <c r="A210">
        <f>HYPERLINK("https://www.youtube.com/watch?v=6ErBOaY1yX4", "Video")</f>
        <v/>
      </c>
      <c r="B210" t="inlineStr">
        <is>
          <t>24:06</t>
        </is>
      </c>
      <c r="C210" t="inlineStr">
        <is>
          <t>jimmy punches the voicemail button you</t>
        </is>
      </c>
      <c r="D210">
        <f>HYPERLINK("https://www.youtube.com/watch?v=6ErBOaY1yX4&amp;t=1446s", "Go to time")</f>
        <v/>
      </c>
    </row>
    <row r="211">
      <c r="A211">
        <f>HYPERLINK("https://www.youtube.com/watch?v=qkQDIl8UgQA", "Video")</f>
        <v/>
      </c>
      <c r="B211" t="inlineStr">
        <is>
          <t>2:09</t>
        </is>
      </c>
      <c r="C211" t="inlineStr">
        <is>
          <t>should kick his punk ass for him</t>
        </is>
      </c>
      <c r="D211">
        <f>HYPERLINK("https://www.youtube.com/watch?v=qkQDIl8UgQA&amp;t=129s", "Go to time")</f>
        <v/>
      </c>
    </row>
    <row r="212">
      <c r="A212">
        <f>HYPERLINK("https://www.youtube.com/watch?v=86xB9V0_U7w", "Video")</f>
        <v/>
      </c>
      <c r="B212" t="inlineStr">
        <is>
          <t>0:57</t>
        </is>
      </c>
      <c r="C212" t="inlineStr">
        <is>
          <t>a punky potionist</t>
        </is>
      </c>
      <c r="D212">
        <f>HYPERLINK("https://www.youtube.com/watch?v=86xB9V0_U7w&amp;t=57s", "Go to time")</f>
        <v/>
      </c>
    </row>
    <row r="213">
      <c r="A213">
        <f>HYPERLINK("https://www.youtube.com/watch?v=E7hT-ERlqGM", "Video")</f>
        <v/>
      </c>
      <c r="B213" t="inlineStr">
        <is>
          <t>1:50</t>
        </is>
      </c>
      <c r="C213" t="inlineStr">
        <is>
          <t>punished please can't you just send them</t>
        </is>
      </c>
      <c r="D213">
        <f>HYPERLINK("https://www.youtube.com/watch?v=E7hT-ERlqGM&amp;t=110s", "Go to time")</f>
        <v/>
      </c>
    </row>
    <row r="214">
      <c r="A214">
        <f>HYPERLINK("https://www.youtube.com/watch?v=qnRNAeVoG84", "Video")</f>
        <v/>
      </c>
      <c r="B214" t="inlineStr">
        <is>
          <t>1:49</t>
        </is>
      </c>
      <c r="C214" t="inlineStr">
        <is>
          <t>gum in my hair what a punk here</t>
        </is>
      </c>
      <c r="D214">
        <f>HYPERLINK("https://www.youtube.com/watch?v=qnRNAeVoG84&amp;t=109s", "Go to time")</f>
        <v/>
      </c>
    </row>
    <row r="215">
      <c r="A215">
        <f>HYPERLINK("https://www.youtube.com/watch?v=o41KnC5K_YQ", "Video")</f>
        <v/>
      </c>
      <c r="B215" t="inlineStr">
        <is>
          <t>3:30</t>
        </is>
      </c>
      <c r="C215" t="inlineStr">
        <is>
          <t>Since Rapunzel
is pretty much</t>
        </is>
      </c>
      <c r="D215">
        <f>HYPERLINK("https://www.youtube.com/watch?v=o41KnC5K_YQ&amp;t=210s", "Go to time")</f>
        <v/>
      </c>
    </row>
    <row r="216">
      <c r="A216">
        <f>HYPERLINK("https://www.youtube.com/watch?v=o41KnC5K_YQ", "Video")</f>
        <v/>
      </c>
      <c r="B216" t="inlineStr">
        <is>
          <t>5:51</t>
        </is>
      </c>
      <c r="C216" t="inlineStr">
        <is>
          <t>Rapunzel, we came
to see your dad</t>
        </is>
      </c>
      <c r="D216">
        <f>HYPERLINK("https://www.youtube.com/watch?v=o41KnC5K_YQ&amp;t=351s", "Go to time")</f>
        <v/>
      </c>
    </row>
    <row r="217">
      <c r="A217">
        <f>HYPERLINK("https://www.youtube.com/watch?v=o41KnC5K_YQ", "Video")</f>
        <v/>
      </c>
      <c r="B217" t="inlineStr">
        <is>
          <t>6:47</t>
        </is>
      </c>
      <c r="C217" t="inlineStr">
        <is>
          <t>Are you sure
you'll be okay, Rapunzel?</t>
        </is>
      </c>
      <c r="D217">
        <f>HYPERLINK("https://www.youtube.com/watch?v=o41KnC5K_YQ&amp;t=407s", "Go to time")</f>
        <v/>
      </c>
    </row>
    <row r="218">
      <c r="A218">
        <f>HYPERLINK("https://www.youtube.com/watch?v=o41KnC5K_YQ", "Video")</f>
        <v/>
      </c>
      <c r="B218" t="inlineStr">
        <is>
          <t>11:07</t>
        </is>
      </c>
      <c r="C218" t="inlineStr">
        <is>
          <t>Princess Rapunzel,</t>
        </is>
      </c>
      <c r="D218">
        <f>HYPERLINK("https://www.youtube.com/watch?v=o41KnC5K_YQ&amp;t=667s", "Go to time")</f>
        <v/>
      </c>
    </row>
    <row r="219">
      <c r="A219">
        <f>HYPERLINK("https://www.youtube.com/watch?v=o41KnC5K_YQ", "Video")</f>
        <v/>
      </c>
      <c r="B219" t="inlineStr">
        <is>
          <t>15:29</t>
        </is>
      </c>
      <c r="C219" t="inlineStr">
        <is>
          <t>Hmm, Frederic, I know
you're worried about Rapunzel.</t>
        </is>
      </c>
      <c r="D219">
        <f>HYPERLINK("https://www.youtube.com/watch?v=o41KnC5K_YQ&amp;t=929s", "Go to time")</f>
        <v/>
      </c>
    </row>
    <row r="220">
      <c r="A220">
        <f>HYPERLINK("https://www.youtube.com/watch?v=o41KnC5K_YQ", "Video")</f>
        <v/>
      </c>
      <c r="B220" t="inlineStr">
        <is>
          <t>21:19</t>
        </is>
      </c>
      <c r="C220" t="inlineStr">
        <is>
          <t>Rapunzel:
Whoa!</t>
        </is>
      </c>
      <c r="D220">
        <f>HYPERLINK("https://www.youtube.com/watch?v=o41KnC5K_YQ&amp;t=1279s", "Go to time")</f>
        <v/>
      </c>
    </row>
    <row r="221">
      <c r="A221">
        <f>HYPERLINK("https://www.youtube.com/watch?v=o41KnC5K_YQ", "Video")</f>
        <v/>
      </c>
      <c r="B221" t="inlineStr">
        <is>
          <t>21:55</t>
        </is>
      </c>
      <c r="C221" t="inlineStr">
        <is>
          <t>-Accident?
-Rapunzel.</t>
        </is>
      </c>
      <c r="D221">
        <f>HYPERLINK("https://www.youtube.com/watch?v=o41KnC5K_YQ&amp;t=1315s", "Go to time")</f>
        <v/>
      </c>
    </row>
    <row r="222">
      <c r="A222">
        <f>HYPERLINK("https://www.youtube.com/watch?v=o41KnC5K_YQ", "Video")</f>
        <v/>
      </c>
      <c r="B222" t="inlineStr">
        <is>
          <t>22:33</t>
        </is>
      </c>
      <c r="C222" t="inlineStr">
        <is>
          <t>Oh, Rapunzel, as much
as it pains me to say this,</t>
        </is>
      </c>
      <c r="D222">
        <f>HYPERLINK("https://www.youtube.com/watch?v=o41KnC5K_YQ&amp;t=1353s", "Go to time")</f>
        <v/>
      </c>
    </row>
    <row r="223">
      <c r="A223">
        <f>HYPERLINK("https://www.youtube.com/watch?v=o41KnC5K_YQ", "Video")</f>
        <v/>
      </c>
      <c r="B223" t="inlineStr">
        <is>
          <t>22:52</t>
        </is>
      </c>
      <c r="C223" t="inlineStr">
        <is>
          <t>-(door opens)
-Eugene: He's right, Rapunzel.</t>
        </is>
      </c>
      <c r="D223">
        <f>HYPERLINK("https://www.youtube.com/watch?v=o41KnC5K_YQ&amp;t=1372s", "Go to time")</f>
        <v/>
      </c>
    </row>
    <row r="224">
      <c r="A224">
        <f>HYPERLINK("https://www.youtube.com/watch?v=o41KnC5K_YQ", "Video")</f>
        <v/>
      </c>
      <c r="B224" t="inlineStr">
        <is>
          <t>23:18</t>
        </is>
      </c>
      <c r="C224" t="inlineStr">
        <is>
          <t>Rapunzel, there's
no other option.</t>
        </is>
      </c>
      <c r="D224">
        <f>HYPERLINK("https://www.youtube.com/watch?v=o41KnC5K_YQ&amp;t=1398s", "Go to time")</f>
        <v/>
      </c>
    </row>
    <row r="225">
      <c r="A225">
        <f>HYPERLINK("https://www.youtube.com/watch?v=o41KnC5K_YQ", "Video")</f>
        <v/>
      </c>
      <c r="B225" t="inlineStr">
        <is>
          <t>27:00</t>
        </is>
      </c>
      <c r="C225" t="inlineStr">
        <is>
          <t>Unless we do something,
Rapunzel,</t>
        </is>
      </c>
      <c r="D225">
        <f>HYPERLINK("https://www.youtube.com/watch?v=o41KnC5K_YQ&amp;t=1620s", "Go to time")</f>
        <v/>
      </c>
    </row>
    <row r="226">
      <c r="A226">
        <f>HYPERLINK("https://www.youtube.com/watch?v=o41KnC5K_YQ", "Video")</f>
        <v/>
      </c>
      <c r="B226" t="inlineStr">
        <is>
          <t>27:30</t>
        </is>
      </c>
      <c r="C226" t="inlineStr">
        <is>
          <t>-in our darkest hour.
-Varian: Princess Rapunzel!</t>
        </is>
      </c>
      <c r="D226">
        <f>HYPERLINK("https://www.youtube.com/watch?v=o41KnC5K_YQ&amp;t=1650s", "Go to time")</f>
        <v/>
      </c>
    </row>
    <row r="227">
      <c r="A227">
        <f>HYPERLINK("https://www.youtube.com/watch?v=o41KnC5K_YQ", "Video")</f>
        <v/>
      </c>
      <c r="B227" t="inlineStr">
        <is>
          <t>27:39</t>
        </is>
      </c>
      <c r="C227" t="inlineStr">
        <is>
          <t>Rapunzel! My dad's in danger.</t>
        </is>
      </c>
      <c r="D227">
        <f>HYPERLINK("https://www.youtube.com/watch?v=o41KnC5K_YQ&amp;t=1659s", "Go to time")</f>
        <v/>
      </c>
    </row>
    <row r="228">
      <c r="A228">
        <f>HYPERLINK("https://www.youtube.com/watch?v=o41KnC5K_YQ", "Video")</f>
        <v/>
      </c>
      <c r="B228" t="inlineStr">
        <is>
          <t>28:16</t>
        </is>
      </c>
      <c r="C228" t="inlineStr">
        <is>
          <t>Rapunzel, please.</t>
        </is>
      </c>
      <c r="D228">
        <f>HYPERLINK("https://www.youtube.com/watch?v=o41KnC5K_YQ&amp;t=1696s", "Go to time")</f>
        <v/>
      </c>
    </row>
    <row r="229">
      <c r="A229">
        <f>HYPERLINK("https://www.youtube.com/watch?v=o41KnC5K_YQ", "Video")</f>
        <v/>
      </c>
      <c r="B229" t="inlineStr">
        <is>
          <t>28:32</t>
        </is>
      </c>
      <c r="C229" t="inlineStr">
        <is>
          <t>Rapunzel! (shouts)</t>
        </is>
      </c>
      <c r="D229">
        <f>HYPERLINK("https://www.youtube.com/watch?v=o41KnC5K_YQ&amp;t=1712s", "Go to time")</f>
        <v/>
      </c>
    </row>
    <row r="230">
      <c r="A230">
        <f>HYPERLINK("https://www.youtube.com/watch?v=o41KnC5K_YQ", "Video")</f>
        <v/>
      </c>
      <c r="B230" t="inlineStr">
        <is>
          <t>28:36</t>
        </is>
      </c>
      <c r="C230" t="inlineStr">
        <is>
          <t>-No! Don't hurt him.
-Rapunzel!</t>
        </is>
      </c>
      <c r="D230">
        <f>HYPERLINK("https://www.youtube.com/watch?v=o41KnC5K_YQ&amp;t=1716s", "Go to time")</f>
        <v/>
      </c>
    </row>
    <row r="231">
      <c r="A231">
        <f>HYPERLINK("https://www.youtube.com/watch?v=o41KnC5K_YQ", "Video")</f>
        <v/>
      </c>
      <c r="B231" t="inlineStr">
        <is>
          <t>32:02</t>
        </is>
      </c>
      <c r="C231" t="inlineStr">
        <is>
          <t>-(sighs)
-Cass: You're not, Rapunzel.</t>
        </is>
      </c>
      <c r="D231">
        <f>HYPERLINK("https://www.youtube.com/watch?v=o41KnC5K_YQ&amp;t=1922s", "Go to time")</f>
        <v/>
      </c>
    </row>
    <row r="232">
      <c r="A232">
        <f>HYPERLINK("https://www.youtube.com/watch?v=o41KnC5K_YQ", "Video")</f>
        <v/>
      </c>
      <c r="B232" t="inlineStr">
        <is>
          <t>32:23</t>
        </is>
      </c>
      <c r="C232" t="inlineStr">
        <is>
          <t>Rapunzel, this is exactly</t>
        </is>
      </c>
      <c r="D232">
        <f>HYPERLINK("https://www.youtube.com/watch?v=o41KnC5K_YQ&amp;t=1943s", "Go to time")</f>
        <v/>
      </c>
    </row>
    <row r="233">
      <c r="A233">
        <f>HYPERLINK("https://www.youtube.com/watch?v=o41KnC5K_YQ", "Video")</f>
        <v/>
      </c>
      <c r="B233" t="inlineStr">
        <is>
          <t>35:55</t>
        </is>
      </c>
      <c r="C233" t="inlineStr">
        <is>
          <t>Rapunzel!</t>
        </is>
      </c>
      <c r="D233">
        <f>HYPERLINK("https://www.youtube.com/watch?v=o41KnC5K_YQ&amp;t=2155s", "Go to time")</f>
        <v/>
      </c>
    </row>
    <row r="234">
      <c r="A234">
        <f>HYPERLINK("https://www.youtube.com/watch?v=o41KnC5K_YQ", "Video")</f>
        <v/>
      </c>
      <c r="B234" t="inlineStr">
        <is>
          <t>36:16</t>
        </is>
      </c>
      <c r="C234" t="inlineStr">
        <is>
          <t>-Cassandra: I don't...
-Rapunzel: Believe it.</t>
        </is>
      </c>
      <c r="D234">
        <f>HYPERLINK("https://www.youtube.com/watch?v=o41KnC5K_YQ&amp;t=2176s", "Go to time")</f>
        <v/>
      </c>
    </row>
    <row r="235">
      <c r="A235">
        <f>HYPERLINK("https://www.youtube.com/watch?v=o41KnC5K_YQ", "Video")</f>
        <v/>
      </c>
      <c r="B235" t="inlineStr">
        <is>
          <t>38:26</t>
        </is>
      </c>
      <c r="C235" t="inlineStr">
        <is>
          <t>Please take care of Rapunzel.</t>
        </is>
      </c>
      <c r="D235">
        <f>HYPERLINK("https://www.youtube.com/watch?v=o41KnC5K_YQ&amp;t=2306s", "Go to time")</f>
        <v/>
      </c>
    </row>
    <row r="236">
      <c r="A236">
        <f>HYPERLINK("https://www.youtube.com/watch?v=o41KnC5K_YQ", "Video")</f>
        <v/>
      </c>
      <c r="B236" t="inlineStr">
        <is>
          <t>38:34</t>
        </is>
      </c>
      <c r="C236" t="inlineStr">
        <is>
          <t>Rapunzel doesn't need anyone
to take care of her.</t>
        </is>
      </c>
      <c r="D236">
        <f>HYPERLINK("https://www.youtube.com/watch?v=o41KnC5K_YQ&amp;t=2314s", "Go to time")</f>
        <v/>
      </c>
    </row>
    <row r="237">
      <c r="A237">
        <f>HYPERLINK("https://www.youtube.com/watch?v=o41KnC5K_YQ", "Video")</f>
        <v/>
      </c>
      <c r="B237" t="inlineStr">
        <is>
          <t>38:45</t>
        </is>
      </c>
      <c r="C237" t="inlineStr">
        <is>
          <t>Rapunzel:
Come on, Pascal!</t>
        </is>
      </c>
      <c r="D237">
        <f>HYPERLINK("https://www.youtube.com/watch?v=o41KnC5K_YQ&amp;t=2325s", "Go to time")</f>
        <v/>
      </c>
    </row>
    <row r="238">
      <c r="A238">
        <f>HYPERLINK("https://www.youtube.com/watch?v=o41KnC5K_YQ", "Video")</f>
        <v/>
      </c>
      <c r="B238" t="inlineStr">
        <is>
          <t>40:20</t>
        </is>
      </c>
      <c r="C238" t="inlineStr">
        <is>
          <t>I'm so sorry, Rapunzel.</t>
        </is>
      </c>
      <c r="D238">
        <f>HYPERLINK("https://www.youtube.com/watch?v=o41KnC5K_YQ&amp;t=2420s", "Go to time")</f>
        <v/>
      </c>
    </row>
    <row r="239">
      <c r="A239">
        <f>HYPERLINK("https://www.youtube.com/watch?v=o41KnC5K_YQ", "Video")</f>
        <v/>
      </c>
      <c r="B239" t="inlineStr">
        <is>
          <t>40:24</t>
        </is>
      </c>
      <c r="C239" t="inlineStr">
        <is>
          <t>(Rapunzel sobbing)</t>
        </is>
      </c>
      <c r="D239">
        <f>HYPERLINK("https://www.youtube.com/watch?v=o41KnC5K_YQ&amp;t=2424s", "Go to time")</f>
        <v/>
      </c>
    </row>
    <row r="240">
      <c r="A240">
        <f>HYPERLINK("https://www.youtube.com/watch?v=o41KnC5K_YQ", "Video")</f>
        <v/>
      </c>
      <c r="B240" t="inlineStr">
        <is>
          <t>42:15</t>
        </is>
      </c>
      <c r="C240" t="inlineStr">
        <is>
          <t>Hey, Rapunzel.</t>
        </is>
      </c>
      <c r="D240">
        <f>HYPERLINK("https://www.youtube.com/watch?v=o41KnC5K_YQ&amp;t=2535s", "Go to time")</f>
        <v/>
      </c>
    </row>
    <row r="241">
      <c r="A241">
        <f>HYPERLINK("https://www.youtube.com/watch?v=bewgxynaIQ4", "Video")</f>
        <v/>
      </c>
      <c r="B241" t="inlineStr">
        <is>
          <t>0:41</t>
        </is>
      </c>
      <c r="C241" t="inlineStr">
        <is>
          <t>Captain:
Rapunzel, I think your parents
are in grave danger.</t>
        </is>
      </c>
      <c r="D241">
        <f>HYPERLINK("https://www.youtube.com/watch?v=bewgxynaIQ4&amp;t=41s", "Go to time")</f>
        <v/>
      </c>
    </row>
    <row r="242">
      <c r="A242">
        <f>HYPERLINK("https://www.youtube.com/watch?v=bewgxynaIQ4", "Video")</f>
        <v/>
      </c>
      <c r="B242" t="inlineStr">
        <is>
          <t>0:47</t>
        </is>
      </c>
      <c r="C242" t="inlineStr">
        <is>
          <t>Varian:
My dad needs help!
Rapunzel! You promised!</t>
        </is>
      </c>
      <c r="D242">
        <f>HYPERLINK("https://www.youtube.com/watch?v=bewgxynaIQ4&amp;t=47s", "Go to time")</f>
        <v/>
      </c>
    </row>
    <row r="243">
      <c r="A243">
        <f>HYPERLINK("https://www.youtube.com/watch?v=bewgxynaIQ4", "Video")</f>
        <v/>
      </c>
      <c r="B243" t="inlineStr">
        <is>
          <t>1:33</t>
        </is>
      </c>
      <c r="C243" t="inlineStr">
        <is>
          <t>Ah, there are you, Rapunzel.</t>
        </is>
      </c>
      <c r="D243">
        <f>HYPERLINK("https://www.youtube.com/watch?v=bewgxynaIQ4&amp;t=93s", "Go to time")</f>
        <v/>
      </c>
    </row>
    <row r="244">
      <c r="A244">
        <f>HYPERLINK("https://www.youtube.com/watch?v=bewgxynaIQ4", "Video")</f>
        <v/>
      </c>
      <c r="B244" t="inlineStr">
        <is>
          <t>2:02</t>
        </is>
      </c>
      <c r="C244" t="inlineStr">
        <is>
          <t>Princess Rapunzel.</t>
        </is>
      </c>
      <c r="D244">
        <f>HYPERLINK("https://www.youtube.com/watch?v=bewgxynaIQ4&amp;t=122s", "Go to time")</f>
        <v/>
      </c>
    </row>
    <row r="245">
      <c r="A245">
        <f>HYPERLINK("https://www.youtube.com/watch?v=bewgxynaIQ4", "Video")</f>
        <v/>
      </c>
      <c r="B245" t="inlineStr">
        <is>
          <t>3:47</t>
        </is>
      </c>
      <c r="C245" t="inlineStr">
        <is>
          <t>is a way to punch through
the painter's block.</t>
        </is>
      </c>
      <c r="D245">
        <f>HYPERLINK("https://www.youtube.com/watch?v=bewgxynaIQ4&amp;t=227s", "Go to time")</f>
        <v/>
      </c>
    </row>
    <row r="246">
      <c r="A246">
        <f>HYPERLINK("https://www.youtube.com/watch?v=bewgxynaIQ4", "Video")</f>
        <v/>
      </c>
      <c r="B246" t="inlineStr">
        <is>
          <t>4:08</t>
        </is>
      </c>
      <c r="C246" t="inlineStr">
        <is>
          <t>Rapunzel:
Wow!</t>
        </is>
      </c>
      <c r="D246">
        <f>HYPERLINK("https://www.youtube.com/watch?v=bewgxynaIQ4&amp;t=248s", "Go to time")</f>
        <v/>
      </c>
    </row>
    <row r="247">
      <c r="A247">
        <f>HYPERLINK("https://www.youtube.com/watch?v=bewgxynaIQ4", "Video")</f>
        <v/>
      </c>
      <c r="B247" t="inlineStr">
        <is>
          <t>6:13</t>
        </is>
      </c>
      <c r="C247" t="inlineStr">
        <is>
          <t>Princess Rapunzel
and Lance Strongbow.</t>
        </is>
      </c>
      <c r="D247">
        <f>HYPERLINK("https://www.youtube.com/watch?v=bewgxynaIQ4&amp;t=373s", "Go to time")</f>
        <v/>
      </c>
    </row>
    <row r="248">
      <c r="A248">
        <f>HYPERLINK("https://www.youtube.com/watch?v=bewgxynaIQ4", "Video")</f>
        <v/>
      </c>
      <c r="B248" t="inlineStr">
        <is>
          <t>7:58</t>
        </is>
      </c>
      <c r="C248" t="inlineStr">
        <is>
          <t>Rapunzel,
this is perfect.</t>
        </is>
      </c>
      <c r="D248">
        <f>HYPERLINK("https://www.youtube.com/watch?v=bewgxynaIQ4&amp;t=478s", "Go to time")</f>
        <v/>
      </c>
    </row>
    <row r="249">
      <c r="A249">
        <f>HYPERLINK("https://www.youtube.com/watch?v=bewgxynaIQ4", "Video")</f>
        <v/>
      </c>
      <c r="B249" t="inlineStr">
        <is>
          <t>8:13</t>
        </is>
      </c>
      <c r="C249" t="inlineStr">
        <is>
          <t>I'm very proud of the work
you did today, Rapunzel,</t>
        </is>
      </c>
      <c r="D249">
        <f>HYPERLINK("https://www.youtube.com/watch?v=bewgxynaIQ4&amp;t=493s", "Go to time")</f>
        <v/>
      </c>
    </row>
    <row r="250">
      <c r="A250">
        <f>HYPERLINK("https://www.youtube.com/watch?v=bewgxynaIQ4", "Video")</f>
        <v/>
      </c>
      <c r="B250" t="inlineStr">
        <is>
          <t>8:23</t>
        </is>
      </c>
      <c r="C250" t="inlineStr">
        <is>
          <t>Rapunzel,
give yourself some credit.</t>
        </is>
      </c>
      <c r="D250">
        <f>HYPERLINK("https://www.youtube.com/watch?v=bewgxynaIQ4&amp;t=503s", "Go to time")</f>
        <v/>
      </c>
    </row>
    <row r="251">
      <c r="A251">
        <f>HYPERLINK("https://www.youtube.com/watch?v=bewgxynaIQ4", "Video")</f>
        <v/>
      </c>
      <c r="B251" t="inlineStr">
        <is>
          <t>9:29</t>
        </is>
      </c>
      <c r="C251" t="inlineStr">
        <is>
          <t>"Rapunzelocity."</t>
        </is>
      </c>
      <c r="D251">
        <f>HYPERLINK("https://www.youtube.com/watch?v=bewgxynaIQ4&amp;t=569s", "Go to time")</f>
        <v/>
      </c>
    </row>
    <row r="252">
      <c r="A252">
        <f>HYPERLINK("https://www.youtube.com/watch?v=bewgxynaIQ4", "Video")</f>
        <v/>
      </c>
      <c r="B252" t="inlineStr">
        <is>
          <t>12:49</t>
        </is>
      </c>
      <c r="C252" t="inlineStr">
        <is>
          <t>Where is Rapunzel?
She's never late.</t>
        </is>
      </c>
      <c r="D252">
        <f>HYPERLINK("https://www.youtube.com/watch?v=bewgxynaIQ4&amp;t=769s", "Go to time")</f>
        <v/>
      </c>
    </row>
    <row r="253">
      <c r="A253">
        <f>HYPERLINK("https://www.youtube.com/watch?v=bewgxynaIQ4", "Video")</f>
        <v/>
      </c>
      <c r="B253" t="inlineStr">
        <is>
          <t>13:13</t>
        </is>
      </c>
      <c r="C253" t="inlineStr">
        <is>
          <t>You're being not-Rapunzel!</t>
        </is>
      </c>
      <c r="D253">
        <f>HYPERLINK("https://www.youtube.com/watch?v=bewgxynaIQ4&amp;t=793s", "Go to time")</f>
        <v/>
      </c>
    </row>
    <row r="254">
      <c r="A254">
        <f>HYPERLINK("https://www.youtube.com/watch?v=bewgxynaIQ4", "Video")</f>
        <v/>
      </c>
      <c r="B254" t="inlineStr">
        <is>
          <t>13:23</t>
        </is>
      </c>
      <c r="C254" t="inlineStr">
        <is>
          <t>Wait, Rapunzel.</t>
        </is>
      </c>
      <c r="D254">
        <f>HYPERLINK("https://www.youtube.com/watch?v=bewgxynaIQ4&amp;t=803s", "Go to time")</f>
        <v/>
      </c>
    </row>
    <row r="255">
      <c r="A255">
        <f>HYPERLINK("https://www.youtube.com/watch?v=bewgxynaIQ4", "Video")</f>
        <v/>
      </c>
      <c r="B255" t="inlineStr">
        <is>
          <t>14:33</t>
        </is>
      </c>
      <c r="C255" t="inlineStr">
        <is>
          <t>But do you know
what's going on with Rapunzel?</t>
        </is>
      </c>
      <c r="D255">
        <f>HYPERLINK("https://www.youtube.com/watch?v=bewgxynaIQ4&amp;t=873s", "Go to time")</f>
        <v/>
      </c>
    </row>
    <row r="256">
      <c r="A256">
        <f>HYPERLINK("https://www.youtube.com/watch?v=bewgxynaIQ4", "Video")</f>
        <v/>
      </c>
      <c r="B256" t="inlineStr">
        <is>
          <t>14:37</t>
        </is>
      </c>
      <c r="C256" t="inlineStr">
        <is>
          <t>That's Rapunzel's tree.</t>
        </is>
      </c>
      <c r="D256">
        <f>HYPERLINK("https://www.youtube.com/watch?v=bewgxynaIQ4&amp;t=877s", "Go to time")</f>
        <v/>
      </c>
    </row>
    <row r="257">
      <c r="A257">
        <f>HYPERLINK("https://www.youtube.com/watch?v=bewgxynaIQ4", "Video")</f>
        <v/>
      </c>
      <c r="B257" t="inlineStr">
        <is>
          <t>14:38</t>
        </is>
      </c>
      <c r="C257" t="inlineStr">
        <is>
          <t>Rapunzel's tree?</t>
        </is>
      </c>
      <c r="D257">
        <f>HYPERLINK("https://www.youtube.com/watch?v=bewgxynaIQ4&amp;t=878s", "Go to time")</f>
        <v/>
      </c>
    </row>
    <row r="258">
      <c r="A258">
        <f>HYPERLINK("https://www.youtube.com/watch?v=bewgxynaIQ4", "Video")</f>
        <v/>
      </c>
      <c r="B258" t="inlineStr">
        <is>
          <t>14:50</t>
        </is>
      </c>
      <c r="C258" t="inlineStr">
        <is>
          <t>Rapunzel's painting class.</t>
        </is>
      </c>
      <c r="D258">
        <f>HYPERLINK("https://www.youtube.com/watch?v=bewgxynaIQ4&amp;t=890s", "Go to time")</f>
        <v/>
      </c>
    </row>
    <row r="259">
      <c r="A259">
        <f>HYPERLINK("https://www.youtube.com/watch?v=bewgxynaIQ4", "Video")</f>
        <v/>
      </c>
      <c r="B259" t="inlineStr">
        <is>
          <t>15:30</t>
        </is>
      </c>
      <c r="C259" t="inlineStr">
        <is>
          <t>Sugarby:
Rapunzel. Rapunzel.</t>
        </is>
      </c>
      <c r="D259">
        <f>HYPERLINK("https://www.youtube.com/watch?v=bewgxynaIQ4&amp;t=930s", "Go to time")</f>
        <v/>
      </c>
    </row>
    <row r="260">
      <c r="A260">
        <f>HYPERLINK("https://www.youtube.com/watch?v=bewgxynaIQ4", "Video")</f>
        <v/>
      </c>
      <c r="B260" t="inlineStr">
        <is>
          <t>16:52</t>
        </is>
      </c>
      <c r="C260" t="inlineStr">
        <is>
          <t>Rapunzel is in grave danger.</t>
        </is>
      </c>
      <c r="D260">
        <f>HYPERLINK("https://www.youtube.com/watch?v=bewgxynaIQ4&amp;t=1012s", "Go to time")</f>
        <v/>
      </c>
    </row>
    <row r="261">
      <c r="A261">
        <f>HYPERLINK("https://www.youtube.com/watch?v=bewgxynaIQ4", "Video")</f>
        <v/>
      </c>
      <c r="B261" t="inlineStr">
        <is>
          <t>17:45</t>
        </is>
      </c>
      <c r="C261" t="inlineStr">
        <is>
          <t>Rapunzel, dear.</t>
        </is>
      </c>
      <c r="D261">
        <f>HYPERLINK("https://www.youtube.com/watch?v=bewgxynaIQ4&amp;t=1065s", "Go to time")</f>
        <v/>
      </c>
    </row>
    <row r="262">
      <c r="A262">
        <f>HYPERLINK("https://www.youtube.com/watch?v=bewgxynaIQ4", "Video")</f>
        <v/>
      </c>
      <c r="B262" t="inlineStr">
        <is>
          <t>18:55</t>
        </is>
      </c>
      <c r="C262" t="inlineStr">
        <is>
          <t>Eugene, you get Rapunzel
to snap out of it.</t>
        </is>
      </c>
      <c r="D262">
        <f>HYPERLINK("https://www.youtube.com/watch?v=bewgxynaIQ4&amp;t=1135s", "Go to time")</f>
        <v/>
      </c>
    </row>
    <row r="263">
      <c r="A263">
        <f>HYPERLINK("https://www.youtube.com/watch?v=bewgxynaIQ4", "Video")</f>
        <v/>
      </c>
      <c r="B263" t="inlineStr">
        <is>
          <t>19:24</t>
        </is>
      </c>
      <c r="C263" t="inlineStr">
        <is>
          <t>You were supposed
to help Rapunzel!</t>
        </is>
      </c>
      <c r="D263">
        <f>HYPERLINK("https://www.youtube.com/watch?v=bewgxynaIQ4&amp;t=1164s", "Go to time")</f>
        <v/>
      </c>
    </row>
    <row r="264">
      <c r="A264">
        <f>HYPERLINK("https://www.youtube.com/watch?v=bewgxynaIQ4", "Video")</f>
        <v/>
      </c>
      <c r="B264" t="inlineStr">
        <is>
          <t>20:00</t>
        </is>
      </c>
      <c r="C264" t="inlineStr">
        <is>
          <t>-(electricity zapping)
-Rapunzel.</t>
        </is>
      </c>
      <c r="D264">
        <f>HYPERLINK("https://www.youtube.com/watch?v=bewgxynaIQ4&amp;t=1200s", "Go to time")</f>
        <v/>
      </c>
    </row>
    <row r="265">
      <c r="A265">
        <f>HYPERLINK("https://www.youtube.com/watch?v=qjdfDd5IA2M", "Video")</f>
        <v/>
      </c>
      <c r="B265" t="inlineStr">
        <is>
          <t>1:23</t>
        </is>
      </c>
      <c r="C265" t="inlineStr">
        <is>
          <t>Rapunzel!
Stay here, with me,
where you belong.</t>
        </is>
      </c>
      <c r="D265">
        <f>HYPERLINK("https://www.youtube.com/watch?v=qjdfDd5IA2M&amp;t=83s", "Go to time")</f>
        <v/>
      </c>
    </row>
    <row r="266">
      <c r="A266">
        <f>HYPERLINK("https://www.youtube.com/watch?v=qjdfDd5IA2M", "Video")</f>
        <v/>
      </c>
      <c r="B266" t="inlineStr">
        <is>
          <t>1:29</t>
        </is>
      </c>
      <c r="C266" t="inlineStr">
        <is>
          <t>Varian:
Rapunzel! Help me!</t>
        </is>
      </c>
      <c r="D266">
        <f>HYPERLINK("https://www.youtube.com/watch?v=qjdfDd5IA2M&amp;t=89s", "Go to time")</f>
        <v/>
      </c>
    </row>
    <row r="267">
      <c r="A267">
        <f>HYPERLINK("https://www.youtube.com/watch?v=qjdfDd5IA2M", "Video")</f>
        <v/>
      </c>
      <c r="B267" t="inlineStr">
        <is>
          <t>1:50</t>
        </is>
      </c>
      <c r="C267" t="inlineStr">
        <is>
          <t>Rapunzel!</t>
        </is>
      </c>
      <c r="D267">
        <f>HYPERLINK("https://www.youtube.com/watch?v=qjdfDd5IA2M&amp;t=110s", "Go to time")</f>
        <v/>
      </c>
    </row>
    <row r="268">
      <c r="A268">
        <f>HYPERLINK("https://www.youtube.com/watch?v=qjdfDd5IA2M", "Video")</f>
        <v/>
      </c>
      <c r="B268" t="inlineStr">
        <is>
          <t>1:57</t>
        </is>
      </c>
      <c r="C268" t="inlineStr">
        <is>
          <t>(Rapunzel shouts indistinctly)</t>
        </is>
      </c>
      <c r="D268">
        <f>HYPERLINK("https://www.youtube.com/watch?v=qjdfDd5IA2M&amp;t=117s", "Go to time")</f>
        <v/>
      </c>
    </row>
    <row r="269">
      <c r="A269">
        <f>HYPERLINK("https://www.youtube.com/watch?v=qjdfDd5IA2M", "Video")</f>
        <v/>
      </c>
      <c r="B269" t="inlineStr">
        <is>
          <t>2:07</t>
        </is>
      </c>
      <c r="C269" t="inlineStr">
        <is>
          <t>Rapunzel!</t>
        </is>
      </c>
      <c r="D269">
        <f>HYPERLINK("https://www.youtube.com/watch?v=qjdfDd5IA2M&amp;t=127s", "Go to time")</f>
        <v/>
      </c>
    </row>
    <row r="270">
      <c r="A270">
        <f>HYPERLINK("https://www.youtube.com/watch?v=qjdfDd5IA2M", "Video")</f>
        <v/>
      </c>
      <c r="B270" t="inlineStr">
        <is>
          <t>2:55</t>
        </is>
      </c>
      <c r="C270" t="inlineStr">
        <is>
          <t>that Rapunzel woke up
suspended in mid-air?</t>
        </is>
      </c>
      <c r="D270">
        <f>HYPERLINK("https://www.youtube.com/watch?v=qjdfDd5IA2M&amp;t=175s", "Go to time")</f>
        <v/>
      </c>
    </row>
    <row r="271">
      <c r="A271">
        <f>HYPERLINK("https://www.youtube.com/watch?v=qjdfDd5IA2M", "Video")</f>
        <v/>
      </c>
      <c r="B271" t="inlineStr">
        <is>
          <t>4:13</t>
        </is>
      </c>
      <c r="C271" t="inlineStr">
        <is>
          <t>Rapunzel, I apologize
for not being more candid
at first.</t>
        </is>
      </c>
      <c r="D271">
        <f>HYPERLINK("https://www.youtube.com/watch?v=qjdfDd5IA2M&amp;t=253s", "Go to time")</f>
        <v/>
      </c>
    </row>
    <row r="272">
      <c r="A272">
        <f>HYPERLINK("https://www.youtube.com/watch?v=qjdfDd5IA2M", "Video")</f>
        <v/>
      </c>
      <c r="B272" t="inlineStr">
        <is>
          <t>4:53</t>
        </is>
      </c>
      <c r="C272" t="inlineStr">
        <is>
          <t>Happy Birthday, Rapunzel!</t>
        </is>
      </c>
      <c r="D272">
        <f>HYPERLINK("https://www.youtube.com/watch?v=qjdfDd5IA2M&amp;t=293s", "Go to time")</f>
        <v/>
      </c>
    </row>
    <row r="273">
      <c r="A273">
        <f>HYPERLINK("https://www.youtube.com/watch?v=qjdfDd5IA2M", "Video")</f>
        <v/>
      </c>
      <c r="B273" t="inlineStr">
        <is>
          <t>5:12</t>
        </is>
      </c>
      <c r="C273" t="inlineStr">
        <is>
          <t>"Rapunzel, I need your help
now more than ever.</t>
        </is>
      </c>
      <c r="D273">
        <f>HYPERLINK("https://www.youtube.com/watch?v=qjdfDd5IA2M&amp;t=312s", "Go to time")</f>
        <v/>
      </c>
    </row>
    <row r="274">
      <c r="A274">
        <f>HYPERLINK("https://www.youtube.com/watch?v=qjdfDd5IA2M", "Video")</f>
        <v/>
      </c>
      <c r="B274" t="inlineStr">
        <is>
          <t>10:29</t>
        </is>
      </c>
      <c r="C274" t="inlineStr">
        <is>
          <t>Rapunzel, what are you
talking about?</t>
        </is>
      </c>
      <c r="D274">
        <f>HYPERLINK("https://www.youtube.com/watch?v=qjdfDd5IA2M&amp;t=629s", "Go to time")</f>
        <v/>
      </c>
    </row>
    <row r="275">
      <c r="A275">
        <f>HYPERLINK("https://www.youtube.com/watch?v=qjdfDd5IA2M", "Video")</f>
        <v/>
      </c>
      <c r="B275" t="inlineStr">
        <is>
          <t>10:54</t>
        </is>
      </c>
      <c r="C275" t="inlineStr">
        <is>
          <t>and the Rapunzel I know
was never one to run
and hide from a fight.</t>
        </is>
      </c>
      <c r="D275">
        <f>HYPERLINK("https://www.youtube.com/watch?v=qjdfDd5IA2M&amp;t=654s", "Go to time")</f>
        <v/>
      </c>
    </row>
    <row r="276">
      <c r="A276">
        <f>HYPERLINK("https://www.youtube.com/watch?v=qjdfDd5IA2M", "Video")</f>
        <v/>
      </c>
      <c r="B276" t="inlineStr">
        <is>
          <t>12:27</t>
        </is>
      </c>
      <c r="C276" t="inlineStr">
        <is>
          <t>Slow down, Rapunzel!
Your hair touches these things
and we're goners!</t>
        </is>
      </c>
      <c r="D276">
        <f>HYPERLINK("https://www.youtube.com/watch?v=qjdfDd5IA2M&amp;t=747s", "Go to time")</f>
        <v/>
      </c>
    </row>
    <row r="277">
      <c r="A277">
        <f>HYPERLINK("https://www.youtube.com/watch?v=qjdfDd5IA2M", "Video")</f>
        <v/>
      </c>
      <c r="B277" t="inlineStr">
        <is>
          <t>15:47</t>
        </is>
      </c>
      <c r="C277" t="inlineStr">
        <is>
          <t>This is the armoire
where Rapunzel hid
my unconscious body.</t>
        </is>
      </c>
      <c r="D277">
        <f>HYPERLINK("https://www.youtube.com/watch?v=qjdfDd5IA2M&amp;t=947s", "Go to time")</f>
        <v/>
      </c>
    </row>
    <row r="278">
      <c r="A278">
        <f>HYPERLINK("https://www.youtube.com/watch?v=qjdfDd5IA2M", "Video")</f>
        <v/>
      </c>
      <c r="B278" t="inlineStr">
        <is>
          <t>16:00</t>
        </is>
      </c>
      <c r="C278" t="inlineStr">
        <is>
          <t>Rapunzel:
Wait a minute.</t>
        </is>
      </c>
      <c r="D278">
        <f>HYPERLINK("https://www.youtube.com/watch?v=qjdfDd5IA2M&amp;t=960s", "Go to time")</f>
        <v/>
      </c>
    </row>
    <row r="279">
      <c r="A279">
        <f>HYPERLINK("https://www.youtube.com/watch?v=qjdfDd5IA2M", "Video")</f>
        <v/>
      </c>
      <c r="B279" t="inlineStr">
        <is>
          <t>16:11</t>
        </is>
      </c>
      <c r="C279" t="inlineStr">
        <is>
          <t>Rapunzel:
It's some kind of scroll.</t>
        </is>
      </c>
      <c r="D279">
        <f>HYPERLINK("https://www.youtube.com/watch?v=qjdfDd5IA2M&amp;t=971s", "Go to time")</f>
        <v/>
      </c>
    </row>
    <row r="280">
      <c r="A280">
        <f>HYPERLINK("https://www.youtube.com/watch?v=qjdfDd5IA2M", "Video")</f>
        <v/>
      </c>
      <c r="B280" t="inlineStr">
        <is>
          <t>16:50</t>
        </is>
      </c>
      <c r="C280" t="inlineStr">
        <is>
          <t>Rapunzel, what are you doing?</t>
        </is>
      </c>
      <c r="D280">
        <f>HYPERLINK("https://www.youtube.com/watch?v=qjdfDd5IA2M&amp;t=1010s", "Go to time")</f>
        <v/>
      </c>
    </row>
    <row r="281">
      <c r="A281">
        <f>HYPERLINK("https://www.youtube.com/watch?v=AVS20MjvXFo", "Video")</f>
        <v/>
      </c>
      <c r="B281" t="inlineStr">
        <is>
          <t>11:41</t>
        </is>
      </c>
      <c r="C281" t="inlineStr">
        <is>
          <t>WELL, THEN
PUNISH ME.</t>
        </is>
      </c>
      <c r="D281">
        <f>HYPERLINK("https://www.youtube.com/watch?v=AVS20MjvXFo&amp;t=701s", "Go to time")</f>
        <v/>
      </c>
    </row>
    <row r="282">
      <c r="A282">
        <f>HYPERLINK("https://www.youtube.com/watch?v=qapBwTnps0o", "Video")</f>
        <v/>
      </c>
      <c r="B282" t="inlineStr">
        <is>
          <t>1:18</t>
        </is>
      </c>
      <c r="C282" t="inlineStr">
        <is>
          <t>Pardon my puns. Nice work. That's great.</t>
        </is>
      </c>
      <c r="D282">
        <f>HYPERLINK("https://www.youtube.com/watch?v=qapBwTnps0o&amp;t=78s", "Go to time")</f>
        <v/>
      </c>
    </row>
    <row r="283">
      <c r="A283">
        <f>HYPERLINK("https://www.youtube.com/watch?v=ShMlaWwLDio", "Video")</f>
        <v/>
      </c>
      <c r="B283" t="inlineStr">
        <is>
          <t>21:26</t>
        </is>
      </c>
      <c r="C283" t="inlineStr">
        <is>
          <t>I SHOULD PICK MY OWN
PUNISHMENT, RIGHT?</t>
        </is>
      </c>
      <c r="D283">
        <f>HYPERLINK("https://www.youtube.com/watch?v=ShMlaWwLDio&amp;t=1286s", "Go to time")</f>
        <v/>
      </c>
    </row>
    <row r="284">
      <c r="A284">
        <f>HYPERLINK("https://www.youtube.com/watch?v=ShMlaWwLDio", "Video")</f>
        <v/>
      </c>
      <c r="B284" t="inlineStr">
        <is>
          <t>21:30</t>
        </is>
      </c>
      <c r="C284" t="inlineStr">
        <is>
          <t>WHY DON'T YOU TAKE
MY PUNISHMENT</t>
        </is>
      </c>
      <c r="D284">
        <f>HYPERLINK("https://www.youtube.com/watch?v=ShMlaWwLDio&amp;t=1290s", "Go to time")</f>
        <v/>
      </c>
    </row>
    <row r="285">
      <c r="A285">
        <f>HYPERLINK("https://www.youtube.com/watch?v=ShMlaWwLDio", "Video")</f>
        <v/>
      </c>
      <c r="B285" t="inlineStr">
        <is>
          <t>21:57</t>
        </is>
      </c>
      <c r="C285" t="inlineStr">
        <is>
          <t>DAD, THAT SOUNDS LIKE
YOUR PUNISHMENT, NOT MINE.</t>
        </is>
      </c>
      <c r="D285">
        <f>HYPERLINK("https://www.youtube.com/watch?v=ShMlaWwLDio&amp;t=1317s", "Go to time")</f>
        <v/>
      </c>
    </row>
    <row r="286">
      <c r="A286">
        <f>HYPERLINK("https://www.youtube.com/watch?v=ShMlaWwLDio", "Video")</f>
        <v/>
      </c>
      <c r="B286" t="inlineStr">
        <is>
          <t>22:12</t>
        </is>
      </c>
      <c r="C286" t="inlineStr">
        <is>
          <t>OH. WELL, IF YOU
HAVE TO PUNISH ME,</t>
        </is>
      </c>
      <c r="D286">
        <f>HYPERLINK("https://www.youtube.com/watch?v=ShMlaWwLDio&amp;t=1332s", "Go to time")</f>
        <v/>
      </c>
    </row>
    <row r="287">
      <c r="A287">
        <f>HYPERLINK("https://www.youtube.com/watch?v=ShMlaWwLDio", "Video")</f>
        <v/>
      </c>
      <c r="B287" t="inlineStr">
        <is>
          <t>22:15</t>
        </is>
      </c>
      <c r="C287" t="inlineStr">
        <is>
          <t>I GUESS YOU HAVE TO 
PUNISH ME.</t>
        </is>
      </c>
      <c r="D287">
        <f>HYPERLINK("https://www.youtube.com/watch?v=ShMlaWwLDio&amp;t=1335s", "Go to time")</f>
        <v/>
      </c>
    </row>
    <row r="288">
      <c r="A288">
        <f>HYPERLINK("https://www.youtube.com/watch?v=93yxvoc-tHg", "Video")</f>
        <v/>
      </c>
      <c r="B288" t="inlineStr">
        <is>
          <t>7:26</t>
        </is>
      </c>
      <c r="C288" t="inlineStr">
        <is>
          <t>defeat Rivals with one punch the it's</t>
        </is>
      </c>
      <c r="D288">
        <f>HYPERLINK("https://www.youtube.com/watch?v=93yxvoc-tHg&amp;t=446s", "Go to time")</f>
        <v/>
      </c>
    </row>
    <row r="289">
      <c r="A289">
        <f>HYPERLINK("https://www.youtube.com/watch?v=jbDt8xiWTTs", "Video")</f>
        <v/>
      </c>
      <c r="B289" t="inlineStr">
        <is>
          <t>2:41</t>
        </is>
      </c>
      <c r="C289" t="inlineStr">
        <is>
          <t>Young Rapunzel:
♪ Flower, gleam and glow ♪</t>
        </is>
      </c>
      <c r="D289">
        <f>HYPERLINK("https://www.youtube.com/watch?v=jbDt8xiWTTs&amp;t=161s", "Go to time")</f>
        <v/>
      </c>
    </row>
    <row r="290">
      <c r="A290">
        <f>HYPERLINK("https://www.youtube.com/watch?v=jbDt8xiWTTs", "Video")</f>
        <v/>
      </c>
      <c r="B290" t="inlineStr">
        <is>
          <t>6:09</t>
        </is>
      </c>
      <c r="C290" t="inlineStr">
        <is>
          <t>Chess is war, Rapunzel,</t>
        </is>
      </c>
      <c r="D290">
        <f>HYPERLINK("https://www.youtube.com/watch?v=jbDt8xiWTTs&amp;t=369s", "Go to time")</f>
        <v/>
      </c>
    </row>
    <row r="291">
      <c r="A291">
        <f>HYPERLINK("https://www.youtube.com/watch?v=jbDt8xiWTTs", "Video")</f>
        <v/>
      </c>
      <c r="B291" t="inlineStr">
        <is>
          <t>7:06</t>
        </is>
      </c>
      <c r="C291" t="inlineStr">
        <is>
          <t>-(squeaks sadly)
-(Rapunzel laughs)</t>
        </is>
      </c>
      <c r="D291">
        <f>HYPERLINK("https://www.youtube.com/watch?v=jbDt8xiWTTs&amp;t=426s", "Go to time")</f>
        <v/>
      </c>
    </row>
    <row r="292">
      <c r="A292">
        <f>HYPERLINK("https://www.youtube.com/watch?v=jbDt8xiWTTs", "Video")</f>
        <v/>
      </c>
      <c r="B292" t="inlineStr">
        <is>
          <t>8:38</t>
        </is>
      </c>
      <c r="C292" t="inlineStr">
        <is>
          <t>-(chitters)
-(Rapunzel yawns)</t>
        </is>
      </c>
      <c r="D292">
        <f>HYPERLINK("https://www.youtube.com/watch?v=jbDt8xiWTTs&amp;t=518s", "Go to time")</f>
        <v/>
      </c>
    </row>
    <row r="293">
      <c r="A293">
        <f>HYPERLINK("https://www.youtube.com/watch?v=jbDt8xiWTTs", "Video")</f>
        <v/>
      </c>
      <c r="B293" t="inlineStr">
        <is>
          <t>8:53</t>
        </is>
      </c>
      <c r="C293" t="inlineStr">
        <is>
          <t>(sighs)
Rapunzel.</t>
        </is>
      </c>
      <c r="D293">
        <f>HYPERLINK("https://www.youtube.com/watch?v=jbDt8xiWTTs&amp;t=533s", "Go to time")</f>
        <v/>
      </c>
    </row>
    <row r="294">
      <c r="A294">
        <f>HYPERLINK("https://www.youtube.com/watch?v=jbDt8xiWTTs", "Video")</f>
        <v/>
      </c>
      <c r="B294" t="inlineStr">
        <is>
          <t>8:59</t>
        </is>
      </c>
      <c r="C294" t="inlineStr">
        <is>
          <t>Rapunzel:
But after that we can--</t>
        </is>
      </c>
      <c r="D294">
        <f>HYPERLINK("https://www.youtube.com/watch?v=jbDt8xiWTTs&amp;t=539s", "Go to time")</f>
        <v/>
      </c>
    </row>
    <row r="295">
      <c r="A295">
        <f>HYPERLINK("https://www.youtube.com/watch?v=jbDt8xiWTTs", "Video")</f>
        <v/>
      </c>
      <c r="B295" t="inlineStr">
        <is>
          <t>9:18</t>
        </is>
      </c>
      <c r="C295" t="inlineStr">
        <is>
          <t>Come on, Rapunzel.
You can play together later.</t>
        </is>
      </c>
      <c r="D295">
        <f>HYPERLINK("https://www.youtube.com/watch?v=jbDt8xiWTTs&amp;t=558s", "Go to time")</f>
        <v/>
      </c>
    </row>
    <row r="296">
      <c r="A296">
        <f>HYPERLINK("https://www.youtube.com/watch?v=jbDt8xiWTTs", "Video")</f>
        <v/>
      </c>
      <c r="B296" t="inlineStr">
        <is>
          <t>13:20</t>
        </is>
      </c>
      <c r="C296" t="inlineStr">
        <is>
          <t>Young Rapunzel:
You'll always be
my best friend.</t>
        </is>
      </c>
      <c r="D296">
        <f>HYPERLINK("https://www.youtube.com/watch?v=jbDt8xiWTTs&amp;t=800s", "Go to time")</f>
        <v/>
      </c>
    </row>
    <row r="297">
      <c r="A297">
        <f>HYPERLINK("https://www.youtube.com/watch?v=jbDt8xiWTTs", "Video")</f>
        <v/>
      </c>
      <c r="B297" t="inlineStr">
        <is>
          <t>15:23</t>
        </is>
      </c>
      <c r="C297" t="inlineStr">
        <is>
          <t>-Rapunzel, I--
-Hey! Cass, good morning.</t>
        </is>
      </c>
      <c r="D297">
        <f>HYPERLINK("https://www.youtube.com/watch?v=jbDt8xiWTTs&amp;t=923s", "Go to time")</f>
        <v/>
      </c>
    </row>
    <row r="298">
      <c r="A298">
        <f>HYPERLINK("https://www.youtube.com/watch?v=jbDt8xiWTTs", "Video")</f>
        <v/>
      </c>
      <c r="B298" t="inlineStr">
        <is>
          <t>15:25</t>
        </is>
      </c>
      <c r="C298" t="inlineStr">
        <is>
          <t>You look less pale today.
Looking for Rapunzel?
Yeah, I wouldn't.</t>
        </is>
      </c>
      <c r="D298">
        <f>HYPERLINK("https://www.youtube.com/watch?v=jbDt8xiWTTs&amp;t=925s", "Go to time")</f>
        <v/>
      </c>
    </row>
    <row r="299">
      <c r="A299">
        <f>HYPERLINK("https://www.youtube.com/watch?v=jbDt8xiWTTs", "Video")</f>
        <v/>
      </c>
      <c r="B299" t="inlineStr">
        <is>
          <t>15:50</t>
        </is>
      </c>
      <c r="C299" t="inlineStr">
        <is>
          <t>-Listen, Rapunzel--
-(adamantly) No, you listen.</t>
        </is>
      </c>
      <c r="D299">
        <f>HYPERLINK("https://www.youtube.com/watch?v=jbDt8xiWTTs&amp;t=950s", "Go to time")</f>
        <v/>
      </c>
    </row>
    <row r="300">
      <c r="A300">
        <f>HYPERLINK("https://www.youtube.com/watch?v=jbDt8xiWTTs", "Video")</f>
        <v/>
      </c>
      <c r="B300" t="inlineStr">
        <is>
          <t>18:15</t>
        </is>
      </c>
      <c r="C300" t="inlineStr">
        <is>
          <t>Rapunzel, you don't have
to go up there alone.</t>
        </is>
      </c>
      <c r="D300">
        <f>HYPERLINK("https://www.youtube.com/watch?v=jbDt8xiWTTs&amp;t=1095s", "Go to time")</f>
        <v/>
      </c>
    </row>
    <row r="301">
      <c r="A301">
        <f>HYPERLINK("https://www.youtube.com/watch?v=jbDt8xiWTTs", "Video")</f>
        <v/>
      </c>
      <c r="B301" t="inlineStr">
        <is>
          <t>18:47</t>
        </is>
      </c>
      <c r="C301" t="inlineStr">
        <is>
          <t>Don't be afraid, Rapunzel.
It's just a tower.</t>
        </is>
      </c>
      <c r="D301">
        <f>HYPERLINK("https://www.youtube.com/watch?v=jbDt8xiWTTs&amp;t=1127s", "Go to time")</f>
        <v/>
      </c>
    </row>
    <row r="302">
      <c r="A302">
        <f>HYPERLINK("https://www.youtube.com/watch?v=jbDt8xiWTTs", "Video")</f>
        <v/>
      </c>
      <c r="B302" t="inlineStr">
        <is>
          <t>19:31</t>
        </is>
      </c>
      <c r="C302" t="inlineStr">
        <is>
          <t>-Rapunzel: Pascal?
-(squeaks)</t>
        </is>
      </c>
      <c r="D302">
        <f>HYPERLINK("https://www.youtube.com/watch?v=jbDt8xiWTTs&amp;t=1171s", "Go to time")</f>
        <v/>
      </c>
    </row>
    <row r="303">
      <c r="A303">
        <f>HYPERLINK("https://www.youtube.com/watch?v=jbDt8xiWTTs", "Video")</f>
        <v/>
      </c>
      <c r="B303" t="inlineStr">
        <is>
          <t>19:39</t>
        </is>
      </c>
      <c r="C303" t="inlineStr">
        <is>
          <t>Rapunzel:
Pascal, are you up there?</t>
        </is>
      </c>
      <c r="D303">
        <f>HYPERLINK("https://www.youtube.com/watch?v=jbDt8xiWTTs&amp;t=1179s", "Go to time")</f>
        <v/>
      </c>
    </row>
    <row r="304">
      <c r="A304">
        <f>HYPERLINK("https://www.youtube.com/watch?v=79feMsceRTQ", "Video")</f>
        <v/>
      </c>
      <c r="B304" t="inlineStr">
        <is>
          <t>0:38</t>
        </is>
      </c>
      <c r="C304" t="inlineStr">
        <is>
          <t>just released her Punk dollhouse t-shirt</t>
        </is>
      </c>
      <c r="D304">
        <f>HYPERLINK("https://www.youtube.com/watch?v=79feMsceRTQ&amp;t=38s", "Go to time")</f>
        <v/>
      </c>
    </row>
    <row r="305">
      <c r="A305">
        <f>HYPERLINK("https://www.youtube.com/watch?v=4I26-sz86dA", "Video")</f>
        <v/>
      </c>
      <c r="B305" t="inlineStr">
        <is>
          <t>0:12</t>
        </is>
      </c>
      <c r="C305" t="inlineStr">
        <is>
          <t>corny you know who really loves puns no</t>
        </is>
      </c>
      <c r="D305">
        <f>HYPERLINK("https://www.youtube.com/watch?v=4I26-sz86dA&amp;t=12s", "Go to time")</f>
        <v/>
      </c>
    </row>
    <row r="306">
      <c r="A306">
        <f>HYPERLINK("https://www.youtube.com/watch?v=jiDMqDdRKdg", "Video")</f>
        <v/>
      </c>
      <c r="B306" t="inlineStr">
        <is>
          <t>25:26</t>
        </is>
      </c>
      <c r="C306" t="inlineStr">
        <is>
          <t>could cool me down pun intended and well</t>
        </is>
      </c>
      <c r="D306">
        <f>HYPERLINK("https://www.youtube.com/watch?v=jiDMqDdRKdg&amp;t=1526s", "Go to time")</f>
        <v/>
      </c>
    </row>
    <row r="307">
      <c r="A307">
        <f>HYPERLINK("https://www.youtube.com/watch?v=jiDMqDdRKdg", "Video")</f>
        <v/>
      </c>
      <c r="B307" t="inlineStr">
        <is>
          <t>31:37</t>
        </is>
      </c>
      <c r="C307" t="inlineStr">
        <is>
          <t>small new powers yeah puny powers like</t>
        </is>
      </c>
      <c r="D307">
        <f>HYPERLINK("https://www.youtube.com/watch?v=jiDMqDdRKdg&amp;t=1897s", "Go to time")</f>
        <v/>
      </c>
    </row>
    <row r="308">
      <c r="A308">
        <f>HYPERLINK("https://www.youtube.com/watch?v=jiDMqDdRKdg", "Video")</f>
        <v/>
      </c>
      <c r="B308" t="inlineStr">
        <is>
          <t>31:47</t>
        </is>
      </c>
      <c r="C308" t="inlineStr">
        <is>
          <t>still punch through walls watch</t>
        </is>
      </c>
      <c r="D308">
        <f>HYPERLINK("https://www.youtube.com/watch?v=jiDMqDdRKdg&amp;t=1907s", "Go to time")</f>
        <v/>
      </c>
    </row>
    <row r="309">
      <c r="A309">
        <f>HYPERLINK("https://www.youtube.com/watch?v=SdP8z4bXk6k", "Video")</f>
        <v/>
      </c>
      <c r="B309" t="inlineStr">
        <is>
          <t>0:29</t>
        </is>
      </c>
      <c r="C309" t="inlineStr">
        <is>
          <t>here to party now swirl this punch I</t>
        </is>
      </c>
      <c r="D309">
        <f>HYPERLINK("https://www.youtube.com/watch?v=SdP8z4bXk6k&amp;t=29s", "Go to time")</f>
        <v/>
      </c>
    </row>
    <row r="310">
      <c r="A310">
        <f>HYPERLINK("https://www.youtube.com/watch?v=a6K9Vtr24SA", "Video")</f>
        <v/>
      </c>
      <c r="B310" t="inlineStr">
        <is>
          <t>5:36</t>
        </is>
      </c>
      <c r="C310" t="inlineStr">
        <is>
          <t>This year, I'm gonna
catch those punks.</t>
        </is>
      </c>
      <c r="D310">
        <f>HYPERLINK("https://www.youtube.com/watch?v=a6K9Vtr24SA&amp;t=336s", "Go to time")</f>
        <v/>
      </c>
    </row>
    <row r="311">
      <c r="A311">
        <f>HYPERLINK("https://www.youtube.com/watch?v=5Ivoqsec9tE", "Video")</f>
        <v/>
      </c>
      <c r="B311" t="inlineStr">
        <is>
          <t>3:16</t>
        </is>
      </c>
      <c r="C311" t="inlineStr">
        <is>
          <t>rapunzel i have the final incantation</t>
        </is>
      </c>
      <c r="D311">
        <f>HYPERLINK("https://www.youtube.com/watch?v=5Ivoqsec9tE&amp;t=196s", "Go to time")</f>
        <v/>
      </c>
    </row>
    <row r="312">
      <c r="A312">
        <f>HYPERLINK("https://www.youtube.com/watch?v=7LllpgmKlZo", "Video")</f>
        <v/>
      </c>
      <c r="B312" t="inlineStr">
        <is>
          <t>3:06</t>
        </is>
      </c>
      <c r="C312" t="inlineStr">
        <is>
          <t>Ugh! How is that
punishing him?</t>
        </is>
      </c>
      <c r="D312">
        <f>HYPERLINK("https://www.youtube.com/watch?v=7LllpgmKlZo&amp;t=186s", "Go to time")</f>
        <v/>
      </c>
    </row>
    <row r="313">
      <c r="A313">
        <f>HYPERLINK("https://www.youtube.com/watch?v=7LllpgmKlZo", "Video")</f>
        <v/>
      </c>
      <c r="B313" t="inlineStr">
        <is>
          <t>13:17</t>
        </is>
      </c>
      <c r="C313" t="inlineStr">
        <is>
          <t>Come on. Just relax
and have some punch.</t>
        </is>
      </c>
      <c r="D313">
        <f>HYPERLINK("https://www.youtube.com/watch?v=7LllpgmKlZo&amp;t=797s", "Go to time")</f>
        <v/>
      </c>
    </row>
    <row r="314">
      <c r="A314">
        <f>HYPERLINK("https://www.youtube.com/watch?v=7LllpgmKlZo", "Video")</f>
        <v/>
      </c>
      <c r="B314" t="inlineStr">
        <is>
          <t>13:32</t>
        </is>
      </c>
      <c r="C314" t="inlineStr">
        <is>
          <t>The punch!</t>
        </is>
      </c>
      <c r="D314">
        <f>HYPERLINK("https://www.youtube.com/watch?v=7LllpgmKlZo&amp;t=812s", "Go to time")</f>
        <v/>
      </c>
    </row>
    <row r="315">
      <c r="A315">
        <f>HYPERLINK("https://www.youtube.com/watch?v=7LllpgmKlZo", "Video")</f>
        <v/>
      </c>
      <c r="B315" t="inlineStr">
        <is>
          <t>13:34</t>
        </is>
      </c>
      <c r="C315" t="inlineStr">
        <is>
          <t>This should give
the punch a kick.</t>
        </is>
      </c>
      <c r="D315">
        <f>HYPERLINK("https://www.youtube.com/watch?v=7LllpgmKlZo&amp;t=814s", "Go to time")</f>
        <v/>
      </c>
    </row>
    <row r="316">
      <c r="A316">
        <f>HYPERLINK("https://www.youtube.com/watch?v=7LllpgmKlZo", "Video")</f>
        <v/>
      </c>
      <c r="B316" t="inlineStr">
        <is>
          <t>17:07</t>
        </is>
      </c>
      <c r="C316" t="inlineStr">
        <is>
          <t>They're drinking the punch.</t>
        </is>
      </c>
      <c r="D316">
        <f>HYPERLINK("https://www.youtube.com/watch?v=7LllpgmKlZo&amp;t=1027s", "Go to time")</f>
        <v/>
      </c>
    </row>
    <row r="317">
      <c r="A317">
        <f>HYPERLINK("https://www.youtube.com/watch?v=AN5fOqU-JSI", "Video")</f>
        <v/>
      </c>
      <c r="B317" t="inlineStr">
        <is>
          <t>2:49</t>
        </is>
      </c>
      <c r="C317" t="inlineStr">
        <is>
          <t>punishment what but this was going so</t>
        </is>
      </c>
      <c r="D317">
        <f>HYPERLINK("https://www.youtube.com/watch?v=AN5fOqU-JSI&amp;t=169s", "Go to time")</f>
        <v/>
      </c>
    </row>
    <row r="318">
      <c r="A318">
        <f>HYPERLINK("https://www.youtube.com/watch?v=AN5fOqU-JSI", "Video")</f>
        <v/>
      </c>
      <c r="B318" t="inlineStr">
        <is>
          <t>3:08</t>
        </is>
      </c>
      <c r="C318" t="inlineStr">
        <is>
          <t>punishment it's working</t>
        </is>
      </c>
      <c r="D318">
        <f>HYPERLINK("https://www.youtube.com/watch?v=AN5fOqU-JSI&amp;t=188s", "Go to time")</f>
        <v/>
      </c>
    </row>
    <row r="319">
      <c r="A319">
        <f>HYPERLINK("https://www.youtube.com/watch?v=dMwcAiQAAuU", "Video")</f>
        <v/>
      </c>
      <c r="B319" t="inlineStr">
        <is>
          <t>3:44</t>
        </is>
      </c>
      <c r="C319" t="inlineStr">
        <is>
          <t>impunity advance avalanches of the</t>
        </is>
      </c>
      <c r="D319">
        <f>HYPERLINK("https://www.youtube.com/watch?v=dMwcAiQAAuU&amp;t=224s", "Go to time")</f>
        <v/>
      </c>
    </row>
    <row r="320">
      <c r="A320">
        <f>HYPERLINK("https://www.youtube.com/watch?v=MRU-aPDsirs", "Video")</f>
        <v/>
      </c>
      <c r="B320" t="inlineStr">
        <is>
          <t>3:45</t>
        </is>
      </c>
      <c r="C320" t="inlineStr">
        <is>
          <t>Ice solid work D and pun very much</t>
        </is>
      </c>
      <c r="D320">
        <f>HYPERLINK("https://www.youtube.com/watch?v=MRU-aPDsirs&amp;t=225s", "Go to time")</f>
        <v/>
      </c>
    </row>
    <row r="321">
      <c r="A321">
        <f>HYPERLINK("https://www.youtube.com/watch?v=WMha3o0MI5A", "Video")</f>
        <v/>
      </c>
      <c r="B321" t="inlineStr">
        <is>
          <t>13:30</t>
        </is>
      </c>
      <c r="C321" t="inlineStr">
        <is>
          <t>I'm guessing
I'm punished.</t>
        </is>
      </c>
      <c r="D321">
        <f>HYPERLINK("https://www.youtube.com/watch?v=WMha3o0MI5A&amp;t=810s", "Go to time")</f>
        <v/>
      </c>
    </row>
    <row r="322">
      <c r="A322">
        <f>HYPERLINK("https://www.youtube.com/watch?v=WMha3o0MI5A", "Video")</f>
        <v/>
      </c>
      <c r="B322" t="inlineStr">
        <is>
          <t>13:58</t>
        </is>
      </c>
      <c r="C322" t="inlineStr">
        <is>
          <t>one of us would
get punished and
end up doing it.</t>
        </is>
      </c>
      <c r="D322">
        <f>HYPERLINK("https://www.youtube.com/watch?v=WMha3o0MI5A&amp;t=838s", "Go to time")</f>
        <v/>
      </c>
    </row>
    <row r="323">
      <c r="A323">
        <f>HYPERLINK("https://www.youtube.com/watch?v=JomqXoJguHE", "Video")</f>
        <v/>
      </c>
      <c r="B323" t="inlineStr">
        <is>
          <t>6:19</t>
        </is>
      </c>
      <c r="C323" t="inlineStr">
        <is>
          <t>to hear it rapunzel</t>
        </is>
      </c>
      <c r="D323">
        <f>HYPERLINK("https://www.youtube.com/watch?v=JomqXoJguHE&amp;t=379s", "Go to time")</f>
        <v/>
      </c>
    </row>
    <row r="324">
      <c r="A324">
        <f>HYPERLINK("https://www.youtube.com/watch?v=JomqXoJguHE", "Video")</f>
        <v/>
      </c>
      <c r="B324" t="inlineStr">
        <is>
          <t>6:47</t>
        </is>
      </c>
      <c r="C324" t="inlineStr">
        <is>
          <t>no rapunzel this is my only chance no</t>
        </is>
      </c>
      <c r="D324">
        <f>HYPERLINK("https://www.youtube.com/watch?v=JomqXoJguHE&amp;t=407s", "Go to time")</f>
        <v/>
      </c>
    </row>
    <row r="325">
      <c r="A325">
        <f>HYPERLINK("https://www.youtube.com/watch?v=JomqXoJguHE", "Video")</f>
        <v/>
      </c>
      <c r="B325" t="inlineStr">
        <is>
          <t>8:14</t>
        </is>
      </c>
      <c r="C325" t="inlineStr">
        <is>
          <t>we'll hold them off rapunzel</t>
        </is>
      </c>
      <c r="D325">
        <f>HYPERLINK("https://www.youtube.com/watch?v=JomqXoJguHE&amp;t=494s", "Go to time")</f>
        <v/>
      </c>
    </row>
    <row r="326">
      <c r="A326">
        <f>HYPERLINK("https://www.youtube.com/watch?v=5tS8bgMKf_s", "Video")</f>
        <v/>
      </c>
      <c r="B326" t="inlineStr">
        <is>
          <t>1:35</t>
        </is>
      </c>
      <c r="C326" t="inlineStr">
        <is>
          <t>oh that punch is probably blood and that</t>
        </is>
      </c>
      <c r="D326">
        <f>HYPERLINK("https://www.youtube.com/watch?v=5tS8bgMKf_s&amp;t=95s", "Go to time")</f>
        <v/>
      </c>
    </row>
    <row r="327">
      <c r="A327">
        <f>HYPERLINK("https://www.youtube.com/watch?v=5tS8bgMKf_s", "Video")</f>
        <v/>
      </c>
      <c r="B327" t="inlineStr">
        <is>
          <t>3:52</t>
        </is>
      </c>
      <c r="C327" t="inlineStr">
        <is>
          <t>supporting my sister and punctuating</t>
        </is>
      </c>
      <c r="D327">
        <f>HYPERLINK("https://www.youtube.com/watch?v=5tS8bgMKf_s&amp;t=232s", "Go to time")</f>
        <v/>
      </c>
    </row>
    <row r="328">
      <c r="A328">
        <f>HYPERLINK("https://www.youtube.com/watch?v=61Xhre1RNh8", "Video")</f>
        <v/>
      </c>
      <c r="B328" t="inlineStr">
        <is>
          <t>1:25</t>
        </is>
      </c>
      <c r="C328" t="inlineStr">
        <is>
          <t>botanically a berry I love a smart pun</t>
        </is>
      </c>
      <c r="D328">
        <f>HYPERLINK("https://www.youtube.com/watch?v=61Xhre1RNh8&amp;t=85s", "Go to time")</f>
        <v/>
      </c>
    </row>
    <row r="329">
      <c r="A329">
        <f>HYPERLINK("https://www.youtube.com/watch?v=9tI9C4nDQhA", "Video")</f>
        <v/>
      </c>
      <c r="B329" t="inlineStr">
        <is>
          <t>1:09</t>
        </is>
      </c>
      <c r="C329" t="inlineStr">
        <is>
          <t>Rapunzel:
It's the first thing people see
when they enter the castle, Dad.</t>
        </is>
      </c>
      <c r="D329">
        <f>HYPERLINK("https://www.youtube.com/watch?v=9tI9C4nDQhA&amp;t=69s", "Go to time")</f>
        <v/>
      </c>
    </row>
    <row r="330">
      <c r="A330">
        <f>HYPERLINK("https://www.youtube.com/watch?v=9tI9C4nDQhA", "Video")</f>
        <v/>
      </c>
      <c r="B330" t="inlineStr">
        <is>
          <t>1:19</t>
        </is>
      </c>
      <c r="C330" t="inlineStr">
        <is>
          <t>That archway
is an important line
of defense, Rapunzel.</t>
        </is>
      </c>
      <c r="D330">
        <f>HYPERLINK("https://www.youtube.com/watch?v=9tI9C4nDQhA&amp;t=79s", "Go to time")</f>
        <v/>
      </c>
    </row>
    <row r="331">
      <c r="A331">
        <f>HYPERLINK("https://www.youtube.com/watch?v=9tI9C4nDQhA", "Video")</f>
        <v/>
      </c>
      <c r="B331" t="inlineStr">
        <is>
          <t>10:29</t>
        </is>
      </c>
      <c r="C331" t="inlineStr">
        <is>
          <t>Ahhh!
You love Rapunzel,
you love Rapunzel,</t>
        </is>
      </c>
      <c r="D331">
        <f>HYPERLINK("https://www.youtube.com/watch?v=9tI9C4nDQhA&amp;t=629s", "Go to time")</f>
        <v/>
      </c>
    </row>
    <row r="332">
      <c r="A332">
        <f>HYPERLINK("https://www.youtube.com/watch?v=9tI9C4nDQhA", "Video")</f>
        <v/>
      </c>
      <c r="B332" t="inlineStr">
        <is>
          <t>10:33</t>
        </is>
      </c>
      <c r="C332" t="inlineStr">
        <is>
          <t>you love Rapunzel!</t>
        </is>
      </c>
      <c r="D332">
        <f>HYPERLINK("https://www.youtube.com/watch?v=9tI9C4nDQhA&amp;t=633s", "Go to time")</f>
        <v/>
      </c>
    </row>
    <row r="333">
      <c r="A333">
        <f>HYPERLINK("https://www.youtube.com/watch?v=9tI9C4nDQhA", "Video")</f>
        <v/>
      </c>
      <c r="B333" t="inlineStr">
        <is>
          <t>11:18</t>
        </is>
      </c>
      <c r="C333" t="inlineStr">
        <is>
          <t>Or as it's soon
to be called, Rapunzelled.</t>
        </is>
      </c>
      <c r="D333">
        <f>HYPERLINK("https://www.youtube.com/watch?v=9tI9C4nDQhA&amp;t=678s", "Go to time")</f>
        <v/>
      </c>
    </row>
    <row r="334">
      <c r="A334">
        <f>HYPERLINK("https://www.youtube.com/watch?v=9tI9C4nDQhA", "Video")</f>
        <v/>
      </c>
      <c r="B334" t="inlineStr">
        <is>
          <t>21:22</t>
        </is>
      </c>
      <c r="C334" t="inlineStr">
        <is>
          <t>I just got Rapunzelled.</t>
        </is>
      </c>
      <c r="D334">
        <f>HYPERLINK("https://www.youtube.com/watch?v=9tI9C4nDQhA&amp;t=1282s", "Go to time")</f>
        <v/>
      </c>
    </row>
    <row r="335">
      <c r="A335">
        <f>HYPERLINK("https://www.youtube.com/watch?v=WtKCtzTyBw4", "Video")</f>
        <v/>
      </c>
      <c r="B335" t="inlineStr">
        <is>
          <t>13:45</t>
        </is>
      </c>
      <c r="C335" t="inlineStr">
        <is>
          <t>Mom and Dad really
punted with you.</t>
        </is>
      </c>
      <c r="D335">
        <f>HYPERLINK("https://www.youtube.com/watch?v=WtKCtzTyBw4&amp;t=825s", "Go to time")</f>
        <v/>
      </c>
    </row>
    <row r="336">
      <c r="A336">
        <f>HYPERLINK("https://www.youtube.com/watch?v=RSyDupTVoGs", "Video")</f>
        <v/>
      </c>
      <c r="B336" t="inlineStr">
        <is>
          <t>4:38</t>
        </is>
      </c>
      <c r="C336" t="inlineStr">
        <is>
          <t>punish them with grounding or taking</t>
        </is>
      </c>
      <c r="D336">
        <f>HYPERLINK("https://www.youtube.com/watch?v=RSyDupTVoGs&amp;t=278s", "Go to time")</f>
        <v/>
      </c>
    </row>
    <row r="337">
      <c r="A337">
        <f>HYPERLINK("https://www.youtube.com/watch?v=UVFwFPppg0s", "Video")</f>
        <v/>
      </c>
      <c r="B337" t="inlineStr">
        <is>
          <t>8:47</t>
        </is>
      </c>
      <c r="C337" t="inlineStr">
        <is>
          <t>the punch has enough punch and the photo</t>
        </is>
      </c>
      <c r="D337">
        <f>HYPERLINK("https://www.youtube.com/watch?v=UVFwFPppg0s&amp;t=527s", "Go to time")</f>
        <v/>
      </c>
    </row>
    <row r="338">
      <c r="A338">
        <f>HYPERLINK("https://www.youtube.com/watch?v=EiKJl7a3bE4", "Video")</f>
        <v/>
      </c>
      <c r="B338" t="inlineStr">
        <is>
          <t>0:35</t>
        </is>
      </c>
      <c r="C338" t="inlineStr">
        <is>
          <t>The smell stems from
a rather pungent</t>
        </is>
      </c>
      <c r="D338">
        <f>HYPERLINK("https://www.youtube.com/watch?v=EiKJl7a3bE4&amp;t=35s", "Go to time")</f>
        <v/>
      </c>
    </row>
    <row r="339">
      <c r="A339">
        <f>HYPERLINK("https://www.youtube.com/watch?v=k0MVkYEGbUo", "Video")</f>
        <v/>
      </c>
      <c r="B339" t="inlineStr">
        <is>
          <t>0:59</t>
        </is>
      </c>
      <c r="C339" t="inlineStr">
        <is>
          <t>Enough! The next person to make
that sound is punished.</t>
        </is>
      </c>
      <c r="D339">
        <f>HYPERLINK("https://www.youtube.com/watch?v=k0MVkYEGbUo&amp;t=59s", "Go to time")</f>
        <v/>
      </c>
    </row>
    <row r="340">
      <c r="A340">
        <f>HYPERLINK("https://www.youtube.com/watch?v=zlo_dabBMzc", "Video")</f>
        <v/>
      </c>
      <c r="B340" t="inlineStr">
        <is>
          <t>25:03</t>
        </is>
      </c>
      <c r="C340" t="inlineStr">
        <is>
          <t>rapunzel i have the final incantation</t>
        </is>
      </c>
      <c r="D340">
        <f>HYPERLINK("https://www.youtube.com/watch?v=zlo_dabBMzc&amp;t=1503s", "Go to time")</f>
        <v/>
      </c>
    </row>
    <row r="341">
      <c r="A341">
        <f>HYPERLINK("https://www.youtube.com/watch?v=zlo_dabBMzc", "Video")</f>
        <v/>
      </c>
      <c r="B341" t="inlineStr">
        <is>
          <t>27:42</t>
        </is>
      </c>
      <c r="C341" t="inlineStr">
        <is>
          <t>pascal rapunzel</t>
        </is>
      </c>
      <c r="D341">
        <f>HYPERLINK("https://www.youtube.com/watch?v=zlo_dabBMzc&amp;t=1662s", "Go to time")</f>
        <v/>
      </c>
    </row>
    <row r="342">
      <c r="A342">
        <f>HYPERLINK("https://www.youtube.com/watch?v=aT9YJl-V2e0", "Video")</f>
        <v/>
      </c>
      <c r="B342" t="inlineStr">
        <is>
          <t>0:28</t>
        </is>
      </c>
      <c r="C342" t="inlineStr">
        <is>
          <t>desire to have people punch me in the</t>
        </is>
      </c>
      <c r="D342">
        <f>HYPERLINK("https://www.youtube.com/watch?v=aT9YJl-V2e0&amp;t=28s", "Go to time")</f>
        <v/>
      </c>
    </row>
    <row r="343">
      <c r="A343">
        <f>HYPERLINK("https://www.youtube.com/watch?v=MVSaLg5xBr0", "Video")</f>
        <v/>
      </c>
      <c r="B343" t="inlineStr">
        <is>
          <t>42:46</t>
        </is>
      </c>
      <c r="C343" t="inlineStr">
        <is>
          <t>Bread pun! [laughs]</t>
        </is>
      </c>
      <c r="D343">
        <f>HYPERLINK("https://www.youtube.com/watch?v=MVSaLg5xBr0&amp;t=2566s", "Go to time")</f>
        <v/>
      </c>
    </row>
    <row r="344">
      <c r="A344">
        <f>HYPERLINK("https://www.youtube.com/watch?v=AyuA-n99mZs", "Video")</f>
        <v/>
      </c>
      <c r="B344" t="inlineStr">
        <is>
          <t>13:16</t>
        </is>
      </c>
      <c r="C344" t="inlineStr">
        <is>
          <t>OOH, RAPUNZEL GOLD
IS MY FAVORITE COLOR.</t>
        </is>
      </c>
      <c r="D344">
        <f>HYPERLINK("https://www.youtube.com/watch?v=AyuA-n99mZs&amp;t=796s", "Go to time")</f>
        <v/>
      </c>
    </row>
    <row r="345">
      <c r="A345">
        <f>HYPERLINK("https://www.youtube.com/watch?v=vY9eDWHMEkI", "Video")</f>
        <v/>
      </c>
      <c r="B345" t="inlineStr">
        <is>
          <t>2:55</t>
        </is>
      </c>
      <c r="C345" t="inlineStr">
        <is>
          <t>Wally, Croaker, Loggle,
mirror punch.</t>
        </is>
      </c>
      <c r="D345">
        <f>HYPERLINK("https://www.youtube.com/watch?v=vY9eDWHMEkI&amp;t=175s", "Go to time")</f>
        <v/>
      </c>
    </row>
    <row r="346">
      <c r="A346">
        <f>HYPERLINK("https://www.youtube.com/watch?v=Gx5XjAT9a_o", "Video")</f>
        <v/>
      </c>
      <c r="B346" t="inlineStr">
        <is>
          <t>13:08</t>
        </is>
      </c>
      <c r="C346" t="inlineStr">
        <is>
          <t>You're a little younger,
so this spunky Kiff tater
goes on step four.</t>
        </is>
      </c>
      <c r="D346">
        <f>HYPERLINK("https://www.youtube.com/watch?v=Gx5XjAT9a_o&amp;t=788s", "Go to time")</f>
        <v/>
      </c>
    </row>
    <row r="347">
      <c r="A347">
        <f>HYPERLINK("https://www.youtube.com/watch?v=o-nwuyCs99Y", "Video")</f>
        <v/>
      </c>
      <c r="B347" t="inlineStr">
        <is>
          <t>3:43</t>
        </is>
      </c>
      <c r="C347" t="inlineStr">
        <is>
          <t>title they have to be like puns or</t>
        </is>
      </c>
      <c r="D347">
        <f>HYPERLINK("https://www.youtube.com/watch?v=o-nwuyCs99Y&amp;t=223s", "Go to time")</f>
        <v/>
      </c>
    </row>
    <row r="348">
      <c r="A348">
        <f>HYPERLINK("https://www.youtube.com/watch?v=-TWOdIFLRqU", "Video")</f>
        <v/>
      </c>
      <c r="B348" t="inlineStr">
        <is>
          <t>0:09</t>
        </is>
      </c>
      <c r="C348" t="inlineStr">
        <is>
          <t>jerk pun</t>
        </is>
      </c>
      <c r="D348">
        <f>HYPERLINK("https://www.youtube.com/watch?v=-TWOdIFLRqU&amp;t=9s", "Go to time")</f>
        <v/>
      </c>
    </row>
    <row r="349">
      <c r="A349">
        <f>HYPERLINK("https://www.youtube.com/watch?v=-TWOdIFLRqU", "Video")</f>
        <v/>
      </c>
      <c r="B349" t="inlineStr">
        <is>
          <t>0:48</t>
        </is>
      </c>
      <c r="C349" t="inlineStr">
        <is>
          <t>punch I guess it didn't</t>
        </is>
      </c>
      <c r="D349">
        <f>HYPERLINK("https://www.youtube.com/watch?v=-TWOdIFLRqU&amp;t=48s", "Go to time")</f>
        <v/>
      </c>
    </row>
    <row r="350">
      <c r="A350">
        <f>HYPERLINK("https://www.youtube.com/watch?v=oMUxww73tDk", "Video")</f>
        <v/>
      </c>
      <c r="B350" t="inlineStr">
        <is>
          <t>3:10</t>
        </is>
      </c>
      <c r="C350" t="inlineStr">
        <is>
          <t>get ready girl punch how your mama drops</t>
        </is>
      </c>
      <c r="D350">
        <f>HYPERLINK("https://www.youtube.com/watch?v=oMUxww73tDk&amp;t=190s", "Go to time")</f>
        <v/>
      </c>
    </row>
    <row r="351">
      <c r="A351">
        <f>HYPERLINK("https://www.youtube.com/watch?v=F5J6TMTjZrA", "Video")</f>
        <v/>
      </c>
      <c r="B351" t="inlineStr">
        <is>
          <t>1:47</t>
        </is>
      </c>
      <c r="C351" t="inlineStr">
        <is>
          <t>oh man this guy is so punk rock and we</t>
        </is>
      </c>
      <c r="D351">
        <f>HYPERLINK("https://www.youtube.com/watch?v=F5J6TMTjZrA&amp;t=107s", "Go to time")</f>
        <v/>
      </c>
    </row>
    <row r="352">
      <c r="A352">
        <f>HYPERLINK("https://www.youtube.com/watch?v=RZ-JIusOclc", "Video")</f>
        <v/>
      </c>
      <c r="B352" t="inlineStr">
        <is>
          <t>1:34</t>
        </is>
      </c>
      <c r="C352" t="inlineStr">
        <is>
          <t>punch will silence those who dare to</t>
        </is>
      </c>
      <c r="D352">
        <f>HYPERLINK("https://www.youtube.com/watch?v=RZ-JIusOclc&amp;t=94s", "Go to time")</f>
        <v/>
      </c>
    </row>
    <row r="353">
      <c r="A353">
        <f>HYPERLINK("https://www.youtube.com/watch?v=HeDc6gHWOjw", "Video")</f>
        <v/>
      </c>
      <c r="B353" t="inlineStr">
        <is>
          <t>22:37</t>
        </is>
      </c>
      <c r="C353" t="inlineStr">
        <is>
          <t>punishment wordplay won't save you now</t>
        </is>
      </c>
      <c r="D353">
        <f>HYPERLINK("https://www.youtube.com/watch?v=HeDc6gHWOjw&amp;t=1357s", "Go to time")</f>
        <v/>
      </c>
    </row>
    <row r="354">
      <c r="A354">
        <f>HYPERLINK("https://www.youtube.com/watch?v=HeDc6gHWOjw", "Video")</f>
        <v/>
      </c>
      <c r="B354" t="inlineStr">
        <is>
          <t>34:01</t>
        </is>
      </c>
      <c r="C354" t="inlineStr">
        <is>
          <t>rapunzel</t>
        </is>
      </c>
      <c r="D354">
        <f>HYPERLINK("https://www.youtube.com/watch?v=HeDc6gHWOjw&amp;t=2041s", "Go to time")</f>
        <v/>
      </c>
    </row>
    <row r="355">
      <c r="A355">
        <f>HYPERLINK("https://www.youtube.com/watch?v=QtvUwYbxk_4", "Video")</f>
        <v/>
      </c>
      <c r="B355" t="inlineStr">
        <is>
          <t>0:09</t>
        </is>
      </c>
      <c r="C355" t="inlineStr">
        <is>
          <t>bonded by their love of punk rock they</t>
        </is>
      </c>
      <c r="D355">
        <f>HYPERLINK("https://www.youtube.com/watch?v=QtvUwYbxk_4&amp;t=9s", "Go to time")</f>
        <v/>
      </c>
    </row>
    <row r="356">
      <c r="A356">
        <f>HYPERLINK("https://www.youtube.com/watch?v=QtvUwYbxk_4", "Video")</f>
        <v/>
      </c>
      <c r="B356" t="inlineStr">
        <is>
          <t>2:54</t>
        </is>
      </c>
      <c r="C356" t="inlineStr">
        <is>
          <t>king neptune how should we punish the</t>
        </is>
      </c>
      <c r="D356">
        <f>HYPERLINK("https://www.youtube.com/watch?v=QtvUwYbxk_4&amp;t=174s", "Go to time")</f>
        <v/>
      </c>
    </row>
    <row r="357">
      <c r="A357">
        <f>HYPERLINK("https://www.youtube.com/watch?v=_J8_mC_5Qr8", "Video")</f>
        <v/>
      </c>
      <c r="B357" t="inlineStr">
        <is>
          <t>17:55</t>
        </is>
      </c>
      <c r="C357" t="inlineStr">
        <is>
          <t>fred knows how to beat these dance punks</t>
        </is>
      </c>
      <c r="D357">
        <f>HYPERLINK("https://www.youtube.com/watch?v=_J8_mC_5Qr8&amp;t=1075s", "Go to time")</f>
        <v/>
      </c>
    </row>
    <row r="358">
      <c r="A358">
        <f>HYPERLINK("https://www.youtube.com/watch?v=tWtBgPRqejQ", "Video")</f>
        <v/>
      </c>
      <c r="B358" t="inlineStr">
        <is>
          <t>3:21</t>
        </is>
      </c>
      <c r="C358" t="inlineStr">
        <is>
          <t>sergeant that can make a pun oh whoa</t>
        </is>
      </c>
      <c r="D358">
        <f>HYPERLINK("https://www.youtube.com/watch?v=tWtBgPRqejQ&amp;t=201s", "Go to time")</f>
        <v/>
      </c>
    </row>
    <row r="359">
      <c r="A359">
        <f>HYPERLINK("https://www.youtube.com/watch?v=d0KZKDIdcAg", "Video")</f>
        <v/>
      </c>
      <c r="B359" t="inlineStr">
        <is>
          <t>6:14</t>
        </is>
      </c>
      <c r="C359" t="inlineStr">
        <is>
          <t>no not punch</t>
        </is>
      </c>
      <c r="D359">
        <f>HYPERLINK("https://www.youtube.com/watch?v=d0KZKDIdcAg&amp;t=374s", "Go to time")</f>
        <v/>
      </c>
    </row>
    <row r="360">
      <c r="A360">
        <f>HYPERLINK("https://www.youtube.com/watch?v=KIdnecIemhw", "Video")</f>
        <v/>
      </c>
      <c r="B360" t="inlineStr">
        <is>
          <t>2:34</t>
        </is>
      </c>
      <c r="C360" t="inlineStr">
        <is>
          <t>was unguarded. Hi-yah! Woo-hoo! Rainbow glitter punch! You're embarrassing me. Get up! Hallucination mist! Woah what is happening? Narwhal blast!</t>
        </is>
      </c>
      <c r="D360">
        <f>HYPERLINK("https://www.youtube.com/watch?v=KIdnecIemhw&amp;t=154s", "Go to time")</f>
        <v/>
      </c>
    </row>
    <row r="361">
      <c r="A361">
        <f>HYPERLINK("https://www.youtube.com/watch?v=_bZxIpEw_v4", "Video")</f>
        <v/>
      </c>
      <c r="B361" t="inlineStr">
        <is>
          <t>1:24</t>
        </is>
      </c>
      <c r="C361" t="inlineStr">
        <is>
          <t>scene but this fruit punch is actually</t>
        </is>
      </c>
      <c r="D361">
        <f>HYPERLINK("https://www.youtube.com/watch?v=_bZxIpEw_v4&amp;t=84s", "Go to time")</f>
        <v/>
      </c>
    </row>
    <row r="362">
      <c r="A362">
        <f>HYPERLINK("https://www.youtube.com/watch?v=0QtMljfpM70", "Video")</f>
        <v/>
      </c>
      <c r="B362" t="inlineStr">
        <is>
          <t>20:59</t>
        </is>
      </c>
      <c r="C362" t="inlineStr">
        <is>
          <t>WHAT, YOUR PUNISHMENT?</t>
        </is>
      </c>
      <c r="D362">
        <f>HYPERLINK("https://www.youtube.com/watch?v=0QtMljfpM70&amp;t=1259s", "Go to time")</f>
        <v/>
      </c>
    </row>
    <row r="363">
      <c r="A363">
        <f>HYPERLINK("https://www.youtube.com/watch?v=0QtMljfpM70", "Video")</f>
        <v/>
      </c>
      <c r="B363" t="inlineStr">
        <is>
          <t>21:03</t>
        </is>
      </c>
      <c r="C363" t="inlineStr">
        <is>
          <t>WHAT?
JUSTIN USED MAGIC.
WHERE'S HIS PUNISHMENT?</t>
        </is>
      </c>
      <c r="D363">
        <f>HYPERLINK("https://www.youtube.com/watch?v=0QtMljfpM70&amp;t=1263s", "Go to time")</f>
        <v/>
      </c>
    </row>
    <row r="364">
      <c r="A364">
        <f>HYPERLINK("https://www.youtube.com/watch?v=0QtMljfpM70", "Video")</f>
        <v/>
      </c>
      <c r="B364" t="inlineStr">
        <is>
          <t>21:06</t>
        </is>
      </c>
      <c r="C364" t="inlineStr">
        <is>
          <t>JUSTIN WAS ALREADY PUNISHED
ON THE BASEBALL FIELD</t>
        </is>
      </c>
      <c r="D364">
        <f>HYPERLINK("https://www.youtube.com/watch?v=0QtMljfpM70&amp;t=1266s", "Go to time")</f>
        <v/>
      </c>
    </row>
    <row r="365">
      <c r="A365">
        <f>HYPERLINK("https://www.youtube.com/watch?v=uJuNRA1ntG8", "Video")</f>
        <v/>
      </c>
      <c r="B365" t="inlineStr">
        <is>
          <t>0:18</t>
        </is>
      </c>
      <c r="C365" t="inlineStr">
        <is>
          <t>jerry how are we supposed to punish this</t>
        </is>
      </c>
      <c r="D365">
        <f>HYPERLINK("https://www.youtube.com/watch?v=uJuNRA1ntG8&amp;t=18s", "Go to time")</f>
        <v/>
      </c>
    </row>
    <row r="366">
      <c r="A366">
        <f>HYPERLINK("https://www.youtube.com/watch?v=LBEvYJ2K74Y", "Video")</f>
        <v/>
      </c>
      <c r="B366" t="inlineStr">
        <is>
          <t>0:27</t>
        </is>
      </c>
      <c r="C366" t="inlineStr">
        <is>
          <t>Grandma punch punch punch punch grandma</t>
        </is>
      </c>
      <c r="D366">
        <f>HYPERLINK("https://www.youtube.com/watch?v=LBEvYJ2K74Y&amp;t=27s", "Go to time")</f>
        <v/>
      </c>
    </row>
    <row r="367">
      <c r="A367">
        <f>HYPERLINK("https://www.youtube.com/watch?v=LBEvYJ2K74Y", "Video")</f>
        <v/>
      </c>
      <c r="B367" t="inlineStr">
        <is>
          <t>0:31</t>
        </is>
      </c>
      <c r="C367" t="inlineStr">
        <is>
          <t>the said pun punch punch punch grandma</t>
        </is>
      </c>
      <c r="D367">
        <f>HYPERLINK("https://www.youtube.com/watch?v=LBEvYJ2K74Y&amp;t=31s", "Go to time")</f>
        <v/>
      </c>
    </row>
    <row r="368">
      <c r="A368">
        <f>HYPERLINK("https://www.youtube.com/watch?v=LBEvYJ2K74Y", "Video")</f>
        <v/>
      </c>
      <c r="B368" t="inlineStr">
        <is>
          <t>0:34</t>
        </is>
      </c>
      <c r="C368" t="inlineStr">
        <is>
          <t>get Grandma get Grandma punch grandma</t>
        </is>
      </c>
      <c r="D368">
        <f>HYPERLINK("https://www.youtube.com/watch?v=LBEvYJ2K74Y&amp;t=34s", "Go to time")</f>
        <v/>
      </c>
    </row>
    <row r="369">
      <c r="A369">
        <f>HYPERLINK("https://www.youtube.com/watch?v=1SUdBPRtWXQ", "Video")</f>
        <v/>
      </c>
      <c r="B369" t="inlineStr">
        <is>
          <t>17:24</t>
        </is>
      </c>
      <c r="C369" t="inlineStr">
        <is>
          <t>a king like me
and go unpunished!</t>
        </is>
      </c>
      <c r="D369">
        <f>HYPERLINK("https://www.youtube.com/watch?v=1SUdBPRtWXQ&amp;t=1044s", "Go to time")</f>
        <v/>
      </c>
    </row>
    <row r="370">
      <c r="A370">
        <f>HYPERLINK("https://www.youtube.com/watch?v=kuuhqu6avBk", "Video")</f>
        <v/>
      </c>
      <c r="B370" t="inlineStr">
        <is>
          <t>4:13</t>
        </is>
      </c>
      <c r="C370" t="inlineStr">
        <is>
          <t>what the santa claus the legal pun</t>
        </is>
      </c>
      <c r="D370">
        <f>HYPERLINK("https://www.youtube.com/watch?v=kuuhqu6avBk&amp;t=253s", "Go to time")</f>
        <v/>
      </c>
    </row>
    <row r="371">
      <c r="A371">
        <f>HYPERLINK("https://www.youtube.com/watch?v=65TZ1F9dvtc", "Video")</f>
        <v/>
      </c>
      <c r="B371" t="inlineStr">
        <is>
          <t>0:32</t>
        </is>
      </c>
      <c r="C371" t="inlineStr">
        <is>
          <t>So let's get nuts, if
you will pardon the pun.</t>
        </is>
      </c>
      <c r="D371">
        <f>HYPERLINK("https://www.youtube.com/watch?v=65TZ1F9dvtc&amp;t=32s", "Go to time")</f>
        <v/>
      </c>
    </row>
    <row r="372">
      <c r="A372">
        <f>HYPERLINK("https://www.youtube.com/watch?v=9O6FxC0DdsE", "Video")</f>
        <v/>
      </c>
      <c r="B372" t="inlineStr">
        <is>
          <t>0:27</t>
        </is>
      </c>
      <c r="C372" t="inlineStr">
        <is>
          <t>stuck as a punchline</t>
        </is>
      </c>
      <c r="D372">
        <f>HYPERLINK("https://www.youtube.com/watch?v=9O6FxC0DdsE&amp;t=27s", "Go to time")</f>
        <v/>
      </c>
    </row>
    <row r="373">
      <c r="A373">
        <f>HYPERLINK("https://www.youtube.com/watch?v=-XWCBaesiLE", "Video")</f>
        <v/>
      </c>
      <c r="B373" t="inlineStr">
        <is>
          <t>15:30</t>
        </is>
      </c>
      <c r="C373" t="inlineStr">
        <is>
          <t>Your name is
Proud, not Punk.</t>
        </is>
      </c>
      <c r="D373">
        <f>HYPERLINK("https://www.youtube.com/watch?v=-XWCBaesiLE&amp;t=930s", "Go to time")</f>
        <v/>
      </c>
    </row>
    <row r="374">
      <c r="A374">
        <f>HYPERLINK("https://www.youtube.com/watch?v=1DW5zHpgFps", "Video")</f>
        <v/>
      </c>
      <c r="B374" t="inlineStr">
        <is>
          <t>0:55</t>
        </is>
      </c>
      <c r="C374" t="inlineStr">
        <is>
          <t>I defeat rivals with
one punch, and save</t>
        </is>
      </c>
      <c r="D374">
        <f>HYPERLINK("https://www.youtube.com/watch?v=1DW5zHpgFps&amp;t=55s", "Go to time")</f>
        <v/>
      </c>
    </row>
    <row r="375">
      <c r="A375">
        <f>HYPERLINK("https://www.youtube.com/watch?v=XBzEs513mFM", "Video")</f>
        <v/>
      </c>
      <c r="B375" t="inlineStr">
        <is>
          <t>0:20</t>
        </is>
      </c>
      <c r="C375" t="inlineStr">
        <is>
          <t>punish this thing sorry but I'm not</t>
        </is>
      </c>
      <c r="D375">
        <f>HYPERLINK("https://www.youtube.com/watch?v=XBzEs513mFM&amp;t=20s", "Go to time")</f>
        <v/>
      </c>
    </row>
    <row r="376">
      <c r="A376">
        <f>HYPERLINK("https://www.youtube.com/watch?v=Jg2i4vqSFxM", "Video")</f>
        <v/>
      </c>
      <c r="B376" t="inlineStr">
        <is>
          <t>50:44</t>
        </is>
      </c>
      <c r="C376" t="inlineStr">
        <is>
          <t>when we punch Bellows right through the</t>
        </is>
      </c>
      <c r="D376">
        <f>HYPERLINK("https://www.youtube.com/watch?v=Jg2i4vqSFxM&amp;t=3044s", "Go to time")</f>
        <v/>
      </c>
    </row>
    <row r="377">
      <c r="A377">
        <f>HYPERLINK("https://www.youtube.com/watch?v=Jg2i4vqSFxM", "Video")</f>
        <v/>
      </c>
      <c r="B377" t="inlineStr">
        <is>
          <t>137:52</t>
        </is>
      </c>
      <c r="C377" t="inlineStr">
        <is>
          <t>bread pun</t>
        </is>
      </c>
      <c r="D377">
        <f>HYPERLINK("https://www.youtube.com/watch?v=Jg2i4vqSFxM&amp;t=8272s", "Go to time")</f>
        <v/>
      </c>
    </row>
    <row r="378">
      <c r="A378">
        <f>HYPERLINK("https://www.youtube.com/watch?v=2UXH4gdXUgQ", "Video")</f>
        <v/>
      </c>
      <c r="B378" t="inlineStr">
        <is>
          <t>1:35</t>
        </is>
      </c>
      <c r="C378" t="inlineStr">
        <is>
          <t>DON'T YOU GET IT, HONEY?
IT'S A PUN.</t>
        </is>
      </c>
      <c r="D378">
        <f>HYPERLINK("https://www.youtube.com/watch?v=2UXH4gdXUgQ&amp;t=95s", "Go to time")</f>
        <v/>
      </c>
    </row>
    <row r="379">
      <c r="A379">
        <f>HYPERLINK("https://www.youtube.com/watch?v=2UXH4gdXUgQ", "Video")</f>
        <v/>
      </c>
      <c r="B379" t="inlineStr">
        <is>
          <t>1:38</t>
        </is>
      </c>
      <c r="C379" t="inlineStr">
        <is>
          <t>IT'S NOT A PUN,
IT'S STOLEN.</t>
        </is>
      </c>
      <c r="D379">
        <f>HYPERLINK("https://www.youtube.com/watch?v=2UXH4gdXUgQ&amp;t=98s", "Go to time")</f>
        <v/>
      </c>
    </row>
    <row r="380">
      <c r="A380">
        <f>HYPERLINK("https://www.youtube.com/watch?v=FqKdN_WVaZI", "Video")</f>
        <v/>
      </c>
      <c r="B380" t="inlineStr">
        <is>
          <t>1:11</t>
        </is>
      </c>
      <c r="C380" t="inlineStr">
        <is>
          <t>-(cheering)
-(Rapunzel laughs)</t>
        </is>
      </c>
      <c r="D380">
        <f>HYPERLINK("https://www.youtube.com/watch?v=FqKdN_WVaZI&amp;t=71s", "Go to time")</f>
        <v/>
      </c>
    </row>
    <row r="381">
      <c r="A381">
        <f>HYPERLINK("https://www.youtube.com/watch?v=wToO8F0XVcU", "Video")</f>
        <v/>
      </c>
      <c r="B381" t="inlineStr">
        <is>
          <t>4:19</t>
        </is>
      </c>
      <c r="C381" t="inlineStr">
        <is>
          <t>Boom! That was like,
three fruit puns
in two sentences.</t>
        </is>
      </c>
      <c r="D381">
        <f>HYPERLINK("https://www.youtube.com/watch?v=wToO8F0XVcU&amp;t=259s", "Go to time")</f>
        <v/>
      </c>
    </row>
    <row r="382">
      <c r="A382">
        <f>HYPERLINK("https://www.youtube.com/watch?v=wToO8F0XVcU", "Video")</f>
        <v/>
      </c>
      <c r="B382" t="inlineStr">
        <is>
          <t>4:34</t>
        </is>
      </c>
      <c r="C382" t="inlineStr">
        <is>
          <t>Stop doing fruit puns.</t>
        </is>
      </c>
      <c r="D382">
        <f>HYPERLINK("https://www.youtube.com/watch?v=wToO8F0XVcU&amp;t=274s", "Go to time")</f>
        <v/>
      </c>
    </row>
    <row r="383">
      <c r="A383">
        <f>HYPERLINK("https://www.youtube.com/watch?v=wToO8F0XVcU", "Video")</f>
        <v/>
      </c>
      <c r="B383" t="inlineStr">
        <is>
          <t>13:46</t>
        </is>
      </c>
      <c r="C383" t="inlineStr">
        <is>
          <t>What are you
gonna do about it,
you little punk?</t>
        </is>
      </c>
      <c r="D383">
        <f>HYPERLINK("https://www.youtube.com/watch?v=wToO8F0XVcU&amp;t=826s", "Go to time")</f>
        <v/>
      </c>
    </row>
    <row r="384">
      <c r="A384">
        <f>HYPERLINK("https://www.youtube.com/watch?v=WHxJikNfhDo", "Video")</f>
        <v/>
      </c>
      <c r="B384" t="inlineStr">
        <is>
          <t>13:36</t>
        </is>
      </c>
      <c r="C384" t="inlineStr">
        <is>
          <t>of a sailor
punching a seagull.</t>
        </is>
      </c>
      <c r="D384">
        <f>HYPERLINK("https://www.youtube.com/watch?v=WHxJikNfhDo&amp;t=816s", "Go to time")</f>
        <v/>
      </c>
    </row>
    <row r="385">
      <c r="A385">
        <f>HYPERLINK("https://www.youtube.com/watch?v=LBDuIlqF6JU", "Video")</f>
        <v/>
      </c>
      <c r="B385" t="inlineStr">
        <is>
          <t>76:53</t>
        </is>
      </c>
      <c r="C385" t="inlineStr">
        <is>
          <t>punch will silence those who dare to</t>
        </is>
      </c>
      <c r="D385">
        <f>HYPERLINK("https://www.youtube.com/watch?v=LBDuIlqF6JU&amp;t=4613s", "Go to time")</f>
        <v/>
      </c>
    </row>
    <row r="386">
      <c r="A386">
        <f>HYPERLINK("https://www.youtube.com/watch?v=DTPrVjC2m10", "Video")</f>
        <v/>
      </c>
      <c r="B386" t="inlineStr">
        <is>
          <t>3:00</t>
        </is>
      </c>
      <c r="C386" t="inlineStr">
        <is>
          <t>about we give it a little punch-up</t>
        </is>
      </c>
      <c r="D386">
        <f>HYPERLINK("https://www.youtube.com/watch?v=DTPrVjC2m10&amp;t=180s", "Go to time")</f>
        <v/>
      </c>
    </row>
    <row r="387">
      <c r="A387">
        <f>HYPERLINK("https://www.youtube.com/watch?v=zNFFQGcz-VI", "Video")</f>
        <v/>
      </c>
      <c r="B387" t="inlineStr">
        <is>
          <t>3:22</t>
        </is>
      </c>
      <c r="C387" t="inlineStr">
        <is>
          <t>Warehouse used to have a punch card for</t>
        </is>
      </c>
      <c r="D387">
        <f>HYPERLINK("https://www.youtube.com/watch?v=zNFFQGcz-VI&amp;t=202s", "Go to time")</f>
        <v/>
      </c>
    </row>
    <row r="388">
      <c r="A388">
        <f>HYPERLINK("https://www.youtube.com/watch?v=9Kekd5G4QKc", "Video")</f>
        <v/>
      </c>
      <c r="B388" t="inlineStr">
        <is>
          <t>1:15</t>
        </is>
      </c>
      <c r="C388" t="inlineStr">
        <is>
          <t>yeah puny Powers why can't you walk for</t>
        </is>
      </c>
      <c r="D388">
        <f>HYPERLINK("https://www.youtube.com/watch?v=9Kekd5G4QKc&amp;t=75s", "Go to time")</f>
        <v/>
      </c>
    </row>
    <row r="389">
      <c r="A389">
        <f>HYPERLINK("https://www.youtube.com/watch?v=9Kekd5G4QKc", "Video")</f>
        <v/>
      </c>
      <c r="B389" t="inlineStr">
        <is>
          <t>1:21</t>
        </is>
      </c>
      <c r="C389" t="inlineStr">
        <is>
          <t>yes that's a no but I can still punch</t>
        </is>
      </c>
      <c r="D389">
        <f>HYPERLINK("https://www.youtube.com/watch?v=9Kekd5G4QKc&amp;t=81s", "Go to time")</f>
        <v/>
      </c>
    </row>
    <row r="390">
      <c r="A390">
        <f>HYPERLINK("https://www.youtube.com/watch?v=LLZ4lHeWA0w", "Video")</f>
        <v/>
      </c>
      <c r="B390" t="inlineStr">
        <is>
          <t>0:44</t>
        </is>
      </c>
      <c r="C390" t="inlineStr">
        <is>
          <t>could cool me down pun intended and well</t>
        </is>
      </c>
      <c r="D390">
        <f>HYPERLINK("https://www.youtube.com/watch?v=LLZ4lHeWA0w&amp;t=44s", "Go to time")</f>
        <v/>
      </c>
    </row>
    <row r="391">
      <c r="A391">
        <f>HYPERLINK("https://www.youtube.com/watch?v=LvuTfpHESF0", "Video")</f>
        <v/>
      </c>
      <c r="B391" t="inlineStr">
        <is>
          <t>0:08</t>
        </is>
      </c>
      <c r="C391" t="inlineStr">
        <is>
          <t>first SI through to a swimming pun</t>
        </is>
      </c>
      <c r="D391">
        <f>HYPERLINK("https://www.youtube.com/watch?v=LvuTfpHESF0&amp;t=8s", "Go to time")</f>
        <v/>
      </c>
    </row>
    <row r="392">
      <c r="A392">
        <f>HYPERLINK("https://www.youtube.com/watch?v=LvuTfpHESF0", "Video")</f>
        <v/>
      </c>
      <c r="B392" t="inlineStr">
        <is>
          <t>3:57</t>
        </is>
      </c>
      <c r="C392" t="inlineStr">
        <is>
          <t>Giggles Punk H face loud shorts BL let's</t>
        </is>
      </c>
      <c r="D392">
        <f>HYPERLINK("https://www.youtube.com/watch?v=LvuTfpHESF0&amp;t=237s", "Go to time")</f>
        <v/>
      </c>
    </row>
    <row r="393">
      <c r="A393">
        <f>HYPERLINK("https://www.youtube.com/watch?v=rzDllujuCGc", "Video")</f>
        <v/>
      </c>
      <c r="B393" t="inlineStr">
        <is>
          <t>0:02</t>
        </is>
      </c>
      <c r="C393" t="inlineStr">
        <is>
          <t>Otter Punch!</t>
        </is>
      </c>
      <c r="D393">
        <f>HYPERLINK("https://www.youtube.com/watch?v=rzDllujuCGc&amp;t=2s", "Go to time")</f>
        <v/>
      </c>
    </row>
    <row r="394">
      <c r="A394">
        <f>HYPERLINK("https://www.youtube.com/watch?v=rzDllujuCGc", "Video")</f>
        <v/>
      </c>
      <c r="B394" t="inlineStr">
        <is>
          <t>0:07</t>
        </is>
      </c>
      <c r="C394" t="inlineStr">
        <is>
          <t>I can't punch him.
He's too adorable.</t>
        </is>
      </c>
      <c r="D394">
        <f>HYPERLINK("https://www.youtube.com/watch?v=rzDllujuCGc&amp;t=7s", "Go to time")</f>
        <v/>
      </c>
    </row>
    <row r="395">
      <c r="A395">
        <f>HYPERLINK("https://www.youtube.com/watch?v=rzDllujuCGc", "Video")</f>
        <v/>
      </c>
      <c r="B395" t="inlineStr">
        <is>
          <t>1:00</t>
        </is>
      </c>
      <c r="C395" t="inlineStr">
        <is>
          <t>♪ He's too pretty to punch,
he's too cute to clobber ♪</t>
        </is>
      </c>
      <c r="D395">
        <f>HYPERLINK("https://www.youtube.com/watch?v=rzDllujuCGc&amp;t=60s", "Go to time")</f>
        <v/>
      </c>
    </row>
    <row r="396">
      <c r="A396">
        <f>HYPERLINK("https://www.youtube.com/watch?v=nZATweIzJPw", "Video")</f>
        <v/>
      </c>
      <c r="B396" t="inlineStr">
        <is>
          <t>1:15</t>
        </is>
      </c>
      <c r="C396" t="inlineStr">
        <is>
          <t>No, we're just
gonna be punching you.</t>
        </is>
      </c>
      <c r="D396">
        <f>HYPERLINK("https://www.youtube.com/watch?v=nZATweIzJPw&amp;t=75s", "Go to time")</f>
        <v/>
      </c>
    </row>
    <row r="397">
      <c r="A397">
        <f>HYPERLINK("https://www.youtube.com/watch?v=nZATweIzJPw", "Video")</f>
        <v/>
      </c>
      <c r="B397" t="inlineStr">
        <is>
          <t>1:22</t>
        </is>
      </c>
      <c r="C397" t="inlineStr">
        <is>
          <t>be using our super
strength to punch you.</t>
        </is>
      </c>
      <c r="D397">
        <f>HYPERLINK("https://www.youtube.com/watch?v=nZATweIzJPw&amp;t=82s", "Go to time")</f>
        <v/>
      </c>
    </row>
    <row r="398">
      <c r="A398">
        <f>HYPERLINK("https://www.youtube.com/watch?v=nZATweIzJPw", "Video")</f>
        <v/>
      </c>
      <c r="B398" t="inlineStr">
        <is>
          <t>1:35</t>
        </is>
      </c>
      <c r="C398" t="inlineStr">
        <is>
          <t>Because we punched him.</t>
        </is>
      </c>
      <c r="D398">
        <f>HYPERLINK("https://www.youtube.com/watch?v=nZATweIzJPw&amp;t=95s", "Go to time")</f>
        <v/>
      </c>
    </row>
    <row r="399">
      <c r="A399">
        <f>HYPERLINK("https://www.youtube.com/watch?v=ie315YDacWg", "Video")</f>
        <v/>
      </c>
      <c r="B399" t="inlineStr">
        <is>
          <t>9:23</t>
        </is>
      </c>
      <c r="C399" t="inlineStr">
        <is>
          <t>Rapunzel:
All right, Pascal,
I think this is everything.</t>
        </is>
      </c>
      <c r="D399">
        <f>HYPERLINK("https://www.youtube.com/watch?v=ie315YDacWg&amp;t=563s", "Go to time")</f>
        <v/>
      </c>
    </row>
    <row r="400">
      <c r="A400">
        <f>HYPERLINK("https://www.youtube.com/watch?v=ie315YDacWg", "Video")</f>
        <v/>
      </c>
      <c r="B400" t="inlineStr">
        <is>
          <t>10:01</t>
        </is>
      </c>
      <c r="C400" t="inlineStr">
        <is>
          <t>My point is,
we're not always defined
by the things we can do,
Rapunzel,</t>
        </is>
      </c>
      <c r="D400">
        <f>HYPERLINK("https://www.youtube.com/watch?v=ie315YDacWg&amp;t=601s", "Go to time")</f>
        <v/>
      </c>
    </row>
    <row r="401">
      <c r="A401">
        <f>HYPERLINK("https://www.youtube.com/watch?v=KOYObvAUsnM", "Video")</f>
        <v/>
      </c>
      <c r="B401" t="inlineStr">
        <is>
          <t>0:21</t>
        </is>
      </c>
      <c r="C401" t="inlineStr">
        <is>
          <t>punctuality Papa but where's the long</t>
        </is>
      </c>
      <c r="D401">
        <f>HYPERLINK("https://www.youtube.com/watch?v=KOYObvAUsnM&amp;t=21s", "Go to time")</f>
        <v/>
      </c>
    </row>
    <row r="402">
      <c r="A402">
        <f>HYPERLINK("https://www.youtube.com/watch?v=PGPTxiSNix8", "Video")</f>
        <v/>
      </c>
      <c r="B402" t="inlineStr">
        <is>
          <t>7:24</t>
        </is>
      </c>
      <c r="C402" t="inlineStr">
        <is>
          <t>coming busted prepare to be punished to</t>
        </is>
      </c>
      <c r="D402">
        <f>HYPERLINK("https://www.youtube.com/watch?v=PGPTxiSNix8&amp;t=444s", "Go to time")</f>
        <v/>
      </c>
    </row>
    <row r="403">
      <c r="A403">
        <f>HYPERLINK("https://www.youtube.com/watch?v=7aIvhXOq6oM", "Video")</f>
        <v/>
      </c>
      <c r="B403" t="inlineStr">
        <is>
          <t>6:14</t>
        </is>
      </c>
      <c r="C403" t="inlineStr">
        <is>
          <t>they can't go they're being punished</t>
        </is>
      </c>
      <c r="D403">
        <f>HYPERLINK("https://www.youtube.com/watch?v=7aIvhXOq6oM&amp;t=374s", "Go to time")</f>
        <v/>
      </c>
    </row>
    <row r="404">
      <c r="A404">
        <f>HYPERLINK("https://www.youtube.com/watch?v=7aIvhXOq6oM", "Video")</f>
        <v/>
      </c>
      <c r="B404" t="inlineStr">
        <is>
          <t>6:22</t>
        </is>
      </c>
      <c r="C404" t="inlineStr">
        <is>
          <t>so cody you're officially unpunished</t>
        </is>
      </c>
      <c r="D404">
        <f>HYPERLINK("https://www.youtube.com/watch?v=7aIvhXOq6oM&amp;t=382s", "Go to time")</f>
        <v/>
      </c>
    </row>
    <row r="405">
      <c r="A405">
        <f>HYPERLINK("https://www.youtube.com/watch?v=ZgCjfRtM1Nk", "Video")</f>
        <v/>
      </c>
      <c r="B405" t="inlineStr">
        <is>
          <t>1:35</t>
        </is>
      </c>
      <c r="C405" t="inlineStr">
        <is>
          <t>oh that dude just punched you and you</t>
        </is>
      </c>
      <c r="D405">
        <f>HYPERLINK("https://www.youtube.com/watch?v=ZgCjfRtM1Nk&amp;t=95s", "Go to time")</f>
        <v/>
      </c>
    </row>
    <row r="406">
      <c r="A406">
        <f>HYPERLINK("https://www.youtube.com/watch?v=zQmuKrHRoDc", "Video")</f>
        <v/>
      </c>
      <c r="B406" t="inlineStr">
        <is>
          <t>11:39</t>
        </is>
      </c>
      <c r="C406" t="inlineStr">
        <is>
          <t>(punches landing)</t>
        </is>
      </c>
      <c r="D406">
        <f>HYPERLINK("https://www.youtube.com/watch?v=zQmuKrHRoDc&amp;t=699s", "Go to time")</f>
        <v/>
      </c>
    </row>
    <row r="407">
      <c r="A407">
        <f>HYPERLINK("https://www.youtube.com/watch?v=WBiRbqfosuk", "Video")</f>
        <v/>
      </c>
      <c r="B407" t="inlineStr">
        <is>
          <t>6:30</t>
        </is>
      </c>
      <c r="C407" t="inlineStr">
        <is>
          <t>repeatedly punched right here</t>
        </is>
      </c>
      <c r="D407">
        <f>HYPERLINK("https://www.youtube.com/watch?v=WBiRbqfosuk&amp;t=390s", "Go to time")</f>
        <v/>
      </c>
    </row>
    <row r="408">
      <c r="A408">
        <f>HYPERLINK("https://www.youtube.com/watch?v=Jg8zueWKf-I", "Video")</f>
        <v/>
      </c>
      <c r="B408" t="inlineStr">
        <is>
          <t>1:13</t>
        </is>
      </c>
      <c r="C408" t="inlineStr">
        <is>
          <t>But thanks to Rapunzel,</t>
        </is>
      </c>
      <c r="D408">
        <f>HYPERLINK("https://www.youtube.com/watch?v=Jg8zueWKf-I&amp;t=73s", "Go to time")</f>
        <v/>
      </c>
    </row>
    <row r="409">
      <c r="A409">
        <f>HYPERLINK("https://www.youtube.com/watch?v=Jg8zueWKf-I", "Video")</f>
        <v/>
      </c>
      <c r="B409" t="inlineStr">
        <is>
          <t>2:35</t>
        </is>
      </c>
      <c r="C409" t="inlineStr">
        <is>
          <t>-Rapunzel.
-Montgomery.</t>
        </is>
      </c>
      <c r="D409">
        <f>HYPERLINK("https://www.youtube.com/watch?v=Jg8zueWKf-I&amp;t=155s", "Go to time")</f>
        <v/>
      </c>
    </row>
    <row r="410">
      <c r="A410">
        <f>HYPERLINK("https://www.youtube.com/watch?v=Jg8zueWKf-I", "Video")</f>
        <v/>
      </c>
      <c r="B410" t="inlineStr">
        <is>
          <t>4:22</t>
        </is>
      </c>
      <c r="C410" t="inlineStr">
        <is>
          <t>Rapunzel, no! Not bells!</t>
        </is>
      </c>
      <c r="D410">
        <f>HYPERLINK("https://www.youtube.com/watch?v=Jg8zueWKf-I&amp;t=262s", "Go to time")</f>
        <v/>
      </c>
    </row>
    <row r="411">
      <c r="A411">
        <f>HYPERLINK("https://www.youtube.com/watch?v=Jg8zueWKf-I", "Video")</f>
        <v/>
      </c>
      <c r="B411" t="inlineStr">
        <is>
          <t>4:38</t>
        </is>
      </c>
      <c r="C411" t="inlineStr">
        <is>
          <t>Rapunzel:
Seek higher ground!</t>
        </is>
      </c>
      <c r="D411">
        <f>HYPERLINK("https://www.youtube.com/watch?v=Jg8zueWKf-I&amp;t=278s", "Go to time")</f>
        <v/>
      </c>
    </row>
    <row r="412">
      <c r="A412">
        <f>HYPERLINK("https://www.youtube.com/watch?v=Jg8zueWKf-I", "Video")</f>
        <v/>
      </c>
      <c r="B412" t="inlineStr">
        <is>
          <t>4:58</t>
        </is>
      </c>
      <c r="C412" t="inlineStr">
        <is>
          <t>And me and Vlad
been punching people
all day.</t>
        </is>
      </c>
      <c r="D412">
        <f>HYPERLINK("https://www.youtube.com/watch?v=Jg8zueWKf-I&amp;t=298s", "Go to time")</f>
        <v/>
      </c>
    </row>
    <row r="413">
      <c r="A413">
        <f>HYPERLINK("https://www.youtube.com/watch?v=Jg8zueWKf-I", "Video")</f>
        <v/>
      </c>
      <c r="B413" t="inlineStr">
        <is>
          <t>6:11</t>
        </is>
      </c>
      <c r="C413" t="inlineStr">
        <is>
          <t>Rapunzel:
I was up all night</t>
        </is>
      </c>
      <c r="D413">
        <f>HYPERLINK("https://www.youtube.com/watch?v=Jg8zueWKf-I&amp;t=371s", "Go to time")</f>
        <v/>
      </c>
    </row>
    <row r="414">
      <c r="A414">
        <f>HYPERLINK("https://www.youtube.com/watch?v=Jg8zueWKf-I", "Video")</f>
        <v/>
      </c>
      <c r="B414" t="inlineStr">
        <is>
          <t>6:51</t>
        </is>
      </c>
      <c r="C414" t="inlineStr">
        <is>
          <t>I'm innocent,
Rapunzel!</t>
        </is>
      </c>
      <c r="D414">
        <f>HYPERLINK("https://www.youtube.com/watch?v=Jg8zueWKf-I&amp;t=411s", "Go to time")</f>
        <v/>
      </c>
    </row>
    <row r="415">
      <c r="A415">
        <f>HYPERLINK("https://www.youtube.com/watch?v=Jg8zueWKf-I", "Video")</f>
        <v/>
      </c>
      <c r="B415" t="inlineStr">
        <is>
          <t>7:35</t>
        </is>
      </c>
      <c r="C415" t="inlineStr">
        <is>
          <t>There were two puncture marks
in one of Monty's syrup vats</t>
        </is>
      </c>
      <c r="D415">
        <f>HYPERLINK("https://www.youtube.com/watch?v=Jg8zueWKf-I&amp;t=455s", "Go to time")</f>
        <v/>
      </c>
    </row>
    <row r="416">
      <c r="A416">
        <f>HYPERLINK("https://www.youtube.com/watch?v=Jg8zueWKf-I", "Video")</f>
        <v/>
      </c>
      <c r="B416" t="inlineStr">
        <is>
          <t>9:26</t>
        </is>
      </c>
      <c r="C416" t="inlineStr">
        <is>
          <t>Rapunzel:
Everyone, listen up!</t>
        </is>
      </c>
      <c r="D416">
        <f>HYPERLINK("https://www.youtube.com/watch?v=Jg8zueWKf-I&amp;t=566s", "Go to time")</f>
        <v/>
      </c>
    </row>
    <row r="417">
      <c r="A417">
        <f>HYPERLINK("https://www.youtube.com/watch?v=Jg8zueWKf-I", "Video")</f>
        <v/>
      </c>
      <c r="B417" t="inlineStr">
        <is>
          <t>15:38</t>
        </is>
      </c>
      <c r="C417" t="inlineStr">
        <is>
          <t>-(horse whinnies)
-Rapunzel: Wait!</t>
        </is>
      </c>
      <c r="D417">
        <f>HYPERLINK("https://www.youtube.com/watch?v=Jg8zueWKf-I&amp;t=938s", "Go to time")</f>
        <v/>
      </c>
    </row>
    <row r="418">
      <c r="A418">
        <f>HYPERLINK("https://www.youtube.com/watch?v=Jg8zueWKf-I", "Video")</f>
        <v/>
      </c>
      <c r="B418" t="inlineStr">
        <is>
          <t>16:25</t>
        </is>
      </c>
      <c r="C418" t="inlineStr">
        <is>
          <t>Rapunzel: 
Something bothered me</t>
        </is>
      </c>
      <c r="D418">
        <f>HYPERLINK("https://www.youtube.com/watch?v=Jg8zueWKf-I&amp;t=985s", "Go to time")</f>
        <v/>
      </c>
    </row>
    <row r="419">
      <c r="A419">
        <f>HYPERLINK("https://www.youtube.com/watch?v=Jg8zueWKf-I", "Video")</f>
        <v/>
      </c>
      <c r="B419" t="inlineStr">
        <is>
          <t>16:41</t>
        </is>
      </c>
      <c r="C419" t="inlineStr">
        <is>
          <t>Rapunzel:
Yeah, I didn't think so either,</t>
        </is>
      </c>
      <c r="D419">
        <f>HYPERLINK("https://www.youtube.com/watch?v=Jg8zueWKf-I&amp;t=1001s", "Go to time")</f>
        <v/>
      </c>
    </row>
    <row r="420">
      <c r="A420">
        <f>HYPERLINK("https://www.youtube.com/watch?v=Jg8zueWKf-I", "Video")</f>
        <v/>
      </c>
      <c r="B420" t="inlineStr">
        <is>
          <t>18:09</t>
        </is>
      </c>
      <c r="C420" t="inlineStr">
        <is>
          <t>I recall
Rapunzel's advice earlier</t>
        </is>
      </c>
      <c r="D420">
        <f>HYPERLINK("https://www.youtube.com/watch?v=Jg8zueWKf-I&amp;t=1089s", "Go to time")</f>
        <v/>
      </c>
    </row>
    <row r="421">
      <c r="A421">
        <f>HYPERLINK("https://www.youtube.com/watch?v=Jg8zueWKf-I", "Video")</f>
        <v/>
      </c>
      <c r="B421" t="inlineStr">
        <is>
          <t>18:54</t>
        </is>
      </c>
      <c r="C421" t="inlineStr">
        <is>
          <t>that punctured
Monty's chocolate drum.</t>
        </is>
      </c>
      <c r="D421">
        <f>HYPERLINK("https://www.youtube.com/watch?v=Jg8zueWKf-I&amp;t=1134s", "Go to time")</f>
        <v/>
      </c>
    </row>
    <row r="422">
      <c r="A422">
        <f>HYPERLINK("https://www.youtube.com/watch?v=Jg8zueWKf-I", "Video")</f>
        <v/>
      </c>
      <c r="B422" t="inlineStr">
        <is>
          <t>21:35</t>
        </is>
      </c>
      <c r="C422" t="inlineStr">
        <is>
          <t>Rapunzel,
I'm proud of the way
you represented Corona today.</t>
        </is>
      </c>
      <c r="D422">
        <f>HYPERLINK("https://www.youtube.com/watch?v=Jg8zueWKf-I&amp;t=1295s", "Go to time")</f>
        <v/>
      </c>
    </row>
    <row r="423">
      <c r="A423">
        <f>HYPERLINK("https://www.youtube.com/watch?v=QUjVREoEMMQ", "Video")</f>
        <v/>
      </c>
      <c r="B423" t="inlineStr">
        <is>
          <t>1:54</t>
        </is>
      </c>
      <c r="C423" t="inlineStr">
        <is>
          <t>you're gonna once again Punk the lotion</t>
        </is>
      </c>
      <c r="D423">
        <f>HYPERLINK("https://www.youtube.com/watch?v=QUjVREoEMMQ&amp;t=114s", "Go to time")</f>
        <v/>
      </c>
    </row>
    <row r="424">
      <c r="A424">
        <f>HYPERLINK("https://www.youtube.com/watch?v=WLGTytMbxuM", "Video")</f>
        <v/>
      </c>
      <c r="B424" t="inlineStr">
        <is>
          <t>3:04</t>
        </is>
      </c>
      <c r="C424" t="inlineStr">
        <is>
          <t>-(chiming)
-That's me.
Consider yourself "pung!"</t>
        </is>
      </c>
      <c r="D424">
        <f>HYPERLINK("https://www.youtube.com/watch?v=WLGTytMbxuM&amp;t=184s", "Go to time")</f>
        <v/>
      </c>
    </row>
    <row r="425">
      <c r="A425">
        <f>HYPERLINK("https://www.youtube.com/watch?v=E5xn_JFORik", "Video")</f>
        <v/>
      </c>
      <c r="B425" t="inlineStr">
        <is>
          <t>1:07</t>
        </is>
      </c>
      <c r="C425" t="inlineStr">
        <is>
          <t>or punctuation what do you think let's</t>
        </is>
      </c>
      <c r="D425">
        <f>HYPERLINK("https://www.youtube.com/watch?v=E5xn_JFORik&amp;t=67s", "Go to time")</f>
        <v/>
      </c>
    </row>
    <row r="426">
      <c r="A426">
        <f>HYPERLINK("https://www.youtube.com/watch?v=i2KPhkdJLY4", "Video")</f>
        <v/>
      </c>
      <c r="B426" t="inlineStr">
        <is>
          <t>21:09</t>
        </is>
      </c>
      <c r="C426" t="inlineStr">
        <is>
          <t>already punished myself because I</t>
        </is>
      </c>
      <c r="D426">
        <f>HYPERLINK("https://www.youtube.com/watch?v=i2KPhkdJLY4&amp;t=1269s", "Go to time")</f>
        <v/>
      </c>
    </row>
    <row r="427">
      <c r="A427">
        <f>HYPERLINK("https://www.youtube.com/watch?v=seF3Yj2467A", "Video")</f>
        <v/>
      </c>
      <c r="B427" t="inlineStr">
        <is>
          <t>8:32</t>
        </is>
      </c>
      <c r="C427" t="inlineStr">
        <is>
          <t>grle says Nan punch only Simon gets to</t>
        </is>
      </c>
      <c r="D427">
        <f>HYPERLINK("https://www.youtube.com/watch?v=seF3Yj2467A&amp;t=512s", "Go to time")</f>
        <v/>
      </c>
    </row>
    <row r="428">
      <c r="A428">
        <f>HYPERLINK("https://www.youtube.com/watch?v=seF3Yj2467A", "Video")</f>
        <v/>
      </c>
      <c r="B428" t="inlineStr">
        <is>
          <t>19:53</t>
        </is>
      </c>
      <c r="C428" t="inlineStr">
        <is>
          <t>punch a I can't PCH him he's too</t>
        </is>
      </c>
      <c r="D428">
        <f>HYPERLINK("https://www.youtube.com/watch?v=seF3Yj2467A&amp;t=1193s", "Go to time")</f>
        <v/>
      </c>
    </row>
    <row r="429">
      <c r="A429">
        <f>HYPERLINK("https://www.youtube.com/watch?v=seF3Yj2467A", "Video")</f>
        <v/>
      </c>
      <c r="B429" t="inlineStr">
        <is>
          <t>20:51</t>
        </is>
      </c>
      <c r="C429" t="inlineStr">
        <is>
          <t>punch we break the L for my</t>
        </is>
      </c>
      <c r="D429">
        <f>HYPERLINK("https://www.youtube.com/watch?v=seF3Yj2467A&amp;t=1251s", "Go to time")</f>
        <v/>
      </c>
    </row>
    <row r="430">
      <c r="A430">
        <f>HYPERLINK("https://www.youtube.com/watch?v=seF3Yj2467A", "Video")</f>
        <v/>
      </c>
      <c r="B430" t="inlineStr">
        <is>
          <t>20:59</t>
        </is>
      </c>
      <c r="C430" t="inlineStr">
        <is>
          <t>sh fist puncher and the destructors are</t>
        </is>
      </c>
      <c r="D430">
        <f>HYPERLINK("https://www.youtube.com/watch?v=seF3Yj2467A&amp;t=1259s", "Go to time")</f>
        <v/>
      </c>
    </row>
    <row r="431">
      <c r="A431">
        <f>HYPERLINK("https://www.youtube.com/watch?v=seF3Yj2467A", "Video")</f>
        <v/>
      </c>
      <c r="B431" t="inlineStr">
        <is>
          <t>22:10</t>
        </is>
      </c>
      <c r="C431" t="inlineStr">
        <is>
          <t>fight but you don't want to get punched</t>
        </is>
      </c>
      <c r="D431">
        <f>HYPERLINK("https://www.youtube.com/watch?v=seF3Yj2467A&amp;t=1330s", "Go to time")</f>
        <v/>
      </c>
    </row>
    <row r="432">
      <c r="A432">
        <f>HYPERLINK("https://www.youtube.com/watch?v=seF3Yj2467A", "Video")</f>
        <v/>
      </c>
      <c r="B432" t="inlineStr">
        <is>
          <t>41:38</t>
        </is>
      </c>
      <c r="C432" t="inlineStr">
        <is>
          <t>heard of you guys you're uh fist puncher</t>
        </is>
      </c>
      <c r="D432">
        <f>HYPERLINK("https://www.youtube.com/watch?v=seF3Yj2467A&amp;t=2498s", "Go to time")</f>
        <v/>
      </c>
    </row>
    <row r="433">
      <c r="A433">
        <f>HYPERLINK("https://www.youtube.com/watch?v=seF3Yj2467A", "Video")</f>
        <v/>
      </c>
      <c r="B433" t="inlineStr">
        <is>
          <t>41:41</t>
        </is>
      </c>
      <c r="C433" t="inlineStr">
        <is>
          <t>right fist puncher and uh the destruct</t>
        </is>
      </c>
      <c r="D433">
        <f>HYPERLINK("https://www.youtube.com/watch?v=seF3Yj2467A&amp;t=2501s", "Go to time")</f>
        <v/>
      </c>
    </row>
    <row r="434">
      <c r="A434">
        <f>HYPERLINK("https://www.youtube.com/watch?v=seF3Yj2467A", "Video")</f>
        <v/>
      </c>
      <c r="B434" t="inlineStr">
        <is>
          <t>43:19</t>
        </is>
      </c>
      <c r="C434" t="inlineStr">
        <is>
          <t>audience I bet you fist puncher can't</t>
        </is>
      </c>
      <c r="D434">
        <f>HYPERLINK("https://www.youtube.com/watch?v=seF3Yj2467A&amp;t=2599s", "Go to time")</f>
        <v/>
      </c>
    </row>
    <row r="435">
      <c r="A435">
        <f>HYPERLINK("https://www.youtube.com/watch?v=seF3Yj2467A", "Video")</f>
        <v/>
      </c>
      <c r="B435" t="inlineStr">
        <is>
          <t>50:10</t>
        </is>
      </c>
      <c r="C435" t="inlineStr">
        <is>
          <t>punch oh brother totally my fault I</t>
        </is>
      </c>
      <c r="D435">
        <f>HYPERLINK("https://www.youtube.com/watch?v=seF3Yj2467A&amp;t=3010s", "Go to time")</f>
        <v/>
      </c>
    </row>
    <row r="436">
      <c r="A436">
        <f>HYPERLINK("https://www.youtube.com/watch?v=seF3Yj2467A", "Video")</f>
        <v/>
      </c>
      <c r="B436" t="inlineStr">
        <is>
          <t>52:13</t>
        </is>
      </c>
      <c r="C436" t="inlineStr">
        <is>
          <t>small new powers yeah puny Powers why</t>
        </is>
      </c>
      <c r="D436">
        <f>HYPERLINK("https://www.youtube.com/watch?v=seF3Yj2467A&amp;t=3133s", "Go to time")</f>
        <v/>
      </c>
    </row>
    <row r="437">
      <c r="A437">
        <f>HYPERLINK("https://www.youtube.com/watch?v=seF3Yj2467A", "Video")</f>
        <v/>
      </c>
      <c r="B437" t="inlineStr">
        <is>
          <t>52:23</t>
        </is>
      </c>
      <c r="C437" t="inlineStr">
        <is>
          <t>still punch through walls watch this</t>
        </is>
      </c>
      <c r="D437">
        <f>HYPERLINK("https://www.youtube.com/watch?v=seF3Yj2467A&amp;t=3143s", "Go to time")</f>
        <v/>
      </c>
    </row>
    <row r="438">
      <c r="A438">
        <f>HYPERLINK("https://www.youtube.com/watch?v=MNyefF3q6xE", "Video")</f>
        <v/>
      </c>
      <c r="B438" t="inlineStr">
        <is>
          <t>20:48</t>
        </is>
      </c>
      <c r="C438" t="inlineStr">
        <is>
          <t>Every word sounds the same.
Try punching one.</t>
        </is>
      </c>
      <c r="D438">
        <f>HYPERLINK("https://www.youtube.com/watch?v=MNyefF3q6xE&amp;t=1248s", "Go to time")</f>
        <v/>
      </c>
    </row>
    <row r="439">
      <c r="A439">
        <f>HYPERLINK("https://www.youtube.com/watch?v=3fgvBLFGoAo", "Video")</f>
        <v/>
      </c>
      <c r="B439" t="inlineStr">
        <is>
          <t>0:25</t>
        </is>
      </c>
      <c r="C439" t="inlineStr">
        <is>
          <t>not her punk the next morning</t>
        </is>
      </c>
      <c r="D439">
        <f>HYPERLINK("https://www.youtube.com/watch?v=3fgvBLFGoAo&amp;t=25s", "Go to time")</f>
        <v/>
      </c>
    </row>
    <row r="440">
      <c r="A440">
        <f>HYPERLINK("https://www.youtube.com/watch?v=F5aGZG9kRtg", "Video")</f>
        <v/>
      </c>
      <c r="B440" t="inlineStr">
        <is>
          <t>0:27</t>
        </is>
      </c>
      <c r="C440" t="inlineStr">
        <is>
          <t>to not have to
kidney punch people</t>
        </is>
      </c>
      <c r="D440">
        <f>HYPERLINK("https://www.youtube.com/watch?v=F5aGZG9kRtg&amp;t=27s", "Go to time")</f>
        <v/>
      </c>
    </row>
    <row r="441">
      <c r="A441">
        <f>HYPERLINK("https://www.youtube.com/watch?v=F5aGZG9kRtg", "Video")</f>
        <v/>
      </c>
      <c r="B441" t="inlineStr">
        <is>
          <t>5:06</t>
        </is>
      </c>
      <c r="C441" t="inlineStr">
        <is>
          <t>but Mom's the one
that brings the punishment.</t>
        </is>
      </c>
      <c r="D441">
        <f>HYPERLINK("https://www.youtube.com/watch?v=F5aGZG9kRtg&amp;t=306s", "Go to time")</f>
        <v/>
      </c>
    </row>
    <row r="442">
      <c r="A442">
        <f>HYPERLINK("https://www.youtube.com/watch?v=F5aGZG9kRtg", "Video")</f>
        <v/>
      </c>
      <c r="B442" t="inlineStr">
        <is>
          <t>8:44</t>
        </is>
      </c>
      <c r="C442" t="inlineStr">
        <is>
          <t>saying how harsh
your punishment was.</t>
        </is>
      </c>
      <c r="D442">
        <f>HYPERLINK("https://www.youtube.com/watch?v=F5aGZG9kRtg&amp;t=524s", "Go to time")</f>
        <v/>
      </c>
    </row>
    <row r="443">
      <c r="A443">
        <f>HYPERLINK("https://www.youtube.com/watch?v=F5aGZG9kRtg", "Video")</f>
        <v/>
      </c>
      <c r="B443" t="inlineStr">
        <is>
          <t>9:17</t>
        </is>
      </c>
      <c r="C443" t="inlineStr">
        <is>
          <t>That's what she calls
punishment.</t>
        </is>
      </c>
      <c r="D443">
        <f>HYPERLINK("https://www.youtube.com/watch?v=F5aGZG9kRtg&amp;t=557s", "Go to time")</f>
        <v/>
      </c>
    </row>
    <row r="444">
      <c r="A444">
        <f>HYPERLINK("https://www.youtube.com/watch?v=D7GezQNfKx4", "Video")</f>
        <v/>
      </c>
      <c r="B444" t="inlineStr">
        <is>
          <t>0:08</t>
        </is>
      </c>
      <c r="C444" t="inlineStr">
        <is>
          <t>first SI through to a swimming pun</t>
        </is>
      </c>
      <c r="D444">
        <f>HYPERLINK("https://www.youtube.com/watch?v=D7GezQNfKx4&amp;t=8s", "Go to time")</f>
        <v/>
      </c>
    </row>
    <row r="445">
      <c r="A445">
        <f>HYPERLINK("https://www.youtube.com/watch?v=OVh5tpJTeBE", "Video")</f>
        <v/>
      </c>
      <c r="B445" t="inlineStr">
        <is>
          <t>0:46</t>
        </is>
      </c>
      <c r="C445" t="inlineStr">
        <is>
          <t>I was really nervous for him,
especially when they were
determining his punishment.</t>
        </is>
      </c>
      <c r="D445">
        <f>HYPERLINK("https://www.youtube.com/watch?v=OVh5tpJTeBE&amp;t=46s", "Go to time")</f>
        <v/>
      </c>
    </row>
    <row r="446">
      <c r="A446">
        <f>HYPERLINK("https://www.youtube.com/watch?v=OVh5tpJTeBE", "Video")</f>
        <v/>
      </c>
      <c r="B446" t="inlineStr">
        <is>
          <t>2:53</t>
        </is>
      </c>
      <c r="C446" t="inlineStr">
        <is>
          <t>Should he be punished
for his actions?</t>
        </is>
      </c>
      <c r="D446">
        <f>HYPERLINK("https://www.youtube.com/watch?v=OVh5tpJTeBE&amp;t=173s", "Go to time")</f>
        <v/>
      </c>
    </row>
    <row r="447">
      <c r="A447">
        <f>HYPERLINK("https://www.youtube.com/watch?v=OVh5tpJTeBE", "Video")</f>
        <v/>
      </c>
      <c r="B447" t="inlineStr">
        <is>
          <t>3:40</t>
        </is>
      </c>
      <c r="C447" t="inlineStr">
        <is>
          <t>What do you guys think
his punishment should be?</t>
        </is>
      </c>
      <c r="D447">
        <f>HYPERLINK("https://www.youtube.com/watch?v=OVh5tpJTeBE&amp;t=220s", "Go to time")</f>
        <v/>
      </c>
    </row>
    <row r="448">
      <c r="A448">
        <f>HYPERLINK("https://www.youtube.com/watch?v=0CpKOZb2C0Y", "Video")</f>
        <v/>
      </c>
      <c r="B448" t="inlineStr">
        <is>
          <t>0:12</t>
        </is>
      </c>
      <c r="C448" t="inlineStr">
        <is>
          <t>ooh a punky potion</t>
        </is>
      </c>
      <c r="D448">
        <f>HYPERLINK("https://www.youtube.com/watch?v=0CpKOZb2C0Y&amp;t=12s", "Go to time")</f>
        <v/>
      </c>
    </row>
    <row r="449">
      <c r="A449">
        <f>HYPERLINK("https://www.youtube.com/watch?v=bfVi3wrGuN8", "Video")</f>
        <v/>
      </c>
      <c r="B449" t="inlineStr">
        <is>
          <t>0:16</t>
        </is>
      </c>
      <c r="C449" t="inlineStr">
        <is>
          <t>and their punishment
was the worst punishment.</t>
        </is>
      </c>
      <c r="D449">
        <f>HYPERLINK("https://www.youtube.com/watch?v=bfVi3wrGuN8&amp;t=16s", "Go to time")</f>
        <v/>
      </c>
    </row>
    <row r="450">
      <c r="A450">
        <f>HYPERLINK("https://www.youtube.com/watch?v=00lJqk4LNfg", "Video")</f>
        <v/>
      </c>
      <c r="B450" t="inlineStr">
        <is>
          <t>1:24</t>
        </is>
      </c>
      <c r="C450" t="inlineStr">
        <is>
          <t>that re says Nan punch only Simon gets</t>
        </is>
      </c>
      <c r="D450">
        <f>HYPERLINK("https://www.youtube.com/watch?v=00lJqk4LNfg&amp;t=84s", "Go to time")</f>
        <v/>
      </c>
    </row>
    <row r="451">
      <c r="A451">
        <f>HYPERLINK("https://www.youtube.com/watch?v=C1KA6wX5Lz0", "Video")</f>
        <v/>
      </c>
      <c r="B451" t="inlineStr">
        <is>
          <t>0:40</t>
        </is>
      </c>
      <c r="C451" t="inlineStr">
        <is>
          <t>punch has enough punch and the photo</t>
        </is>
      </c>
      <c r="D451">
        <f>HYPERLINK("https://www.youtube.com/watch?v=C1KA6wX5Lz0&amp;t=40s", "Go to time")</f>
        <v/>
      </c>
    </row>
    <row r="452">
      <c r="A452">
        <f>HYPERLINK("https://www.youtube.com/watch?v=A_2KEvnwKDQ", "Video")</f>
        <v/>
      </c>
      <c r="B452" t="inlineStr">
        <is>
          <t>0:03</t>
        </is>
      </c>
      <c r="C452" t="inlineStr">
        <is>
          <t>Well, Dr. Doof, we've got the
Destructress, Fist Puncher--</t>
        </is>
      </c>
      <c r="D452">
        <f>HYPERLINK("https://www.youtube.com/watch?v=A_2KEvnwKDQ&amp;t=3s", "Go to time")</f>
        <v/>
      </c>
    </row>
    <row r="453">
      <c r="A453">
        <f>HYPERLINK("https://www.youtube.com/watch?v=q8aG8cVx-oI", "Video")</f>
        <v/>
      </c>
      <c r="B453" t="inlineStr">
        <is>
          <t>22:59</t>
        </is>
      </c>
      <c r="C453" t="inlineStr">
        <is>
          <t>ain't having none of that punkies</t>
        </is>
      </c>
      <c r="D453">
        <f>HYPERLINK("https://www.youtube.com/watch?v=q8aG8cVx-oI&amp;t=1379s", "Go to time")</f>
        <v/>
      </c>
    </row>
    <row r="454">
      <c r="A454">
        <f>HYPERLINK("https://www.youtube.com/watch?v=5hAD7LSW4RA", "Video")</f>
        <v/>
      </c>
      <c r="B454" t="inlineStr">
        <is>
          <t>22:32</t>
        </is>
      </c>
      <c r="C454" t="inlineStr">
        <is>
          <t>Okay, punk,
where'd you get that trophy?</t>
        </is>
      </c>
      <c r="D454">
        <f>HYPERLINK("https://www.youtube.com/watch?v=5hAD7LSW4RA&amp;t=1352s", "Go to time")</f>
        <v/>
      </c>
    </row>
    <row r="455">
      <c r="A455">
        <f>HYPERLINK("https://www.youtube.com/watch?v=KfCX4uj2l3Q", "Video")</f>
        <v/>
      </c>
      <c r="B455" t="inlineStr">
        <is>
          <t>3:48</t>
        </is>
      </c>
      <c r="C455" t="inlineStr">
        <is>
          <t>doesn't involve stealing punch and</t>
        </is>
      </c>
      <c r="D455">
        <f>HYPERLINK("https://www.youtube.com/watch?v=KfCX4uj2l3Q&amp;t=228s", "Go to time")</f>
        <v/>
      </c>
    </row>
    <row r="456">
      <c r="A456">
        <f>HYPERLINK("https://www.youtube.com/watch?v=MO9PCTFJiRs", "Video")</f>
        <v/>
      </c>
      <c r="B456" t="inlineStr">
        <is>
          <t>15:21</t>
        </is>
      </c>
      <c r="C456" t="inlineStr">
        <is>
          <t>punk!</t>
        </is>
      </c>
      <c r="D456">
        <f>HYPERLINK("https://www.youtube.com/watch?v=MO9PCTFJiRs&amp;t=921s", "Go to time")</f>
        <v/>
      </c>
    </row>
    <row r="457">
      <c r="A457">
        <f>HYPERLINK("https://www.youtube.com/watch?v=aaAMlZD4Ox0", "Video")</f>
        <v/>
      </c>
      <c r="B457" t="inlineStr">
        <is>
          <t>8:32</t>
        </is>
      </c>
      <c r="C457" t="inlineStr">
        <is>
          <t>pun isn't it amazing we did it after</t>
        </is>
      </c>
      <c r="D457">
        <f>HYPERLINK("https://www.youtube.com/watch?v=aaAMlZD4Ox0&amp;t=512s", "Go to time")</f>
        <v/>
      </c>
    </row>
    <row r="458">
      <c r="A458">
        <f>HYPERLINK("https://www.youtube.com/watch?v=0uVWH-xWzPk", "Video")</f>
        <v/>
      </c>
      <c r="B458" t="inlineStr">
        <is>
          <t>3:38</t>
        </is>
      </c>
      <c r="C458" t="inlineStr">
        <is>
          <t>pungent version of kir cheese and only</t>
        </is>
      </c>
      <c r="D458">
        <f>HYPERLINK("https://www.youtube.com/watch?v=0uVWH-xWzPk&amp;t=218s", "Go to time")</f>
        <v/>
      </c>
    </row>
    <row r="459">
      <c r="A459">
        <f>HYPERLINK("https://www.youtube.com/watch?v=Zus21c9EC7s", "Video")</f>
        <v/>
      </c>
      <c r="B459" t="inlineStr">
        <is>
          <t>4:50</t>
        </is>
      </c>
      <c r="C459" t="inlineStr">
        <is>
          <t>[punches landing]</t>
        </is>
      </c>
      <c r="D459">
        <f>HYPERLINK("https://www.youtube.com/watch?v=Zus21c9EC7s&amp;t=290s", "Go to time")</f>
        <v/>
      </c>
    </row>
    <row r="460">
      <c r="A460">
        <f>HYPERLINK("https://www.youtube.com/watch?v=BiFxntNbEGI", "Video")</f>
        <v/>
      </c>
      <c r="B460" t="inlineStr">
        <is>
          <t>16:37</t>
        </is>
      </c>
      <c r="C460" t="inlineStr">
        <is>
          <t>so is punching part of friendship</t>
        </is>
      </c>
      <c r="D460">
        <f>HYPERLINK("https://www.youtube.com/watch?v=BiFxntNbEGI&amp;t=997s", "Go to time")</f>
        <v/>
      </c>
    </row>
    <row r="461">
      <c r="A461">
        <f>HYPERLINK("https://www.youtube.com/watch?v=BiFxntNbEGI", "Video")</f>
        <v/>
      </c>
      <c r="B461" t="inlineStr">
        <is>
          <t>18:59</t>
        </is>
      </c>
      <c r="C461" t="inlineStr">
        <is>
          <t>have listened to you friend punch hey</t>
        </is>
      </c>
      <c r="D461">
        <f>HYPERLINK("https://www.youtube.com/watch?v=BiFxntNbEGI&amp;t=1139s", "Go to time")</f>
        <v/>
      </c>
    </row>
    <row r="462">
      <c r="A462">
        <f>HYPERLINK("https://www.youtube.com/watch?v=BiFxntNbEGI", "Video")</f>
        <v/>
      </c>
      <c r="B462" t="inlineStr">
        <is>
          <t>27:26</t>
        </is>
      </c>
      <c r="C462" t="inlineStr">
        <is>
          <t>Synergy buff okay then let's go punch</t>
        </is>
      </c>
      <c r="D462">
        <f>HYPERLINK("https://www.youtube.com/watch?v=BiFxntNbEGI&amp;t=1646s", "Go to time")</f>
        <v/>
      </c>
    </row>
    <row r="463">
      <c r="A463">
        <f>HYPERLINK("https://www.youtube.com/watch?v=Oa6sHzrtIZM", "Video")</f>
        <v/>
      </c>
      <c r="B463" t="inlineStr">
        <is>
          <t>4:46</t>
        </is>
      </c>
      <c r="C463" t="inlineStr">
        <is>
          <t>♪ I defeat rivals
with one punch ♪</t>
        </is>
      </c>
      <c r="D463">
        <f>HYPERLINK("https://www.youtube.com/watch?v=Oa6sHzrtIZM&amp;t=286s", "Go to time")</f>
        <v/>
      </c>
    </row>
    <row r="464">
      <c r="A464">
        <f>HYPERLINK("https://www.youtube.com/watch?v=dpPA1nGc_gM", "Video")</f>
        <v/>
      </c>
      <c r="B464" t="inlineStr">
        <is>
          <t>1:26</t>
        </is>
      </c>
      <c r="C464" t="inlineStr">
        <is>
          <t>smith it's like a talk show that punches</t>
        </is>
      </c>
      <c r="D464">
        <f>HYPERLINK("https://www.youtube.com/watch?v=dpPA1nGc_gM&amp;t=86s", "Go to time")</f>
        <v/>
      </c>
    </row>
    <row r="465">
      <c r="A465">
        <f>HYPERLINK("https://www.youtube.com/watch?v=mbWBD6v7_XM", "Video")</f>
        <v/>
      </c>
      <c r="B465" t="inlineStr">
        <is>
          <t>0:43</t>
        </is>
      </c>
      <c r="C465" t="inlineStr">
        <is>
          <t>than dirt you're going to get punched oh</t>
        </is>
      </c>
      <c r="D465">
        <f>HYPERLINK("https://www.youtube.com/watch?v=mbWBD6v7_XM&amp;t=43s", "Go to time")</f>
        <v/>
      </c>
    </row>
    <row r="466">
      <c r="A466">
        <f>HYPERLINK("https://www.youtube.com/watch?v=mbWBD6v7_XM", "Video")</f>
        <v/>
      </c>
      <c r="B466" t="inlineStr">
        <is>
          <t>0:45</t>
        </is>
      </c>
      <c r="C466" t="inlineStr">
        <is>
          <t>yeah I'm going to get punch this guy's</t>
        </is>
      </c>
      <c r="D466">
        <f>HYPERLINK("https://www.youtube.com/watch?v=mbWBD6v7_XM&amp;t=45s", "Go to time")</f>
        <v/>
      </c>
    </row>
    <row r="467">
      <c r="A467">
        <f>HYPERLINK("https://www.youtube.com/watch?v=mbWBD6v7_XM", "Video")</f>
        <v/>
      </c>
      <c r="B467" t="inlineStr">
        <is>
          <t>0:46</t>
        </is>
      </c>
      <c r="C467" t="inlineStr">
        <is>
          <t>funny he's going to punch me</t>
        </is>
      </c>
      <c r="D467">
        <f>HYPERLINK("https://www.youtube.com/watch?v=mbWBD6v7_XM&amp;t=46s", "Go to time")</f>
        <v/>
      </c>
    </row>
    <row r="468">
      <c r="A468">
        <f>HYPERLINK("https://www.youtube.com/watch?v=wehUyvX9XEc", "Video")</f>
        <v/>
      </c>
      <c r="B468" t="inlineStr">
        <is>
          <t>1:23</t>
        </is>
      </c>
      <c r="C468" t="inlineStr">
        <is>
          <t>-Try a monkey's.
-Rapunzel: Okay.</t>
        </is>
      </c>
      <c r="D468">
        <f>HYPERLINK("https://www.youtube.com/watch?v=wehUyvX9XEc&amp;t=83s", "Go to time")</f>
        <v/>
      </c>
    </row>
    <row r="469">
      <c r="A469">
        <f>HYPERLINK("https://www.youtube.com/watch?v=wehUyvX9XEc", "Video")</f>
        <v/>
      </c>
      <c r="B469" t="inlineStr">
        <is>
          <t>2:41</t>
        </is>
      </c>
      <c r="C469" t="inlineStr">
        <is>
          <t>Rapunzel:
I can't take it
anymore, Pascal.</t>
        </is>
      </c>
      <c r="D469">
        <f>HYPERLINK("https://www.youtube.com/watch?v=wehUyvX9XEc&amp;t=161s", "Go to time")</f>
        <v/>
      </c>
    </row>
    <row r="470">
      <c r="A470">
        <f>HYPERLINK("https://www.youtube.com/watch?v=wehUyvX9XEc", "Video")</f>
        <v/>
      </c>
      <c r="B470" t="inlineStr">
        <is>
          <t>3:01</t>
        </is>
      </c>
      <c r="C470" t="inlineStr">
        <is>
          <t>-(grumbles)
-(Rapunzel gasps)</t>
        </is>
      </c>
      <c r="D470">
        <f>HYPERLINK("https://www.youtube.com/watch?v=wehUyvX9XEc&amp;t=181s", "Go to time")</f>
        <v/>
      </c>
    </row>
    <row r="471">
      <c r="A471">
        <f>HYPERLINK("https://www.youtube.com/watch?v=wehUyvX9XEc", "Video")</f>
        <v/>
      </c>
      <c r="B471" t="inlineStr">
        <is>
          <t>7:45</t>
        </is>
      </c>
      <c r="C471" t="inlineStr">
        <is>
          <t>Rapunzel must have
hidden the key behind
a loose brick in the wall,</t>
        </is>
      </c>
      <c r="D471">
        <f>HYPERLINK("https://www.youtube.com/watch?v=wehUyvX9XEc&amp;t=465s", "Go to time")</f>
        <v/>
      </c>
    </row>
    <row r="472">
      <c r="A472">
        <f>HYPERLINK("https://www.youtube.com/watch?v=wehUyvX9XEc", "Video")</f>
        <v/>
      </c>
      <c r="B472" t="inlineStr">
        <is>
          <t>9:54</t>
        </is>
      </c>
      <c r="C472" t="inlineStr">
        <is>
          <t>until Rapunzel gave up
and let us out.</t>
        </is>
      </c>
      <c r="D472">
        <f>HYPERLINK("https://www.youtube.com/watch?v=wehUyvX9XEc&amp;t=594s", "Go to time")</f>
        <v/>
      </c>
    </row>
    <row r="473">
      <c r="A473">
        <f>HYPERLINK("https://www.youtube.com/watch?v=wehUyvX9XEc", "Video")</f>
        <v/>
      </c>
      <c r="B473" t="inlineStr">
        <is>
          <t>10:55</t>
        </is>
      </c>
      <c r="C473" t="inlineStr">
        <is>
          <t>Rapunzel:
I can't believe
how much I can get done</t>
        </is>
      </c>
      <c r="D473">
        <f>HYPERLINK("https://www.youtube.com/watch?v=wehUyvX9XEc&amp;t=655s", "Go to time")</f>
        <v/>
      </c>
    </row>
    <row r="474">
      <c r="A474">
        <f>HYPERLINK("https://www.youtube.com/watch?v=wehUyvX9XEc", "Video")</f>
        <v/>
      </c>
      <c r="B474" t="inlineStr">
        <is>
          <t>17:33</t>
        </is>
      </c>
      <c r="C474" t="inlineStr">
        <is>
          <t>Rapunzel:
We'll never
catch up to them.</t>
        </is>
      </c>
      <c r="D474">
        <f>HYPERLINK("https://www.youtube.com/watch?v=wehUyvX9XEc&amp;t=1053s", "Go to time")</f>
        <v/>
      </c>
    </row>
    <row r="475">
      <c r="A475">
        <f>HYPERLINK("https://www.youtube.com/watch?v=wehUyvX9XEc", "Video")</f>
        <v/>
      </c>
      <c r="B475" t="inlineStr">
        <is>
          <t>19:22</t>
        </is>
      </c>
      <c r="C475" t="inlineStr">
        <is>
          <t>Rapunzel:
Hello?</t>
        </is>
      </c>
      <c r="D475">
        <f>HYPERLINK("https://www.youtube.com/watch?v=wehUyvX9XEc&amp;t=1162s", "Go to time")</f>
        <v/>
      </c>
    </row>
    <row r="476">
      <c r="A476">
        <f>HYPERLINK("https://www.youtube.com/watch?v=wehUyvX9XEc", "Video")</f>
        <v/>
      </c>
      <c r="B476" t="inlineStr">
        <is>
          <t>21:31</t>
        </is>
      </c>
      <c r="C476" t="inlineStr">
        <is>
          <t>Rapunzel would be all mopey,</t>
        </is>
      </c>
      <c r="D476">
        <f>HYPERLINK("https://www.youtube.com/watch?v=wehUyvX9XEc&amp;t=1291s", "Go to time")</f>
        <v/>
      </c>
    </row>
    <row r="477">
      <c r="A477">
        <f>HYPERLINK("https://www.youtube.com/watch?v=aLBHuOTuE6U", "Video")</f>
        <v/>
      </c>
      <c r="B477" t="inlineStr">
        <is>
          <t>0:19</t>
        </is>
      </c>
      <c r="C477" t="inlineStr">
        <is>
          <t>Thievery pilfering. Oh, no, I'm putting the humble boomtown of what is it gut-punch gumption?</t>
        </is>
      </c>
      <c r="D477">
        <f>HYPERLINK("https://www.youtube.com/watch?v=aLBHuOTuE6U&amp;t=19s", "Go to time")</f>
        <v/>
      </c>
    </row>
    <row r="478">
      <c r="A478">
        <f>HYPERLINK("https://www.youtube.com/watch?v=u-JC06Bvx4o", "Video")</f>
        <v/>
      </c>
      <c r="B478" t="inlineStr">
        <is>
          <t>0:52</t>
        </is>
      </c>
      <c r="C478" t="inlineStr">
        <is>
          <t>no done that oh get her punished for</t>
        </is>
      </c>
      <c r="D478">
        <f>HYPERLINK("https://www.youtube.com/watch?v=u-JC06Bvx4o&amp;t=52s", "Go to time")</f>
        <v/>
      </c>
    </row>
    <row r="479">
      <c r="A479">
        <f>HYPERLINK("https://www.youtube.com/watch?v=iOMu86yxneA", "Video")</f>
        <v/>
      </c>
      <c r="B479" t="inlineStr">
        <is>
          <t>4:12</t>
        </is>
      </c>
      <c r="C479" t="inlineStr">
        <is>
          <t>when we punch Belos
right through the face.</t>
        </is>
      </c>
      <c r="D479">
        <f>HYPERLINK("https://www.youtube.com/watch?v=iOMu86yxneA&amp;t=252s", "Go to time")</f>
        <v/>
      </c>
    </row>
    <row r="480">
      <c r="A480">
        <f>HYPERLINK("https://www.youtube.com/watch?v=pTE1yForeRA", "Video")</f>
        <v/>
      </c>
      <c r="B480" t="inlineStr">
        <is>
          <t>7:51</t>
        </is>
      </c>
      <c r="C480" t="inlineStr">
        <is>
          <t>cuz if I leave the punch out then we get</t>
        </is>
      </c>
      <c r="D480">
        <f>HYPERLINK("https://www.youtube.com/watch?v=pTE1yForeRA&amp;t=471s", "Go to time")</f>
        <v/>
      </c>
    </row>
    <row r="481">
      <c r="A481">
        <f>HYPERLINK("https://www.youtube.com/watch?v=pTE1yForeRA", "Video")</f>
        <v/>
      </c>
      <c r="B481" t="inlineStr">
        <is>
          <t>17:15</t>
        </is>
      </c>
      <c r="C481" t="inlineStr">
        <is>
          <t>happening I don't even know what pun to</t>
        </is>
      </c>
      <c r="D481">
        <f>HYPERLINK("https://www.youtube.com/watch?v=pTE1yForeRA&amp;t=1035s", "Go to time")</f>
        <v/>
      </c>
    </row>
    <row r="482">
      <c r="A482">
        <f>HYPERLINK("https://www.youtube.com/watch?v=XX3uta-AuEg", "Video")</f>
        <v/>
      </c>
      <c r="B482" t="inlineStr">
        <is>
          <t>16:38</t>
        </is>
      </c>
      <c r="C482" t="inlineStr">
        <is>
          <t>So, is punching
part of friendship?</t>
        </is>
      </c>
      <c r="D482">
        <f>HYPERLINK("https://www.youtube.com/watch?v=XX3uta-AuEg&amp;t=998s", "Go to time")</f>
        <v/>
      </c>
    </row>
    <row r="483">
      <c r="A483">
        <f>HYPERLINK("https://www.youtube.com/watch?v=XX3uta-AuEg", "Video")</f>
        <v/>
      </c>
      <c r="B483" t="inlineStr">
        <is>
          <t>19:02</t>
        </is>
      </c>
      <c r="C483" t="inlineStr">
        <is>
          <t>Friend punch!
Ow! Hey.</t>
        </is>
      </c>
      <c r="D483">
        <f>HYPERLINK("https://www.youtube.com/watch?v=XX3uta-AuEg&amp;t=1142s", "Go to time")</f>
        <v/>
      </c>
    </row>
    <row r="484">
      <c r="A484">
        <f>HYPERLINK("https://www.youtube.com/watch?v=J6QzqgWC7Po", "Video")</f>
        <v/>
      </c>
      <c r="B484" t="inlineStr">
        <is>
          <t>2:14</t>
        </is>
      </c>
      <c r="C484" t="inlineStr">
        <is>
          <t>Lockdown. It's the worst
punishment in the family.</t>
        </is>
      </c>
      <c r="D484">
        <f>HYPERLINK("https://www.youtube.com/watch?v=J6QzqgWC7Po&amp;t=134s", "Go to time")</f>
        <v/>
      </c>
    </row>
    <row r="485">
      <c r="A485">
        <f>HYPERLINK("https://www.youtube.com/watch?v=J6QzqgWC7Po", "Video")</f>
        <v/>
      </c>
      <c r="B485" t="inlineStr">
        <is>
          <t>4:04</t>
        </is>
      </c>
      <c r="C485" t="inlineStr">
        <is>
          <t>It's easy for the youngest kid
to avoid being punished</t>
        </is>
      </c>
      <c r="D485">
        <f>HYPERLINK("https://www.youtube.com/watch?v=J6QzqgWC7Po&amp;t=244s", "Go to time")</f>
        <v/>
      </c>
    </row>
    <row r="486">
      <c r="A486">
        <f>HYPERLINK("https://www.youtube.com/watch?v=AUohDieCWTs", "Video")</f>
        <v/>
      </c>
      <c r="B486" t="inlineStr">
        <is>
          <t>0:27</t>
        </is>
      </c>
      <c r="C486" t="inlineStr">
        <is>
          <t>Trust me, it's a great pun.</t>
        </is>
      </c>
      <c r="D486">
        <f>HYPERLINK("https://www.youtube.com/watch?v=AUohDieCWTs&amp;t=27s", "Go to time")</f>
        <v/>
      </c>
    </row>
    <row r="487">
      <c r="A487">
        <f>HYPERLINK("https://www.youtube.com/watch?v=_obt-x0IxeY", "Video")</f>
        <v/>
      </c>
      <c r="B487" t="inlineStr">
        <is>
          <t>48:49</t>
        </is>
      </c>
      <c r="C487" t="inlineStr">
        <is>
          <t>used to have a punch card for that place</t>
        </is>
      </c>
      <c r="D487">
        <f>HYPERLINK("https://www.youtube.com/watch?v=_obt-x0IxeY&amp;t=2929s", "Go to time")</f>
        <v/>
      </c>
    </row>
    <row r="488">
      <c r="A488">
        <f>HYPERLINK("https://www.youtube.com/watch?v=Md8Rg3iCrXo", "Video")</f>
        <v/>
      </c>
      <c r="B488" t="inlineStr">
        <is>
          <t>4:00</t>
        </is>
      </c>
      <c r="C488" t="inlineStr">
        <is>
          <t>could cool me down pun intended and well</t>
        </is>
      </c>
      <c r="D488">
        <f>HYPERLINK("https://www.youtube.com/watch?v=Md8Rg3iCrXo&amp;t=240s", "Go to time")</f>
        <v/>
      </c>
    </row>
    <row r="489">
      <c r="A489">
        <f>HYPERLINK("https://www.youtube.com/watch?v=Md8Rg3iCrXo", "Video")</f>
        <v/>
      </c>
      <c r="B489" t="inlineStr">
        <is>
          <t>15:08</t>
        </is>
      </c>
      <c r="C489" t="inlineStr">
        <is>
          <t>there's one punch buggy</t>
        </is>
      </c>
      <c r="D489">
        <f>HYPERLINK("https://www.youtube.com/watch?v=Md8Rg3iCrXo&amp;t=908s", "Go to time")</f>
        <v/>
      </c>
    </row>
    <row r="490">
      <c r="A490">
        <f>HYPERLINK("https://www.youtube.com/watch?v=o09Ks8Wd3z0", "Video")</f>
        <v/>
      </c>
      <c r="B490" t="inlineStr">
        <is>
          <t>1:03</t>
        </is>
      </c>
      <c r="C490" t="inlineStr">
        <is>
          <t>No! Not punch!</t>
        </is>
      </c>
      <c r="D490">
        <f>HYPERLINK("https://www.youtube.com/watch?v=o09Ks8Wd3z0&amp;t=63s", "Go to time")</f>
        <v/>
      </c>
    </row>
    <row r="491">
      <c r="A491">
        <f>HYPERLINK("https://www.youtube.com/watch?v=gJjUtlUPxLQ", "Video")</f>
        <v/>
      </c>
      <c r="B491" t="inlineStr">
        <is>
          <t>17:58</t>
        </is>
      </c>
      <c r="C491" t="inlineStr">
        <is>
          <t>WHO'S COME BACK
FROM THE GRAVE TO
PUNISH US FOR OUR CUTE,</t>
        </is>
      </c>
      <c r="D491">
        <f>HYPERLINK("https://www.youtube.com/watch?v=gJjUtlUPxLQ&amp;t=1078s", "Go to time")</f>
        <v/>
      </c>
    </row>
    <row r="492">
      <c r="A492">
        <f>HYPERLINK("https://www.youtube.com/watch?v=dvgLte7KqNc", "Video")</f>
        <v/>
      </c>
      <c r="B492" t="inlineStr">
        <is>
          <t>16:29</t>
        </is>
      </c>
      <c r="C492" t="inlineStr">
        <is>
          <t>a punch but I mean it</t>
        </is>
      </c>
      <c r="D492">
        <f>HYPERLINK("https://www.youtube.com/watch?v=dvgLte7KqNc&amp;t=989s", "Go to time")</f>
        <v/>
      </c>
    </row>
    <row r="493">
      <c r="A493">
        <f>HYPERLINK("https://www.youtube.com/watch?v=Cq9jpTwua2Y", "Video")</f>
        <v/>
      </c>
      <c r="B493" t="inlineStr">
        <is>
          <t>3:29</t>
        </is>
      </c>
      <c r="C493" t="inlineStr">
        <is>
          <t>Punched him
and got detention?</t>
        </is>
      </c>
      <c r="D493">
        <f>HYPERLINK("https://www.youtube.com/watch?v=Cq9jpTwua2Y&amp;t=209s", "Go to time")</f>
        <v/>
      </c>
    </row>
    <row r="494">
      <c r="A494">
        <f>HYPERLINK("https://www.youtube.com/watch?v=Cq9jpTwua2Y", "Video")</f>
        <v/>
      </c>
      <c r="B494" t="inlineStr">
        <is>
          <t>18:02</t>
        </is>
      </c>
      <c r="C494" t="inlineStr">
        <is>
          <t>♪ Puny little girl
who fights crime on wheels ♪</t>
        </is>
      </c>
      <c r="D494">
        <f>HYPERLINK("https://www.youtube.com/watch?v=Cq9jpTwua2Y&amp;t=1082s", "Go to time")</f>
        <v/>
      </c>
    </row>
    <row r="495">
      <c r="A495">
        <f>HYPERLINK("https://www.youtube.com/watch?v=YiZJDKVAloU", "Video")</f>
        <v/>
      </c>
      <c r="B495" t="inlineStr">
        <is>
          <t>17:31</t>
        </is>
      </c>
      <c r="C495" t="inlineStr">
        <is>
          <t>real there's no need to punish your son</t>
        </is>
      </c>
      <c r="D495">
        <f>HYPERLINK("https://www.youtube.com/watch?v=YiZJDKVAloU&amp;t=1051s", "Go to time")</f>
        <v/>
      </c>
    </row>
    <row r="496">
      <c r="A496">
        <f>HYPERLINK("https://www.youtube.com/watch?v=8S_jwPv9JCE", "Video")</f>
        <v/>
      </c>
      <c r="B496" t="inlineStr">
        <is>
          <t>4:07</t>
        </is>
      </c>
      <c r="C496" t="inlineStr">
        <is>
          <t>with puns need any help defeating your</t>
        </is>
      </c>
      <c r="D496">
        <f>HYPERLINK("https://www.youtube.com/watch?v=8S_jwPv9JCE&amp;t=247s", "Go to time")</f>
        <v/>
      </c>
    </row>
    <row r="497">
      <c r="A497">
        <f>HYPERLINK("https://www.youtube.com/watch?v=F49JQPo5W7A", "Video")</f>
        <v/>
      </c>
      <c r="B497" t="inlineStr">
        <is>
          <t>10:33</t>
        </is>
      </c>
      <c r="C497" t="inlineStr">
        <is>
          <t>impunity advanced avalanches of the</t>
        </is>
      </c>
      <c r="D497">
        <f>HYPERLINK("https://www.youtube.com/watch?v=F49JQPo5W7A&amp;t=633s", "Go to time")</f>
        <v/>
      </c>
    </row>
    <row r="498">
      <c r="A498">
        <f>HYPERLINK("https://www.youtube.com/watch?v=Ce4NWw3FUPw", "Video")</f>
        <v/>
      </c>
      <c r="B498" t="inlineStr">
        <is>
          <t>4:11</t>
        </is>
      </c>
      <c r="C498" t="inlineStr">
        <is>
          <t>preschool of sweet punishing kids</t>
        </is>
      </c>
      <c r="D498">
        <f>HYPERLINK("https://www.youtube.com/watch?v=Ce4NWw3FUPw&amp;t=251s", "Go to time")</f>
        <v/>
      </c>
    </row>
    <row r="499">
      <c r="A499">
        <f>HYPERLINK("https://www.youtube.com/watch?v=o8eK7wryub8", "Video")</f>
        <v/>
      </c>
      <c r="B499" t="inlineStr">
        <is>
          <t>1:12</t>
        </is>
      </c>
      <c r="C499" t="inlineStr">
        <is>
          <t>Rapunzel:
Happy birthday, Mom.</t>
        </is>
      </c>
      <c r="D499">
        <f>HYPERLINK("https://www.youtube.com/watch?v=o8eK7wryub8&amp;t=72s", "Go to time")</f>
        <v/>
      </c>
    </row>
    <row r="500">
      <c r="A500">
        <f>HYPERLINK("https://www.youtube.com/watch?v=o8eK7wryub8", "Video")</f>
        <v/>
      </c>
      <c r="B500" t="inlineStr">
        <is>
          <t>2:09</t>
        </is>
      </c>
      <c r="C500" t="inlineStr">
        <is>
          <t>My first birthday with Rapunzel,</t>
        </is>
      </c>
      <c r="D500">
        <f>HYPERLINK("https://www.youtube.com/watch?v=o8eK7wryub8&amp;t=129s", "Go to time")</f>
        <v/>
      </c>
    </row>
    <row r="501">
      <c r="A501">
        <f>HYPERLINK("https://www.youtube.com/watch?v=o8eK7wryub8", "Video")</f>
        <v/>
      </c>
      <c r="B501" t="inlineStr">
        <is>
          <t>4:27</t>
        </is>
      </c>
      <c r="C501" t="inlineStr">
        <is>
          <t>Willow:
'Punzel.</t>
        </is>
      </c>
      <c r="D501">
        <f>HYPERLINK("https://www.youtube.com/watch?v=o8eK7wryub8&amp;t=267s", "Go to time")</f>
        <v/>
      </c>
    </row>
    <row r="502">
      <c r="A502">
        <f>HYPERLINK("https://www.youtube.com/watch?v=o8eK7wryub8", "Video")</f>
        <v/>
      </c>
      <c r="B502" t="inlineStr">
        <is>
          <t>4:34</t>
        </is>
      </c>
      <c r="C502" t="inlineStr">
        <is>
          <t>Yes. Rapunzel is
quite the artist.</t>
        </is>
      </c>
      <c r="D502">
        <f>HYPERLINK("https://www.youtube.com/watch?v=o8eK7wryub8&amp;t=274s", "Go to time")</f>
        <v/>
      </c>
    </row>
    <row r="503">
      <c r="A503">
        <f>HYPERLINK("https://www.youtube.com/watch?v=o8eK7wryub8", "Video")</f>
        <v/>
      </c>
      <c r="B503" t="inlineStr">
        <is>
          <t>4:57</t>
        </is>
      </c>
      <c r="C503" t="inlineStr">
        <is>
          <t>Rapunzel:
If you say "dreams"
right now...</t>
        </is>
      </c>
      <c r="D503">
        <f>HYPERLINK("https://www.youtube.com/watch?v=o8eK7wryub8&amp;t=297s", "Go to time")</f>
        <v/>
      </c>
    </row>
    <row r="504">
      <c r="A504">
        <f>HYPERLINK("https://www.youtube.com/watch?v=o8eK7wryub8", "Video")</f>
        <v/>
      </c>
      <c r="B504" t="inlineStr">
        <is>
          <t>5:37</t>
        </is>
      </c>
      <c r="C504" t="inlineStr">
        <is>
          <t>that Rapunzel and I
made these plans</t>
        </is>
      </c>
      <c r="D504">
        <f>HYPERLINK("https://www.youtube.com/watch?v=o8eK7wryub8&amp;t=337s", "Go to time")</f>
        <v/>
      </c>
    </row>
    <row r="505">
      <c r="A505">
        <f>HYPERLINK("https://www.youtube.com/watch?v=o8eK7wryub8", "Video")</f>
        <v/>
      </c>
      <c r="B505" t="inlineStr">
        <is>
          <t>6:21</t>
        </is>
      </c>
      <c r="C505" t="inlineStr">
        <is>
          <t>Rapunzel, oh my goodness,
the view is breathtaking!</t>
        </is>
      </c>
      <c r="D505">
        <f>HYPERLINK("https://www.youtube.com/watch?v=o8eK7wryub8&amp;t=381s", "Go to time")</f>
        <v/>
      </c>
    </row>
    <row r="506">
      <c r="A506">
        <f>HYPERLINK("https://www.youtube.com/watch?v=o8eK7wryub8", "Video")</f>
        <v/>
      </c>
      <c r="B506" t="inlineStr">
        <is>
          <t>10:28</t>
        </is>
      </c>
      <c r="C506" t="inlineStr">
        <is>
          <t>Well, if you really want
Rapunzel to see the shower,</t>
        </is>
      </c>
      <c r="D506">
        <f>HYPERLINK("https://www.youtube.com/watch?v=o8eK7wryub8&amp;t=628s", "Go to time")</f>
        <v/>
      </c>
    </row>
    <row r="507">
      <c r="A507">
        <f>HYPERLINK("https://www.youtube.com/watch?v=o8eK7wryub8", "Video")</f>
        <v/>
      </c>
      <c r="B507" t="inlineStr">
        <is>
          <t>12:35</t>
        </is>
      </c>
      <c r="C507" t="inlineStr">
        <is>
          <t>You heard her, 'Punzel.</t>
        </is>
      </c>
      <c r="D507">
        <f>HYPERLINK("https://www.youtube.com/watch?v=o8eK7wryub8&amp;t=755s", "Go to time")</f>
        <v/>
      </c>
    </row>
    <row r="508">
      <c r="A508">
        <f>HYPERLINK("https://www.youtube.com/watch?v=o8eK7wryub8", "Video")</f>
        <v/>
      </c>
      <c r="B508" t="inlineStr">
        <is>
          <t>12:46</t>
        </is>
      </c>
      <c r="C508" t="inlineStr">
        <is>
          <t>(exhales) 'Punzel.</t>
        </is>
      </c>
      <c r="D508">
        <f>HYPERLINK("https://www.youtube.com/watch?v=o8eK7wryub8&amp;t=766s", "Go to time")</f>
        <v/>
      </c>
    </row>
    <row r="509">
      <c r="A509">
        <f>HYPERLINK("https://www.youtube.com/watch?v=o8eK7wryub8", "Video")</f>
        <v/>
      </c>
      <c r="B509" t="inlineStr">
        <is>
          <t>13:49</t>
        </is>
      </c>
      <c r="C509" t="inlineStr">
        <is>
          <t>Rapunzel, may I please have
a moment alone with my sister?</t>
        </is>
      </c>
      <c r="D509">
        <f>HYPERLINK("https://www.youtube.com/watch?v=o8eK7wryub8&amp;t=829s", "Go to time")</f>
        <v/>
      </c>
    </row>
    <row r="510">
      <c r="A510">
        <f>HYPERLINK("https://www.youtube.com/watch?v=o8eK7wryub8", "Video")</f>
        <v/>
      </c>
      <c r="B510" t="inlineStr">
        <is>
          <t>15:01</t>
        </is>
      </c>
      <c r="C510" t="inlineStr">
        <is>
          <t>Rapunzel:
Mom? Uh, Aunt Willow?</t>
        </is>
      </c>
      <c r="D510">
        <f>HYPERLINK("https://www.youtube.com/watch?v=o8eK7wryub8&amp;t=901s", "Go to time")</f>
        <v/>
      </c>
    </row>
    <row r="511">
      <c r="A511">
        <f>HYPERLINK("https://www.youtube.com/watch?v=o8eK7wryub8", "Video")</f>
        <v/>
      </c>
      <c r="B511" t="inlineStr">
        <is>
          <t>15:12</t>
        </is>
      </c>
      <c r="C511" t="inlineStr">
        <is>
          <t>Rapunzel:
I guess now
we know what happens</t>
        </is>
      </c>
      <c r="D511">
        <f>HYPERLINK("https://www.youtube.com/watch?v=o8eK7wryub8&amp;t=912s", "Go to time")</f>
        <v/>
      </c>
    </row>
    <row r="512">
      <c r="A512">
        <f>HYPERLINK("https://www.youtube.com/watch?v=gNRTI7Ft7dU", "Video")</f>
        <v/>
      </c>
      <c r="B512" t="inlineStr">
        <is>
          <t>0:03</t>
        </is>
      </c>
      <c r="C512" t="inlineStr">
        <is>
          <t>BAT WINGS,
DRAGON SCALES,
AND FRUIT PUNCH</t>
        </is>
      </c>
      <c r="D512">
        <f>HYPERLINK("https://www.youtube.com/watch?v=gNRTI7Ft7dU&amp;t=3s", "Go to time")</f>
        <v/>
      </c>
    </row>
    <row r="513">
      <c r="A513">
        <f>HYPERLINK("https://www.youtube.com/watch?v=gNRTI7Ft7dU", "Video")</f>
        <v/>
      </c>
      <c r="B513" t="inlineStr">
        <is>
          <t>20:45</t>
        </is>
      </c>
      <c r="C513" t="inlineStr">
        <is>
          <t>I DESERVE WHATEVER
PUNISHMENT YOU'RE
ABOUT TO GIVE ME.</t>
        </is>
      </c>
      <c r="D513">
        <f>HYPERLINK("https://www.youtube.com/watch?v=gNRTI7Ft7dU&amp;t=1245s", "Go to time")</f>
        <v/>
      </c>
    </row>
    <row r="514">
      <c r="A514">
        <f>HYPERLINK("https://www.youtube.com/watch?v=gNRTI7Ft7dU", "Video")</f>
        <v/>
      </c>
      <c r="B514" t="inlineStr">
        <is>
          <t>21:28</t>
        </is>
      </c>
      <c r="C514" t="inlineStr">
        <is>
          <t>TO YOUR PUNISHMENT...</t>
        </is>
      </c>
      <c r="D514">
        <f>HYPERLINK("https://www.youtube.com/watch?v=gNRTI7Ft7dU&amp;t=1288s", "Go to time")</f>
        <v/>
      </c>
    </row>
    <row r="515">
      <c r="A515">
        <f>HYPERLINK("https://www.youtube.com/watch?v=T97EKUImjo8", "Video")</f>
        <v/>
      </c>
      <c r="B515" t="inlineStr">
        <is>
          <t>13:35</t>
        </is>
      </c>
      <c r="C515" t="inlineStr">
        <is>
          <t>Those little punks.
I'm gonna put a stop to this.</t>
        </is>
      </c>
      <c r="D515">
        <f>HYPERLINK("https://www.youtube.com/watch?v=T97EKUImjo8&amp;t=815s", "Go to time")</f>
        <v/>
      </c>
    </row>
    <row r="516">
      <c r="A516">
        <f>HYPERLINK("https://www.youtube.com/watch?v=Rul6t2ey-94", "Video")</f>
        <v/>
      </c>
      <c r="B516" t="inlineStr">
        <is>
          <t>16:42</t>
        </is>
      </c>
      <c r="C516" t="inlineStr">
        <is>
          <t>None of your puny powers
will work on her.</t>
        </is>
      </c>
      <c r="D516">
        <f>HYPERLINK("https://www.youtube.com/watch?v=Rul6t2ey-94&amp;t=1002s", "Go to time")</f>
        <v/>
      </c>
    </row>
    <row r="517">
      <c r="A517">
        <f>HYPERLINK("https://www.youtube.com/watch?v=DOsmvUFZ29A", "Video")</f>
        <v/>
      </c>
      <c r="B517" t="inlineStr">
        <is>
          <t>14:52</t>
        </is>
      </c>
      <c r="C517" t="inlineStr">
        <is>
          <t>easy stinky pun</t>
        </is>
      </c>
      <c r="D517">
        <f>HYPERLINK("https://www.youtube.com/watch?v=DOsmvUFZ29A&amp;t=892s", "Go to time")</f>
        <v/>
      </c>
    </row>
    <row r="518">
      <c r="A518">
        <f>HYPERLINK("https://www.youtube.com/watch?v=7whkktRHN1o", "Video")</f>
        <v/>
      </c>
      <c r="B518" t="inlineStr">
        <is>
          <t>1:59</t>
        </is>
      </c>
      <c r="C518" t="inlineStr">
        <is>
          <t>-(owl hoots)
-Whoa! It's Princess Rapunzel!</t>
        </is>
      </c>
      <c r="D518">
        <f>HYPERLINK("https://www.youtube.com/watch?v=7whkktRHN1o&amp;t=119s", "Go to time")</f>
        <v/>
      </c>
    </row>
    <row r="519">
      <c r="A519">
        <f>HYPERLINK("https://www.youtube.com/watch?v=7whkktRHN1o", "Video")</f>
        <v/>
      </c>
      <c r="B519" t="inlineStr">
        <is>
          <t>5:00</t>
        </is>
      </c>
      <c r="C519" t="inlineStr">
        <is>
          <t>She's just here 'cause she's
Rapunzel's lady in waitin'.</t>
        </is>
      </c>
      <c r="D519">
        <f>HYPERLINK("https://www.youtube.com/watch?v=7whkktRHN1o&amp;t=300s", "Go to time")</f>
        <v/>
      </c>
    </row>
    <row r="520">
      <c r="A520">
        <f>HYPERLINK("https://www.youtube.com/watch?v=7whkktRHN1o", "Video")</f>
        <v/>
      </c>
      <c r="B520" t="inlineStr">
        <is>
          <t>7:01</t>
        </is>
      </c>
      <c r="C520" t="inlineStr">
        <is>
          <t>Come on, Rapunzel.</t>
        </is>
      </c>
      <c r="D520">
        <f>HYPERLINK("https://www.youtube.com/watch?v=7whkktRHN1o&amp;t=421s", "Go to time")</f>
        <v/>
      </c>
    </row>
    <row r="521">
      <c r="A521">
        <f>HYPERLINK("https://www.youtube.com/watch?v=7whkktRHN1o", "Video")</f>
        <v/>
      </c>
      <c r="B521" t="inlineStr">
        <is>
          <t>7:25</t>
        </is>
      </c>
      <c r="C521" t="inlineStr">
        <is>
          <t>-Rapunzel...
-Uh, Cassandra has feelings,</t>
        </is>
      </c>
      <c r="D521">
        <f>HYPERLINK("https://www.youtube.com/watch?v=7whkktRHN1o&amp;t=445s", "Go to time")</f>
        <v/>
      </c>
    </row>
    <row r="522">
      <c r="A522">
        <f>HYPERLINK("https://www.youtube.com/watch?v=7whkktRHN1o", "Video")</f>
        <v/>
      </c>
      <c r="B522" t="inlineStr">
        <is>
          <t>7:36</t>
        </is>
      </c>
      <c r="C522" t="inlineStr">
        <is>
          <t>-Okay. That'll do, Rapunzel.
-(guffawing)</t>
        </is>
      </c>
      <c r="D522">
        <f>HYPERLINK("https://www.youtube.com/watch?v=7whkktRHN1o&amp;t=456s", "Go to time")</f>
        <v/>
      </c>
    </row>
    <row r="523">
      <c r="A523">
        <f>HYPERLINK("https://www.youtube.com/watch?v=7whkktRHN1o", "Video")</f>
        <v/>
      </c>
      <c r="B523" t="inlineStr">
        <is>
          <t>10:03</t>
        </is>
      </c>
      <c r="C523" t="inlineStr">
        <is>
          <t>the Maid with the Braid,
Rapunzel!</t>
        </is>
      </c>
      <c r="D523">
        <f>HYPERLINK("https://www.youtube.com/watch?v=7whkktRHN1o&amp;t=603s", "Go to time")</f>
        <v/>
      </c>
    </row>
    <row r="524">
      <c r="A524">
        <f>HYPERLINK("https://www.youtube.com/watch?v=7whkktRHN1o", "Video")</f>
        <v/>
      </c>
      <c r="B524" t="inlineStr">
        <is>
          <t>10:12</t>
        </is>
      </c>
      <c r="C524" t="inlineStr">
        <is>
          <t>Yay, Rapunzel!</t>
        </is>
      </c>
      <c r="D524">
        <f>HYPERLINK("https://www.youtube.com/watch?v=7whkktRHN1o&amp;t=612s", "Go to time")</f>
        <v/>
      </c>
    </row>
    <row r="525">
      <c r="A525">
        <f>HYPERLINK("https://www.youtube.com/watch?v=7whkktRHN1o", "Video")</f>
        <v/>
      </c>
      <c r="B525" t="inlineStr">
        <is>
          <t>11:33</t>
        </is>
      </c>
      <c r="C525" t="inlineStr">
        <is>
          <t>Next up,
Princess Rapunzel!</t>
        </is>
      </c>
      <c r="D525">
        <f>HYPERLINK("https://www.youtube.com/watch?v=7whkktRHN1o&amp;t=693s", "Go to time")</f>
        <v/>
      </c>
    </row>
    <row r="526">
      <c r="A526">
        <f>HYPERLINK("https://www.youtube.com/watch?v=7whkktRHN1o", "Video")</f>
        <v/>
      </c>
      <c r="B526" t="inlineStr">
        <is>
          <t>11:59</t>
        </is>
      </c>
      <c r="C526" t="inlineStr">
        <is>
          <t>Yay, Rapunzel!</t>
        </is>
      </c>
      <c r="D526">
        <f>HYPERLINK("https://www.youtube.com/watch?v=7whkktRHN1o&amp;t=719s", "Go to time")</f>
        <v/>
      </c>
    </row>
    <row r="527">
      <c r="A527">
        <f>HYPERLINK("https://www.youtube.com/watch?v=7whkktRHN1o", "Video")</f>
        <v/>
      </c>
      <c r="B527" t="inlineStr">
        <is>
          <t>12:13</t>
        </is>
      </c>
      <c r="C527" t="inlineStr">
        <is>
          <t>Nice dance, Rapunzel.</t>
        </is>
      </c>
      <c r="D527">
        <f>HYPERLINK("https://www.youtube.com/watch?v=7whkktRHN1o&amp;t=733s", "Go to time")</f>
        <v/>
      </c>
    </row>
    <row r="528">
      <c r="A528">
        <f>HYPERLINK("https://www.youtube.com/watch?v=7whkktRHN1o", "Video")</f>
        <v/>
      </c>
      <c r="B528" t="inlineStr">
        <is>
          <t>13:43</t>
        </is>
      </c>
      <c r="C528" t="inlineStr">
        <is>
          <t>(Rapunzel laughs)</t>
        </is>
      </c>
      <c r="D528">
        <f>HYPERLINK("https://www.youtube.com/watch?v=7whkktRHN1o&amp;t=823s", "Go to time")</f>
        <v/>
      </c>
    </row>
    <row r="529">
      <c r="A529">
        <f>HYPERLINK("https://www.youtube.com/watch?v=7whkktRHN1o", "Video")</f>
        <v/>
      </c>
      <c r="B529" t="inlineStr">
        <is>
          <t>14:12</t>
        </is>
      </c>
      <c r="C529" t="inlineStr">
        <is>
          <t>Okay, listen, Rapunzel,
this has gone far enough.</t>
        </is>
      </c>
      <c r="D529">
        <f>HYPERLINK("https://www.youtube.com/watch?v=7whkktRHN1o&amp;t=852s", "Go to time")</f>
        <v/>
      </c>
    </row>
    <row r="530">
      <c r="A530">
        <f>HYPERLINK("https://www.youtube.com/watch?v=7whkktRHN1o", "Video")</f>
        <v/>
      </c>
      <c r="B530" t="inlineStr">
        <is>
          <t>15:42</t>
        </is>
      </c>
      <c r="C530" t="inlineStr">
        <is>
          <t>Wow, Rapunzel's really
killin' in there, huh?</t>
        </is>
      </c>
      <c r="D530">
        <f>HYPERLINK("https://www.youtube.com/watch?v=7whkktRHN1o&amp;t=942s", "Go to time")</f>
        <v/>
      </c>
    </row>
    <row r="531">
      <c r="A531">
        <f>HYPERLINK("https://www.youtube.com/watch?v=7whkktRHN1o", "Video")</f>
        <v/>
      </c>
      <c r="B531" t="inlineStr">
        <is>
          <t>18:16</t>
        </is>
      </c>
      <c r="C531" t="inlineStr">
        <is>
          <t>Announcer:
Wow, what a poetic move
by Rapunzel!</t>
        </is>
      </c>
      <c r="D531">
        <f>HYPERLINK("https://www.youtube.com/watch?v=7whkktRHN1o&amp;t=1096s", "Go to time")</f>
        <v/>
      </c>
    </row>
    <row r="532">
      <c r="A532">
        <f>HYPERLINK("https://www.youtube.com/watch?v=7whkktRHN1o", "Video")</f>
        <v/>
      </c>
      <c r="B532" t="inlineStr">
        <is>
          <t>18:19</t>
        </is>
      </c>
      <c r="C532" t="inlineStr">
        <is>
          <t>Crowd (chanting):
Rapunzel! Rapunzel!</t>
        </is>
      </c>
      <c r="D532">
        <f>HYPERLINK("https://www.youtube.com/watch?v=7whkktRHN1o&amp;t=1099s", "Go to time")</f>
        <v/>
      </c>
    </row>
    <row r="533">
      <c r="A533">
        <f>HYPERLINK("https://www.youtube.com/watch?v=7whkktRHN1o", "Video")</f>
        <v/>
      </c>
      <c r="B533" t="inlineStr">
        <is>
          <t>18:23</t>
        </is>
      </c>
      <c r="C533" t="inlineStr">
        <is>
          <t>Rapunzel!
Rapunzel!</t>
        </is>
      </c>
      <c r="D533">
        <f>HYPERLINK("https://www.youtube.com/watch?v=7whkktRHN1o&amp;t=1103s", "Go to time")</f>
        <v/>
      </c>
    </row>
    <row r="534">
      <c r="A534">
        <f>HYPERLINK("https://www.youtube.com/watch?v=7whkktRHN1o", "Video")</f>
        <v/>
      </c>
      <c r="B534" t="inlineStr">
        <is>
          <t>19:11</t>
        </is>
      </c>
      <c r="C534" t="inlineStr">
        <is>
          <t>A friend wouldn't
be so oblivious, Rapunzel.</t>
        </is>
      </c>
      <c r="D534">
        <f>HYPERLINK("https://www.youtube.com/watch?v=7whkktRHN1o&amp;t=1151s", "Go to time")</f>
        <v/>
      </c>
    </row>
    <row r="535">
      <c r="A535">
        <f>HYPERLINK("https://www.youtube.com/watch?v=g2EowA06Bco", "Video")</f>
        <v/>
      </c>
      <c r="B535" t="inlineStr">
        <is>
          <t>2:04</t>
        </is>
      </c>
      <c r="C535" t="inlineStr">
        <is>
          <t>crazy kind of hyperdream where punch</t>
        </is>
      </c>
      <c r="D535">
        <f>HYPERLINK("https://www.youtube.com/watch?v=g2EowA06Bco&amp;t=124s", "Go to time")</f>
        <v/>
      </c>
    </row>
    <row r="536">
      <c r="A536">
        <f>HYPERLINK("https://www.youtube.com/watch?v=atjTZXA3KvA", "Video")</f>
        <v/>
      </c>
      <c r="B536" t="inlineStr">
        <is>
          <t>9:59</t>
        </is>
      </c>
      <c r="C536" t="inlineStr">
        <is>
          <t>no done that oh get her punished for</t>
        </is>
      </c>
      <c r="D536">
        <f>HYPERLINK("https://www.youtube.com/watch?v=atjTZXA3KvA&amp;t=599s", "Go to time")</f>
        <v/>
      </c>
    </row>
    <row r="537">
      <c r="A537">
        <f>HYPERLINK("https://www.youtube.com/watch?v=bhWTZZilxHQ", "Video")</f>
        <v/>
      </c>
      <c r="B537" t="inlineStr">
        <is>
          <t>3:58</t>
        </is>
      </c>
      <c r="C537" t="inlineStr">
        <is>
          <t>with Rapunzel.</t>
        </is>
      </c>
      <c r="D537">
        <f>HYPERLINK("https://www.youtube.com/watch?v=bhWTZZilxHQ&amp;t=238s", "Go to time")</f>
        <v/>
      </c>
    </row>
    <row r="538">
      <c r="A538">
        <f>HYPERLINK("https://www.youtube.com/watch?v=KovfyAWb47o", "Video")</f>
        <v/>
      </c>
      <c r="B538" t="inlineStr">
        <is>
          <t>1:38</t>
        </is>
      </c>
      <c r="C538" t="inlineStr">
        <is>
          <t>punishment for me letting Ace hold my</t>
        </is>
      </c>
      <c r="D538">
        <f>HYPERLINK("https://www.youtube.com/watch?v=KovfyAWb47o&amp;t=98s", "Go to time")</f>
        <v/>
      </c>
    </row>
    <row r="539">
      <c r="A539">
        <f>HYPERLINK("https://www.youtube.com/watch?v=MzC8xKVQUN0", "Video")</f>
        <v/>
      </c>
      <c r="B539" t="inlineStr">
        <is>
          <t>3:21</t>
        </is>
      </c>
      <c r="C539" t="inlineStr">
        <is>
          <t>you're on punk</t>
        </is>
      </c>
      <c r="D539">
        <f>HYPERLINK("https://www.youtube.com/watch?v=MzC8xKVQUN0&amp;t=201s", "Go to time")</f>
        <v/>
      </c>
    </row>
    <row r="540">
      <c r="A540">
        <f>HYPERLINK("https://www.youtube.com/watch?v=EFVN7cj8vyA", "Video")</f>
        <v/>
      </c>
      <c r="B540" t="inlineStr">
        <is>
          <t>16:17</t>
        </is>
      </c>
      <c r="C540" t="inlineStr">
        <is>
          <t>You wanna hide like a punk?
All right.</t>
        </is>
      </c>
      <c r="D540">
        <f>HYPERLINK("https://www.youtube.com/watch?v=EFVN7cj8vyA&amp;t=977s", "Go to time")</f>
        <v/>
      </c>
    </row>
    <row r="541">
      <c r="A541">
        <f>HYPERLINK("https://www.youtube.com/watch?v=8jhZZwqMAfg", "Video")</f>
        <v/>
      </c>
      <c r="B541" t="inlineStr">
        <is>
          <t>0:03</t>
        </is>
      </c>
      <c r="C541" t="inlineStr">
        <is>
          <t>I just need two more punches uh why
hasn't anyone else come by. This is more of a lunch place actually. Wait!</t>
        </is>
      </c>
      <c r="D541">
        <f>HYPERLINK("https://www.youtube.com/watch?v=8jhZZwqMAfg&amp;t=3s", "Go to time")</f>
        <v/>
      </c>
    </row>
    <row r="542">
      <c r="A542">
        <f>HYPERLINK("https://www.youtube.com/watch?v=8jhZZwqMAfg", "Video")</f>
        <v/>
      </c>
      <c r="B542" t="inlineStr">
        <is>
          <t>0:14</t>
        </is>
      </c>
      <c r="C542" t="inlineStr">
        <is>
          <t>Jana! She can get me a few punches I bet.
Hold on there bro Jana isn't welcome</t>
        </is>
      </c>
      <c r="D542">
        <f>HYPERLINK("https://www.youtube.com/watch?v=8jhZZwqMAfg&amp;t=14s", "Go to time")</f>
        <v/>
      </c>
    </row>
    <row r="543">
      <c r="A543">
        <f>HYPERLINK("https://www.youtube.com/watch?v=8jhZZwqMAfg", "Video")</f>
        <v/>
      </c>
      <c r="B543" t="inlineStr">
        <is>
          <t>0:49</t>
        </is>
      </c>
      <c r="C543" t="inlineStr">
        <is>
          <t>man I'm done. My quest for the mystery
prize is a bust. Two punches! I just needed</t>
        </is>
      </c>
      <c r="D543">
        <f>HYPERLINK("https://www.youtube.com/watch?v=8jhZZwqMAfg&amp;t=49s", "Go to time")</f>
        <v/>
      </c>
    </row>
    <row r="544">
      <c r="A544">
        <f>HYPERLINK("https://www.youtube.com/watch?v=8jhZZwqMAfg", "Video")</f>
        <v/>
      </c>
      <c r="B544" t="inlineStr">
        <is>
          <t>1:43</t>
        </is>
      </c>
      <c r="C544" t="inlineStr">
        <is>
          <t>pepper tacos. Pain pepper tacos? Hey if
you give me your two punches I'll buy em</t>
        </is>
      </c>
      <c r="D544">
        <f>HYPERLINK("https://www.youtube.com/watch?v=8jhZZwqMAfg&amp;t=103s", "Go to time")</f>
        <v/>
      </c>
    </row>
    <row r="545">
      <c r="A545">
        <f>HYPERLINK("https://www.youtube.com/watch?v=B6cYjDoJU0g", "Video")</f>
        <v/>
      </c>
      <c r="B545" t="inlineStr">
        <is>
          <t>37:44</t>
        </is>
      </c>
      <c r="C545" t="inlineStr">
        <is>
          <t>about we give it a little punch-up</t>
        </is>
      </c>
      <c r="D545">
        <f>HYPERLINK("https://www.youtube.com/watch?v=B6cYjDoJU0g&amp;t=2264s", "Go to time")</f>
        <v/>
      </c>
    </row>
    <row r="546">
      <c r="A546">
        <f>HYPERLINK("https://www.youtube.com/watch?v=BSnYPtZulyQ", "Video")</f>
        <v/>
      </c>
      <c r="B546" t="inlineStr">
        <is>
          <t>78:09</t>
        </is>
      </c>
      <c r="C546" t="inlineStr">
        <is>
          <t>it out it's hard hey can you punch</t>
        </is>
      </c>
      <c r="D546">
        <f>HYPERLINK("https://www.youtube.com/watch?v=BSnYPtZulyQ&amp;t=4689s", "Go to time")</f>
        <v/>
      </c>
    </row>
    <row r="547">
      <c r="A547">
        <f>HYPERLINK("https://www.youtube.com/watch?v=BSnYPtZulyQ", "Video")</f>
        <v/>
      </c>
      <c r="B547" t="inlineStr">
        <is>
          <t>78:13</t>
        </is>
      </c>
      <c r="C547" t="inlineStr">
        <is>
          <t>my heart too no mind punch my feelings</t>
        </is>
      </c>
      <c r="D547">
        <f>HYPERLINK("https://www.youtube.com/watch?v=BSnYPtZulyQ&amp;t=4693s", "Go to time")</f>
        <v/>
      </c>
    </row>
    <row r="548">
      <c r="A548">
        <f>HYPERLINK("https://www.youtube.com/watch?v=qvvdAtGcCro", "Video")</f>
        <v/>
      </c>
      <c r="B548" t="inlineStr">
        <is>
          <t>0:17</t>
        </is>
      </c>
      <c r="C548" t="inlineStr">
        <is>
          <t>those cells just one punch bam</t>
        </is>
      </c>
      <c r="D548">
        <f>HYPERLINK("https://www.youtube.com/watch?v=qvvdAtGcCro&amp;t=17s", "Go to time")</f>
        <v/>
      </c>
    </row>
    <row r="549">
      <c r="A549">
        <f>HYPERLINK("https://www.youtube.com/watch?v=qvvdAtGcCro", "Video")</f>
        <v/>
      </c>
      <c r="B549" t="inlineStr">
        <is>
          <t>0:45</t>
        </is>
      </c>
      <c r="C549" t="inlineStr">
        <is>
          <t>oh man this form really packs a punch</t>
        </is>
      </c>
      <c r="D549">
        <f>HYPERLINK("https://www.youtube.com/watch?v=qvvdAtGcCro&amp;t=45s", "Go to time")</f>
        <v/>
      </c>
    </row>
    <row r="550">
      <c r="A550">
        <f>HYPERLINK("https://www.youtube.com/watch?v=L9cmLVTx6PY", "Video")</f>
        <v/>
      </c>
      <c r="B550" t="inlineStr">
        <is>
          <t>12:05</t>
        </is>
      </c>
      <c r="C550" t="inlineStr">
        <is>
          <t>about cat puns no more cat puns under</t>
        </is>
      </c>
      <c r="D550">
        <f>HYPERLINK("https://www.youtube.com/watch?v=L9cmLVTx6PY&amp;t=725s", "Go to time")</f>
        <v/>
      </c>
    </row>
    <row r="551">
      <c r="A551">
        <f>HYPERLINK("https://www.youtube.com/watch?v=BZSCtYfRbYI", "Video")</f>
        <v/>
      </c>
      <c r="B551" t="inlineStr">
        <is>
          <t>1:44</t>
        </is>
      </c>
      <c r="C551" t="inlineStr">
        <is>
          <t>I mean so sorry about the punch card</t>
        </is>
      </c>
      <c r="D551">
        <f>HYPERLINK("https://www.youtube.com/watch?v=BZSCtYfRbYI&amp;t=104s", "Go to time")</f>
        <v/>
      </c>
    </row>
    <row r="552">
      <c r="A552">
        <f>HYPERLINK("https://www.youtube.com/watch?v=XZ6YnJChNMM", "Video")</f>
        <v/>
      </c>
      <c r="B552" t="inlineStr">
        <is>
          <t>1:57</t>
        </is>
      </c>
      <c r="C552" t="inlineStr">
        <is>
          <t>punk rock boyfriend you're not supposed</t>
        </is>
      </c>
      <c r="D552">
        <f>HYPERLINK("https://www.youtube.com/watch?v=XZ6YnJChNMM&amp;t=117s", "Go to time")</f>
        <v/>
      </c>
    </row>
    <row r="553">
      <c r="A553">
        <f>HYPERLINK("https://www.youtube.com/watch?v=Ijj9R-9jqeE", "Video")</f>
        <v/>
      </c>
      <c r="B553" t="inlineStr">
        <is>
          <t>0:04</t>
        </is>
      </c>
      <c r="C553" t="inlineStr">
        <is>
          <t>science or maybe it is pun very much</t>
        </is>
      </c>
      <c r="D553">
        <f>HYPERLINK("https://www.youtube.com/watch?v=Ijj9R-9jqeE&amp;t=4s", "Go to time")</f>
        <v/>
      </c>
    </row>
    <row r="554">
      <c r="A554">
        <f>HYPERLINK("https://www.youtube.com/watch?v=Xvt56NbLB2c", "Video")</f>
        <v/>
      </c>
      <c r="B554" t="inlineStr">
        <is>
          <t>6:22</t>
        </is>
      </c>
      <c r="C554" t="inlineStr">
        <is>
          <t>[Hop Pop]
♪ Quite the story we spun! ♪</t>
        </is>
      </c>
      <c r="D554">
        <f>HYPERLINK("https://www.youtube.com/watch?v=Xvt56NbLB2c&amp;t=382s", "Go to time")</f>
        <v/>
      </c>
    </row>
    <row r="555">
      <c r="A555">
        <f>HYPERLINK("https://www.youtube.com/watch?v=B3aDNyR-yDE", "Video")</f>
        <v/>
      </c>
      <c r="B555" t="inlineStr">
        <is>
          <t>3:47</t>
        </is>
      </c>
      <c r="C555" t="inlineStr">
        <is>
          <t>- Try a few punches.
- Whoa!</t>
        </is>
      </c>
      <c r="D555">
        <f>HYPERLINK("https://www.youtube.com/watch?v=B3aDNyR-yDE&amp;t=227s", "Go to time")</f>
        <v/>
      </c>
    </row>
    <row r="556">
      <c r="A556">
        <f>HYPERLINK("https://www.youtube.com/watch?v=tX4i9KwO2JA", "Video")</f>
        <v/>
      </c>
      <c r="B556" t="inlineStr">
        <is>
          <t>0:41</t>
        </is>
      </c>
      <c r="C556" t="inlineStr">
        <is>
          <t>steampunk phase unimportant anyway I</t>
        </is>
      </c>
      <c r="D556">
        <f>HYPERLINK("https://www.youtube.com/watch?v=tX4i9KwO2JA&amp;t=41s", "Go to time")</f>
        <v/>
      </c>
    </row>
    <row r="557">
      <c r="A557">
        <f>HYPERLINK("https://www.youtube.com/watch?v=0G1xA0E-6_c", "Video")</f>
        <v/>
      </c>
      <c r="B557" t="inlineStr">
        <is>
          <t>1:46</t>
        </is>
      </c>
      <c r="C557" t="inlineStr">
        <is>
          <t>Solid work, D. And pun
very much intended.</t>
        </is>
      </c>
      <c r="D557">
        <f>HYPERLINK("https://www.youtube.com/watch?v=0G1xA0E-6_c&amp;t=106s", "Go to time")</f>
        <v/>
      </c>
    </row>
    <row r="558">
      <c r="A558">
        <f>HYPERLINK("https://www.youtube.com/watch?v=YVFOHmm0fCU", "Video")</f>
        <v/>
      </c>
      <c r="B558" t="inlineStr">
        <is>
          <t>0:00</t>
        </is>
      </c>
      <c r="C558" t="inlineStr">
        <is>
          <t>Gretel, Fist Puncher
and The Destructress</t>
        </is>
      </c>
      <c r="D558">
        <f>HYPERLINK("https://www.youtube.com/watch?v=YVFOHmm0fCU&amp;t=0s", "Go to time")</f>
        <v/>
      </c>
    </row>
    <row r="559">
      <c r="A559">
        <f>HYPERLINK("https://www.youtube.com/watch?v=YVFOHmm0fCU", "Video")</f>
        <v/>
      </c>
      <c r="B559" t="inlineStr">
        <is>
          <t>1:11</t>
        </is>
      </c>
      <c r="C559" t="inlineStr">
        <is>
          <t>♪ But you don't want to
get punched in the face, no ♪</t>
        </is>
      </c>
      <c r="D559">
        <f>HYPERLINK("https://www.youtube.com/watch?v=YVFOHmm0fCU&amp;t=71s", "Go to time")</f>
        <v/>
      </c>
    </row>
    <row r="560">
      <c r="A560">
        <f>HYPERLINK("https://www.youtube.com/watch?v=e_hV6jHwMI0", "Video")</f>
        <v/>
      </c>
      <c r="B560" t="inlineStr">
        <is>
          <t>4:35</t>
        </is>
      </c>
      <c r="C560" t="inlineStr">
        <is>
          <t>but it was still wrong and the puns</t>
        </is>
      </c>
      <c r="D560">
        <f>HYPERLINK("https://www.youtube.com/watch?v=e_hV6jHwMI0&amp;t=275s", "Go to time")</f>
        <v/>
      </c>
    </row>
    <row r="561">
      <c r="A561">
        <f>HYPERLINK("https://www.youtube.com/watch?v=e_hV6jHwMI0", "Video")</f>
        <v/>
      </c>
      <c r="B561" t="inlineStr">
        <is>
          <t>4:37</t>
        </is>
      </c>
      <c r="C561" t="inlineStr">
        <is>
          <t>destiny why the puns</t>
        </is>
      </c>
      <c r="D561">
        <f>HYPERLINK("https://www.youtube.com/watch?v=e_hV6jHwMI0&amp;t=277s", "Go to time")</f>
        <v/>
      </c>
    </row>
    <row r="562">
      <c r="A562">
        <f>HYPERLINK("https://www.youtube.com/watch?v=AWjnU01DORs", "Video")</f>
        <v/>
      </c>
      <c r="B562" t="inlineStr">
        <is>
          <t>3:30</t>
        </is>
      </c>
      <c r="C562" t="inlineStr">
        <is>
          <t>-Will you just stop, Rapunzel?
-(door slamming)</t>
        </is>
      </c>
      <c r="D562">
        <f>HYPERLINK("https://www.youtube.com/watch?v=AWjnU01DORs&amp;t=210s", "Go to time")</f>
        <v/>
      </c>
    </row>
    <row r="563">
      <c r="A563">
        <f>HYPERLINK("https://www.youtube.com/watch?v=AWjnU01DORs", "Video")</f>
        <v/>
      </c>
      <c r="B563" t="inlineStr">
        <is>
          <t>4:47</t>
        </is>
      </c>
      <c r="C563" t="inlineStr">
        <is>
          <t>Rapunzel:
(gasp) That's Cass!</t>
        </is>
      </c>
      <c r="D563">
        <f>HYPERLINK("https://www.youtube.com/watch?v=AWjnU01DORs&amp;t=287s", "Go to time")</f>
        <v/>
      </c>
    </row>
    <row r="564">
      <c r="A564">
        <f>HYPERLINK("https://www.youtube.com/watch?v=AWjnU01DORs", "Video")</f>
        <v/>
      </c>
      <c r="B564" t="inlineStr">
        <is>
          <t>6:14</t>
        </is>
      </c>
      <c r="C564" t="inlineStr">
        <is>
          <t>Actually, Rapunzel
was just leaving.</t>
        </is>
      </c>
      <c r="D564">
        <f>HYPERLINK("https://www.youtube.com/watch?v=AWjnU01DORs&amp;t=374s", "Go to time")</f>
        <v/>
      </c>
    </row>
    <row r="565">
      <c r="A565">
        <f>HYPERLINK("https://www.youtube.com/watch?v=AWjnU01DORs", "Video")</f>
        <v/>
      </c>
      <c r="B565" t="inlineStr">
        <is>
          <t>6:24</t>
        </is>
      </c>
      <c r="C565" t="inlineStr">
        <is>
          <t>-Rapunzel!
-Right, right, sorry.
Good night!</t>
        </is>
      </c>
      <c r="D565">
        <f>HYPERLINK("https://www.youtube.com/watch?v=AWjnU01DORs&amp;t=384s", "Go to time")</f>
        <v/>
      </c>
    </row>
    <row r="566">
      <c r="A566">
        <f>HYPERLINK("https://www.youtube.com/watch?v=AWjnU01DORs", "Video")</f>
        <v/>
      </c>
      <c r="B566" t="inlineStr">
        <is>
          <t>6:30</t>
        </is>
      </c>
      <c r="C566" t="inlineStr">
        <is>
          <t>Rapunzel:
(gasp) Someone left crates
all over the dock.</t>
        </is>
      </c>
      <c r="D566">
        <f>HYPERLINK("https://www.youtube.com/watch?v=AWjnU01DORs&amp;t=390s", "Go to time")</f>
        <v/>
      </c>
    </row>
    <row r="567">
      <c r="A567">
        <f>HYPERLINK("https://www.youtube.com/watch?v=AWjnU01DORs", "Video")</f>
        <v/>
      </c>
      <c r="B567" t="inlineStr">
        <is>
          <t>7:40</t>
        </is>
      </c>
      <c r="C567" t="inlineStr">
        <is>
          <t>-(cabinet doors opening)
-Rapunzel, I appreciate
your enthusiasm,</t>
        </is>
      </c>
      <c r="D567">
        <f>HYPERLINK("https://www.youtube.com/watch?v=AWjnU01DORs&amp;t=460s", "Go to time")</f>
        <v/>
      </c>
    </row>
    <row r="568">
      <c r="A568">
        <f>HYPERLINK("https://www.youtube.com/watch?v=AWjnU01DORs", "Video")</f>
        <v/>
      </c>
      <c r="B568" t="inlineStr">
        <is>
          <t>10:00</t>
        </is>
      </c>
      <c r="C568" t="inlineStr">
        <is>
          <t>Rapunzel/Eugene: Fly?</t>
        </is>
      </c>
      <c r="D568">
        <f>HYPERLINK("https://www.youtube.com/watch?v=AWjnU01DORs&amp;t=600s", "Go to time")</f>
        <v/>
      </c>
    </row>
    <row r="569">
      <c r="A569">
        <f>HYPERLINK("https://www.youtube.com/watch?v=AWjnU01DORs", "Video")</f>
        <v/>
      </c>
      <c r="B569" t="inlineStr">
        <is>
          <t>12:34</t>
        </is>
      </c>
      <c r="C569" t="inlineStr">
        <is>
          <t>-(squeaking)
-Rapunzel:
The pendant!</t>
        </is>
      </c>
      <c r="D569">
        <f>HYPERLINK("https://www.youtube.com/watch?v=AWjnU01DORs&amp;t=754s", "Go to time")</f>
        <v/>
      </c>
    </row>
    <row r="570">
      <c r="A570">
        <f>HYPERLINK("https://www.youtube.com/watch?v=AWjnU01DORs", "Video")</f>
        <v/>
      </c>
      <c r="B570" t="inlineStr">
        <is>
          <t>16:39</t>
        </is>
      </c>
      <c r="C570" t="inlineStr">
        <is>
          <t>But you messed
that all up, Rapunzel!</t>
        </is>
      </c>
      <c r="D570">
        <f>HYPERLINK("https://www.youtube.com/watch?v=AWjnU01DORs&amp;t=999s", "Go to time")</f>
        <v/>
      </c>
    </row>
    <row r="571">
      <c r="A571">
        <f>HYPERLINK("https://www.youtube.com/watch?v=AWjnU01DORs", "Video")</f>
        <v/>
      </c>
      <c r="B571" t="inlineStr">
        <is>
          <t>17:35</t>
        </is>
      </c>
      <c r="C571" t="inlineStr">
        <is>
          <t>Rapunzel!</t>
        </is>
      </c>
      <c r="D571">
        <f>HYPERLINK("https://www.youtube.com/watch?v=AWjnU01DORs&amp;t=1055s", "Go to time")</f>
        <v/>
      </c>
    </row>
    <row r="572">
      <c r="A572">
        <f>HYPERLINK("https://www.youtube.com/watch?v=6hDyrKGQ0jc", "Video")</f>
        <v/>
      </c>
      <c r="B572" t="inlineStr">
        <is>
          <t>0:03</t>
        </is>
      </c>
      <c r="C572" t="inlineStr">
        <is>
          <t>bloat i'm Eddie Bloat super cool spunky</t>
        </is>
      </c>
      <c r="D572">
        <f>HYPERLINK("https://www.youtube.com/watch?v=6hDyrKGQ0jc&amp;t=3s", "Go to time")</f>
        <v/>
      </c>
    </row>
    <row r="573">
      <c r="A573">
        <f>HYPERLINK("https://www.youtube.com/watch?v=NN2HJTjNflc", "Video")</f>
        <v/>
      </c>
      <c r="B573" t="inlineStr">
        <is>
          <t>11:19</t>
        </is>
      </c>
      <c r="C573" t="inlineStr">
        <is>
          <t>Okay, Scarm,
there's punch in there.</t>
        </is>
      </c>
      <c r="D573">
        <f>HYPERLINK("https://www.youtube.com/watch?v=NN2HJTjNflc&amp;t=679s", "Go to time")</f>
        <v/>
      </c>
    </row>
    <row r="574">
      <c r="A574">
        <f>HYPERLINK("https://www.youtube.com/watch?v=z5Lxi49qPrQ", "Video")</f>
        <v/>
      </c>
      <c r="B574" t="inlineStr">
        <is>
          <t>3:34</t>
        </is>
      </c>
      <c r="C574" t="inlineStr">
        <is>
          <t>Rapunzel, that vase, now!</t>
        </is>
      </c>
      <c r="D574">
        <f>HYPERLINK("https://www.youtube.com/watch?v=z5Lxi49qPrQ&amp;t=214s", "Go to time")</f>
        <v/>
      </c>
    </row>
    <row r="575">
      <c r="A575">
        <f>HYPERLINK("https://www.youtube.com/watch?v=z5Lxi49qPrQ", "Video")</f>
        <v/>
      </c>
      <c r="B575" t="inlineStr">
        <is>
          <t>3:54</t>
        </is>
      </c>
      <c r="C575" t="inlineStr">
        <is>
          <t>Princess Rapunzel,
meet Lance Strongbow.</t>
        </is>
      </c>
      <c r="D575">
        <f>HYPERLINK("https://www.youtube.com/watch?v=z5Lxi49qPrQ&amp;t=234s", "Go to time")</f>
        <v/>
      </c>
    </row>
    <row r="576">
      <c r="A576">
        <f>HYPERLINK("https://www.youtube.com/watch?v=z5Lxi49qPrQ", "Video")</f>
        <v/>
      </c>
      <c r="B576" t="inlineStr">
        <is>
          <t>14:47</t>
        </is>
      </c>
      <c r="C576" t="inlineStr">
        <is>
          <t>Rapunzel:
Eugene! Lance?</t>
        </is>
      </c>
      <c r="D576">
        <f>HYPERLINK("https://www.youtube.com/watch?v=z5Lxi49qPrQ&amp;t=887s", "Go to time")</f>
        <v/>
      </c>
    </row>
    <row r="577">
      <c r="A577">
        <f>HYPERLINK("https://www.youtube.com/watch?v=z5Lxi49qPrQ", "Video")</f>
        <v/>
      </c>
      <c r="B577" t="inlineStr">
        <is>
          <t>16:31</t>
        </is>
      </c>
      <c r="C577" t="inlineStr">
        <is>
          <t>and as soon as she sees Rapunzel
wearing it, she will put two
and two together,</t>
        </is>
      </c>
      <c r="D577">
        <f>HYPERLINK("https://www.youtube.com/watch?v=z5Lxi49qPrQ&amp;t=991s", "Go to time")</f>
        <v/>
      </c>
    </row>
    <row r="578">
      <c r="A578">
        <f>HYPERLINK("https://www.youtube.com/watch?v=z5Lxi49qPrQ", "Video")</f>
        <v/>
      </c>
      <c r="B578" t="inlineStr">
        <is>
          <t>16:41</t>
        </is>
      </c>
      <c r="C578" t="inlineStr">
        <is>
          <t>Now, on the other hand,
if I ask Rapunzel to give me
the ring back,</t>
        </is>
      </c>
      <c r="D578">
        <f>HYPERLINK("https://www.youtube.com/watch?v=z5Lxi49qPrQ&amp;t=1001s", "Go to time")</f>
        <v/>
      </c>
    </row>
    <row r="579">
      <c r="A579">
        <f>HYPERLINK("https://www.youtube.com/watch?v=z5Lxi49qPrQ", "Video")</f>
        <v/>
      </c>
      <c r="B579" t="inlineStr">
        <is>
          <t>17:30</t>
        </is>
      </c>
      <c r="C579" t="inlineStr">
        <is>
          <t>(Rapunzel snoring)</t>
        </is>
      </c>
      <c r="D579">
        <f>HYPERLINK("https://www.youtube.com/watch?v=z5Lxi49qPrQ&amp;t=1050s", "Go to time")</f>
        <v/>
      </c>
    </row>
    <row r="580">
      <c r="A580">
        <f>HYPERLINK("https://www.youtube.com/watch?v=z5Lxi49qPrQ", "Video")</f>
        <v/>
      </c>
      <c r="B580" t="inlineStr">
        <is>
          <t>18:46</t>
        </is>
      </c>
      <c r="C580" t="inlineStr">
        <is>
          <t>Rapunzel, I...
I'm sorry.</t>
        </is>
      </c>
      <c r="D580">
        <f>HYPERLINK("https://www.youtube.com/watch?v=z5Lxi49qPrQ&amp;t=1126s", "Go to time")</f>
        <v/>
      </c>
    </row>
    <row r="581">
      <c r="A581">
        <f>HYPERLINK("https://www.youtube.com/watch?v=z5Lxi49qPrQ", "Video")</f>
        <v/>
      </c>
      <c r="B581" t="inlineStr">
        <is>
          <t>19:43</t>
        </is>
      </c>
      <c r="C581" t="inlineStr">
        <is>
          <t>Rapunzel, hey.
Stop. Look, I--
I love you, too,</t>
        </is>
      </c>
      <c r="D581">
        <f>HYPERLINK("https://www.youtube.com/watch?v=z5Lxi49qPrQ&amp;t=1183s", "Go to time")</f>
        <v/>
      </c>
    </row>
    <row r="582">
      <c r="A582">
        <f>HYPERLINK("https://www.youtube.com/watch?v=z5Lxi49qPrQ", "Video")</f>
        <v/>
      </c>
      <c r="B582" t="inlineStr">
        <is>
          <t>20:53</t>
        </is>
      </c>
      <c r="C582" t="inlineStr">
        <is>
          <t>I am really sorry
I hurt you, Rapunzel.</t>
        </is>
      </c>
      <c r="D582">
        <f>HYPERLINK("https://www.youtube.com/watch?v=z5Lxi49qPrQ&amp;t=1253s", "Go to time")</f>
        <v/>
      </c>
    </row>
    <row r="583">
      <c r="A583">
        <f>HYPERLINK("https://www.youtube.com/watch?v=z5Lxi49qPrQ", "Video")</f>
        <v/>
      </c>
      <c r="B583" t="inlineStr">
        <is>
          <t>21:40</t>
        </is>
      </c>
      <c r="C583" t="inlineStr">
        <is>
          <t>Rapunzel:
Well, Mr. Schnitz just
made a generous donation</t>
        </is>
      </c>
      <c r="D583">
        <f>HYPERLINK("https://www.youtube.com/watch?v=z5Lxi49qPrQ&amp;t=1300s", "Go to time")</f>
        <v/>
      </c>
    </row>
    <row r="584">
      <c r="A584">
        <f>HYPERLINK("https://www.youtube.com/watch?v=z5Lxi49qPrQ", "Video")</f>
        <v/>
      </c>
      <c r="B584" t="inlineStr">
        <is>
          <t>21:49</t>
        </is>
      </c>
      <c r="C584" t="inlineStr">
        <is>
          <t>Rapunzel:
Oh, about a stolen
treasure's worth.</t>
        </is>
      </c>
      <c r="D584">
        <f>HYPERLINK("https://www.youtube.com/watch?v=z5Lxi49qPrQ&amp;t=1309s", "Go to time")</f>
        <v/>
      </c>
    </row>
    <row r="585">
      <c r="A585">
        <f>HYPERLINK("https://www.youtube.com/watch?v=FGN9YdaDodY", "Video")</f>
        <v/>
      </c>
      <c r="B585" t="inlineStr">
        <is>
          <t>38:25</t>
        </is>
      </c>
      <c r="C585" t="inlineStr">
        <is>
          <t>uh they were refilling the punch B</t>
        </is>
      </c>
      <c r="D585">
        <f>HYPERLINK("https://www.youtube.com/watch?v=FGN9YdaDodY&amp;t=2305s", "Go to time")</f>
        <v/>
      </c>
    </row>
    <row r="586">
      <c r="A586">
        <f>HYPERLINK("https://www.youtube.com/watch?v=vsr7o-pHl9c", "Video")</f>
        <v/>
      </c>
      <c r="B586" t="inlineStr">
        <is>
          <t>6:23</t>
        </is>
      </c>
      <c r="C586" t="inlineStr">
        <is>
          <t>heard of you guys you're uh fist puncher</t>
        </is>
      </c>
      <c r="D586">
        <f>HYPERLINK("https://www.youtube.com/watch?v=vsr7o-pHl9c&amp;t=383s", "Go to time")</f>
        <v/>
      </c>
    </row>
    <row r="587">
      <c r="A587">
        <f>HYPERLINK("https://www.youtube.com/watch?v=vsr7o-pHl9c", "Video")</f>
        <v/>
      </c>
      <c r="B587" t="inlineStr">
        <is>
          <t>6:25</t>
        </is>
      </c>
      <c r="C587" t="inlineStr">
        <is>
          <t>right fist puncher and uh the</t>
        </is>
      </c>
      <c r="D587">
        <f>HYPERLINK("https://www.youtube.com/watch?v=vsr7o-pHl9c&amp;t=385s", "Go to time")</f>
        <v/>
      </c>
    </row>
    <row r="588">
      <c r="A588">
        <f>HYPERLINK("https://www.youtube.com/watch?v=vsr7o-pHl9c", "Video")</f>
        <v/>
      </c>
      <c r="B588" t="inlineStr">
        <is>
          <t>12:03</t>
        </is>
      </c>
      <c r="C588" t="inlineStr">
        <is>
          <t>fist puncher and Dodge tractors are at</t>
        </is>
      </c>
      <c r="D588">
        <f>HYPERLINK("https://www.youtube.com/watch?v=vsr7o-pHl9c&amp;t=723s", "Go to time")</f>
        <v/>
      </c>
    </row>
    <row r="589">
      <c r="A589">
        <f>HYPERLINK("https://www.youtube.com/watch?v=QUqZQzD4Qhk", "Video")</f>
        <v/>
      </c>
      <c r="B589" t="inlineStr">
        <is>
          <t>3:23</t>
        </is>
      </c>
      <c r="C589" t="inlineStr">
        <is>
          <t>Rapunzel: Wow.</t>
        </is>
      </c>
      <c r="D589">
        <f>HYPERLINK("https://www.youtube.com/watch?v=QUqZQzD4Qhk&amp;t=203s", "Go to time")</f>
        <v/>
      </c>
    </row>
    <row r="590">
      <c r="A590">
        <f>HYPERLINK("https://www.youtube.com/watch?v=QUqZQzD4Qhk", "Video")</f>
        <v/>
      </c>
      <c r="B590" t="inlineStr">
        <is>
          <t>3:42</t>
        </is>
      </c>
      <c r="C590" t="inlineStr">
        <is>
          <t>-Rapunzel: Done!
-Uh... Great?</t>
        </is>
      </c>
      <c r="D590">
        <f>HYPERLINK("https://www.youtube.com/watch?v=QUqZQzD4Qhk&amp;t=222s", "Go to time")</f>
        <v/>
      </c>
    </row>
    <row r="591">
      <c r="A591">
        <f>HYPERLINK("https://www.youtube.com/watch?v=QUqZQzD4Qhk", "Video")</f>
        <v/>
      </c>
      <c r="B591" t="inlineStr">
        <is>
          <t>6:36</t>
        </is>
      </c>
      <c r="C591" t="inlineStr">
        <is>
          <t>-Rapunzel:
Oh! Yeah! Pascal?
-(squeaking)</t>
        </is>
      </c>
      <c r="D591">
        <f>HYPERLINK("https://www.youtube.com/watch?v=QUqZQzD4Qhk&amp;t=396s", "Go to time")</f>
        <v/>
      </c>
    </row>
    <row r="592">
      <c r="A592">
        <f>HYPERLINK("https://www.youtube.com/watch?v=QUqZQzD4Qhk", "Video")</f>
        <v/>
      </c>
      <c r="B592" t="inlineStr">
        <is>
          <t>7:01</t>
        </is>
      </c>
      <c r="C592" t="inlineStr">
        <is>
          <t>Huh. Rapunzel, that's
really amazing, but it's
already been invented.</t>
        </is>
      </c>
      <c r="D592">
        <f>HYPERLINK("https://www.youtube.com/watch?v=QUqZQzD4Qhk&amp;t=421s", "Go to time")</f>
        <v/>
      </c>
    </row>
    <row r="593">
      <c r="A593">
        <f>HYPERLINK("https://www.youtube.com/watch?v=QUqZQzD4Qhk", "Video")</f>
        <v/>
      </c>
      <c r="B593" t="inlineStr">
        <is>
          <t>8:23</t>
        </is>
      </c>
      <c r="C593" t="inlineStr">
        <is>
          <t>Rapunzel:
Carrots, celery, cucumbers.</t>
        </is>
      </c>
      <c r="D593">
        <f>HYPERLINK("https://www.youtube.com/watch?v=QUqZQzD4Qhk&amp;t=503s", "Go to time")</f>
        <v/>
      </c>
    </row>
    <row r="594">
      <c r="A594">
        <f>HYPERLINK("https://www.youtube.com/watch?v=QUqZQzD4Qhk", "Video")</f>
        <v/>
      </c>
      <c r="B594" t="inlineStr">
        <is>
          <t>9:11</t>
        </is>
      </c>
      <c r="C594" t="inlineStr">
        <is>
          <t>Rapunzel:
Automatic laundry cart?</t>
        </is>
      </c>
      <c r="D594">
        <f>HYPERLINK("https://www.youtube.com/watch?v=QUqZQzD4Qhk&amp;t=551s", "Go to time")</f>
        <v/>
      </c>
    </row>
    <row r="595">
      <c r="A595">
        <f>HYPERLINK("https://www.youtube.com/watch?v=QUqZQzD4Qhk", "Video")</f>
        <v/>
      </c>
      <c r="B595" t="inlineStr">
        <is>
          <t>19:24</t>
        </is>
      </c>
      <c r="C595" t="inlineStr">
        <is>
          <t>Rapunzel:
Woo-hoo!</t>
        </is>
      </c>
      <c r="D595">
        <f>HYPERLINK("https://www.youtube.com/watch?v=QUqZQzD4Qhk&amp;t=1164s", "Go to time")</f>
        <v/>
      </c>
    </row>
    <row r="596">
      <c r="A596">
        <f>HYPERLINK("https://www.youtube.com/watch?v=R8z6D8-bNR8", "Video")</f>
        <v/>
      </c>
      <c r="B596" t="inlineStr">
        <is>
          <t>1:24</t>
        </is>
      </c>
      <c r="C596" t="inlineStr">
        <is>
          <t>If this is punishment
for failing my last mission,</t>
        </is>
      </c>
      <c r="D596">
        <f>HYPERLINK("https://www.youtube.com/watch?v=R8z6D8-bNR8&amp;t=84s", "Go to time")</f>
        <v/>
      </c>
    </row>
    <row r="597">
      <c r="A597">
        <f>HYPERLINK("https://www.youtube.com/watch?v=Hc5m3F7Rfy4", "Video")</f>
        <v/>
      </c>
      <c r="B597" t="inlineStr">
        <is>
          <t>21:30</t>
        </is>
      </c>
      <c r="C597" t="inlineStr">
        <is>
          <t>M this is the worst punishment we ever</t>
        </is>
      </c>
      <c r="D597">
        <f>HYPERLINK("https://www.youtube.com/watch?v=Hc5m3F7Rfy4&amp;t=1290s", "Go to time")</f>
        <v/>
      </c>
    </row>
    <row r="598">
      <c r="A598">
        <f>HYPERLINK("https://www.youtube.com/watch?v=6IRJ0oN7JQ8", "Video")</f>
        <v/>
      </c>
      <c r="B598" t="inlineStr">
        <is>
          <t>0:39</t>
        </is>
      </c>
      <c r="C598" t="inlineStr">
        <is>
          <t>punch not only will you not win a trophy</t>
        </is>
      </c>
      <c r="D598">
        <f>HYPERLINK("https://www.youtube.com/watch?v=6IRJ0oN7JQ8&amp;t=39s", "Go to time")</f>
        <v/>
      </c>
    </row>
    <row r="599">
      <c r="A599">
        <f>HYPERLINK("https://www.youtube.com/watch?v=6IRJ0oN7JQ8", "Video")</f>
        <v/>
      </c>
      <c r="B599" t="inlineStr">
        <is>
          <t>0:55</t>
        </is>
      </c>
      <c r="C599" t="inlineStr">
        <is>
          <t>now get in there punch and win yourself</t>
        </is>
      </c>
      <c r="D599">
        <f>HYPERLINK("https://www.youtube.com/watch?v=6IRJ0oN7JQ8&amp;t=55s", "Go to time")</f>
        <v/>
      </c>
    </row>
    <row r="600">
      <c r="A600">
        <f>HYPERLINK("https://www.youtube.com/watch?v=8UV7fTpCi9M", "Video")</f>
        <v/>
      </c>
      <c r="B600" t="inlineStr">
        <is>
          <t>9:55</t>
        </is>
      </c>
      <c r="C600" t="inlineStr">
        <is>
          <t>Rapunzel</t>
        </is>
      </c>
      <c r="D600">
        <f>HYPERLINK("https://www.youtube.com/watch?v=8UV7fTpCi9M&amp;t=595s", "Go to time")</f>
        <v/>
      </c>
    </row>
    <row r="601">
      <c r="A601">
        <f>HYPERLINK("https://www.youtube.com/watch?v=_njxJKdqQzk", "Video")</f>
        <v/>
      </c>
      <c r="B601" t="inlineStr">
        <is>
          <t>8:00</t>
        </is>
      </c>
      <c r="C601" t="inlineStr">
        <is>
          <t>this puny planet's most
formidable doer of good,</t>
        </is>
      </c>
      <c r="D601">
        <f>HYPERLINK("https://www.youtube.com/watch?v=_njxJKdqQzk&amp;t=480s", "Go to time")</f>
        <v/>
      </c>
    </row>
    <row r="602">
      <c r="A602">
        <f>HYPERLINK("https://www.youtube.com/watch?v=nCvQQbCvzhY", "Video")</f>
        <v/>
      </c>
      <c r="B602" t="inlineStr">
        <is>
          <t>12:57</t>
        </is>
      </c>
      <c r="C602" t="inlineStr">
        <is>
          <t>punished for something she didn't didn't</t>
        </is>
      </c>
      <c r="D602">
        <f>HYPERLINK("https://www.youtube.com/watch?v=nCvQQbCvzhY&amp;t=777s", "Go to time")</f>
        <v/>
      </c>
    </row>
    <row r="603">
      <c r="A603">
        <f>HYPERLINK("https://www.youtube.com/watch?v=0OzsbKe8V3M", "Video")</f>
        <v/>
      </c>
      <c r="B603" t="inlineStr">
        <is>
          <t>4:20</t>
        </is>
      </c>
      <c r="C603" t="inlineStr">
        <is>
          <t>was worth getting punched in the head</t>
        </is>
      </c>
      <c r="D603">
        <f>HYPERLINK("https://www.youtube.com/watch?v=0OzsbKe8V3M&amp;t=260s", "Go to time")</f>
        <v/>
      </c>
    </row>
    <row r="604">
      <c r="A604">
        <f>HYPERLINK("https://www.youtube.com/watch?v=0W28zuVa0_k", "Video")</f>
        <v/>
      </c>
      <c r="B604" t="inlineStr">
        <is>
          <t>0:36</t>
        </is>
      </c>
      <c r="C604" t="inlineStr">
        <is>
          <t>away make it rain with punchlines so</t>
        </is>
      </c>
      <c r="D604">
        <f>HYPERLINK("https://www.youtube.com/watch?v=0W28zuVa0_k&amp;t=36s", "Go to time")</f>
        <v/>
      </c>
    </row>
    <row r="605">
      <c r="A605">
        <f>HYPERLINK("https://www.youtube.com/watch?v=0W28zuVa0_k", "Video")</f>
        <v/>
      </c>
      <c r="B605" t="inlineStr">
        <is>
          <t>12:41</t>
        </is>
      </c>
      <c r="C605" t="inlineStr">
        <is>
          <t>punched in the code and to our surprise</t>
        </is>
      </c>
      <c r="D605">
        <f>HYPERLINK("https://www.youtube.com/watch?v=0W28zuVa0_k&amp;t=761s", "Go to time")</f>
        <v/>
      </c>
    </row>
    <row r="606">
      <c r="A606">
        <f>HYPERLINK("https://www.youtube.com/watch?v=qnpASSmWIGw", "Video")</f>
        <v/>
      </c>
      <c r="B606" t="inlineStr">
        <is>
          <t>2:20</t>
        </is>
      </c>
      <c r="C606" t="inlineStr">
        <is>
          <t>Rapunzel:
Goodness!</t>
        </is>
      </c>
      <c r="D606">
        <f>HYPERLINK("https://www.youtube.com/watch?v=qnpASSmWIGw&amp;t=140s", "Go to time")</f>
        <v/>
      </c>
    </row>
    <row r="607">
      <c r="A607">
        <f>HYPERLINK("https://www.youtube.com/watch?v=qnpASSmWIGw", "Video")</f>
        <v/>
      </c>
      <c r="B607" t="inlineStr">
        <is>
          <t>5:12</t>
        </is>
      </c>
      <c r="C607" t="inlineStr">
        <is>
          <t>You shouldn't be punished
for something I--</t>
        </is>
      </c>
      <c r="D607">
        <f>HYPERLINK("https://www.youtube.com/watch?v=qnpASSmWIGw&amp;t=312s", "Go to time")</f>
        <v/>
      </c>
    </row>
    <row r="608">
      <c r="A608">
        <f>HYPERLINK("https://www.youtube.com/watch?v=qnpASSmWIGw", "Video")</f>
        <v/>
      </c>
      <c r="B608" t="inlineStr">
        <is>
          <t>5:15</t>
        </is>
      </c>
      <c r="C608" t="inlineStr">
        <is>
          <t>-(crashing)
-(Rapunzel yelps)</t>
        </is>
      </c>
      <c r="D608">
        <f>HYPERLINK("https://www.youtube.com/watch?v=qnpASSmWIGw&amp;t=315s", "Go to time")</f>
        <v/>
      </c>
    </row>
    <row r="609">
      <c r="A609">
        <f>HYPERLINK("https://www.youtube.com/watch?v=qnpASSmWIGw", "Video")</f>
        <v/>
      </c>
      <c r="B609" t="inlineStr">
        <is>
          <t>6:59</t>
        </is>
      </c>
      <c r="C609" t="inlineStr">
        <is>
          <t>-(Pascal squeaking)
-(Rapunzel grunts)</t>
        </is>
      </c>
      <c r="D609">
        <f>HYPERLINK("https://www.youtube.com/watch?v=qnpASSmWIGw&amp;t=419s", "Go to time")</f>
        <v/>
      </c>
    </row>
    <row r="610">
      <c r="A610">
        <f>HYPERLINK("https://www.youtube.com/watch?v=qnpASSmWIGw", "Video")</f>
        <v/>
      </c>
      <c r="B610" t="inlineStr">
        <is>
          <t>7:24</t>
        </is>
      </c>
      <c r="C610" t="inlineStr">
        <is>
          <t>The situation is being
handled, Rapunzel.</t>
        </is>
      </c>
      <c r="D610">
        <f>HYPERLINK("https://www.youtube.com/watch?v=qnpASSmWIGw&amp;t=444s", "Go to time")</f>
        <v/>
      </c>
    </row>
    <row r="611">
      <c r="A611">
        <f>HYPERLINK("https://www.youtube.com/watch?v=qnpASSmWIGw", "Video")</f>
        <v/>
      </c>
      <c r="B611" t="inlineStr">
        <is>
          <t>7:31</t>
        </is>
      </c>
      <c r="C611" t="inlineStr">
        <is>
          <t>Rapunzel.</t>
        </is>
      </c>
      <c r="D611">
        <f>HYPERLINK("https://www.youtube.com/watch?v=qnpASSmWIGw&amp;t=451s", "Go to time")</f>
        <v/>
      </c>
    </row>
    <row r="612">
      <c r="A612">
        <f>HYPERLINK("https://www.youtube.com/watch?v=qnpASSmWIGw", "Video")</f>
        <v/>
      </c>
      <c r="B612" t="inlineStr">
        <is>
          <t>8:11</t>
        </is>
      </c>
      <c r="C612" t="inlineStr">
        <is>
          <t>Eugene:
How is what you're
doing to Rapunzel</t>
        </is>
      </c>
      <c r="D612">
        <f>HYPERLINK("https://www.youtube.com/watch?v=qnpASSmWIGw&amp;t=491s", "Go to time")</f>
        <v/>
      </c>
    </row>
    <row r="613">
      <c r="A613">
        <f>HYPERLINK("https://www.youtube.com/watch?v=qnpASSmWIGw", "Video")</f>
        <v/>
      </c>
      <c r="B613" t="inlineStr">
        <is>
          <t>8:35</t>
        </is>
      </c>
      <c r="C613" t="inlineStr">
        <is>
          <t>I'll do whatever I must
to keep Rapunzel
safe from harm.</t>
        </is>
      </c>
      <c r="D613">
        <f>HYPERLINK("https://www.youtube.com/watch?v=qnpASSmWIGw&amp;t=515s", "Go to time")</f>
        <v/>
      </c>
    </row>
    <row r="614">
      <c r="A614">
        <f>HYPERLINK("https://www.youtube.com/watch?v=qnpASSmWIGw", "Video")</f>
        <v/>
      </c>
      <c r="B614" t="inlineStr">
        <is>
          <t>9:08</t>
        </is>
      </c>
      <c r="C614" t="inlineStr">
        <is>
          <t>Rapunzel, in the two decades
you were gone,</t>
        </is>
      </c>
      <c r="D614">
        <f>HYPERLINK("https://www.youtube.com/watch?v=qnpASSmWIGw&amp;t=548s", "Go to time")</f>
        <v/>
      </c>
    </row>
    <row r="615">
      <c r="A615">
        <f>HYPERLINK("https://www.youtube.com/watch?v=qnpASSmWIGw", "Video")</f>
        <v/>
      </c>
      <c r="B615" t="inlineStr">
        <is>
          <t>13:26</t>
        </is>
      </c>
      <c r="C615" t="inlineStr">
        <is>
          <t>I'm not sure that I see the part
of Rapunzel's escape plan</t>
        </is>
      </c>
      <c r="D615">
        <f>HYPERLINK("https://www.youtube.com/watch?v=qnpASSmWIGw&amp;t=806s", "Go to time")</f>
        <v/>
      </c>
    </row>
    <row r="616">
      <c r="A616">
        <f>HYPERLINK("https://www.youtube.com/watch?v=qnpASSmWIGw", "Video")</f>
        <v/>
      </c>
      <c r="B616" t="inlineStr">
        <is>
          <t>18:08</t>
        </is>
      </c>
      <c r="C616" t="inlineStr">
        <is>
          <t>is Princess Rapunzel herself.</t>
        </is>
      </c>
      <c r="D616">
        <f>HYPERLINK("https://www.youtube.com/watch?v=qnpASSmWIGw&amp;t=1088s", "Go to time")</f>
        <v/>
      </c>
    </row>
    <row r="617">
      <c r="A617">
        <f>HYPERLINK("https://www.youtube.com/watch?v=qnpASSmWIGw", "Video")</f>
        <v/>
      </c>
      <c r="B617" t="inlineStr">
        <is>
          <t>19:01</t>
        </is>
      </c>
      <c r="C617" t="inlineStr">
        <is>
          <t>-Watch out!
-What? Rapunzel?</t>
        </is>
      </c>
      <c r="D617">
        <f>HYPERLINK("https://www.youtube.com/watch?v=qnpASSmWIGw&amp;t=1141s", "Go to time")</f>
        <v/>
      </c>
    </row>
    <row r="618">
      <c r="A618">
        <f>HYPERLINK("https://www.youtube.com/watch?v=qnpASSmWIGw", "Video")</f>
        <v/>
      </c>
      <c r="B618" t="inlineStr">
        <is>
          <t>19:54</t>
        </is>
      </c>
      <c r="C618" t="inlineStr">
        <is>
          <t>Rapunzel:
Then he just picked
the wrong game.</t>
        </is>
      </c>
      <c r="D618">
        <f>HYPERLINK("https://www.youtube.com/watch?v=qnpASSmWIGw&amp;t=1194s", "Go to time")</f>
        <v/>
      </c>
    </row>
    <row r="619">
      <c r="A619">
        <f>HYPERLINK("https://www.youtube.com/watch?v=qnpASSmWIGw", "Video")</f>
        <v/>
      </c>
      <c r="B619" t="inlineStr">
        <is>
          <t>21:43</t>
        </is>
      </c>
      <c r="C619" t="inlineStr">
        <is>
          <t>Rapunzel! You did it!</t>
        </is>
      </c>
      <c r="D619">
        <f>HYPERLINK("https://www.youtube.com/watch?v=qnpASSmWIGw&amp;t=1303s", "Go to time")</f>
        <v/>
      </c>
    </row>
    <row r="620">
      <c r="A620">
        <f>HYPERLINK("https://www.youtube.com/watch?v=qnpASSmWIGw", "Video")</f>
        <v/>
      </c>
      <c r="B620" t="inlineStr">
        <is>
          <t>21:51</t>
        </is>
      </c>
      <c r="C620" t="inlineStr">
        <is>
          <t>Princess Rapunzel,
King Frederic.</t>
        </is>
      </c>
      <c r="D620">
        <f>HYPERLINK("https://www.youtube.com/watch?v=qnpASSmWIGw&amp;t=1311s", "Go to time")</f>
        <v/>
      </c>
    </row>
    <row r="621">
      <c r="A621">
        <f>HYPERLINK("https://www.youtube.com/watch?v=x7t6ZzEFsxw", "Video")</f>
        <v/>
      </c>
      <c r="B621" t="inlineStr">
        <is>
          <t>0:35</t>
        </is>
      </c>
      <c r="C621" t="inlineStr">
        <is>
          <t>fist puncher right fist puncher and uh</t>
        </is>
      </c>
      <c r="D621">
        <f>HYPERLINK("https://www.youtube.com/watch?v=x7t6ZzEFsxw&amp;t=35s", "Go to time")</f>
        <v/>
      </c>
    </row>
    <row r="622">
      <c r="A622">
        <f>HYPERLINK("https://www.youtube.com/watch?v=x7t6ZzEFsxw", "Video")</f>
        <v/>
      </c>
      <c r="B622" t="inlineStr">
        <is>
          <t>2:15</t>
        </is>
      </c>
      <c r="C622" t="inlineStr">
        <is>
          <t>fist puncher can't lift that tug boat i</t>
        </is>
      </c>
      <c r="D622">
        <f>HYPERLINK("https://www.youtube.com/watch?v=x7t6ZzEFsxw&amp;t=135s", "Go to time")</f>
        <v/>
      </c>
    </row>
    <row r="623">
      <c r="A623">
        <f>HYPERLINK("https://www.youtube.com/watch?v=OvTlDFVapuk", "Video")</f>
        <v/>
      </c>
      <c r="B623" t="inlineStr">
        <is>
          <t>0:14</t>
        </is>
      </c>
      <c r="C623" t="inlineStr">
        <is>
          <t>sandwich punch card</t>
        </is>
      </c>
      <c r="D623">
        <f>HYPERLINK("https://www.youtube.com/watch?v=OvTlDFVapuk&amp;t=14s", "Go to time")</f>
        <v/>
      </c>
    </row>
    <row r="624">
      <c r="A624">
        <f>HYPERLINK("https://www.youtube.com/watch?v=90u8iEm44Y0", "Video")</f>
        <v/>
      </c>
      <c r="B624" t="inlineStr">
        <is>
          <t>0:56</t>
        </is>
      </c>
      <c r="C624" t="inlineStr">
        <is>
          <t>punch l so I've read you can leave a kid</t>
        </is>
      </c>
      <c r="D624">
        <f>HYPERLINK("https://www.youtube.com/watch?v=90u8iEm44Y0&amp;t=56s", "Go to time")</f>
        <v/>
      </c>
    </row>
    <row r="625">
      <c r="A625">
        <f>HYPERLINK("https://www.youtube.com/watch?v=90u8iEm44Y0", "Video")</f>
        <v/>
      </c>
      <c r="B625" t="inlineStr">
        <is>
          <t>6:00</t>
        </is>
      </c>
      <c r="C625" t="inlineStr">
        <is>
          <t>punch</t>
        </is>
      </c>
      <c r="D625">
        <f>HYPERLINK("https://www.youtube.com/watch?v=90u8iEm44Y0&amp;t=360s", "Go to time")</f>
        <v/>
      </c>
    </row>
    <row r="626">
      <c r="A626">
        <f>HYPERLINK("https://www.youtube.com/watch?v=jwV1dH6O9YY", "Video")</f>
        <v/>
      </c>
      <c r="B626" t="inlineStr">
        <is>
          <t>3:05</t>
        </is>
      </c>
      <c r="C626" t="inlineStr">
        <is>
          <t>fine what's My Punishment are you gonna</t>
        </is>
      </c>
      <c r="D626">
        <f>HYPERLINK("https://www.youtube.com/watch?v=jwV1dH6O9YY&amp;t=185s", "Go to time")</f>
        <v/>
      </c>
    </row>
    <row r="627">
      <c r="A627">
        <f>HYPERLINK("https://www.youtube.com/watch?v=s_ZnPrCRGEw", "Video")</f>
        <v/>
      </c>
      <c r="B627" t="inlineStr">
        <is>
          <t>1:24</t>
        </is>
      </c>
      <c r="C627" t="inlineStr">
        <is>
          <t>punch punch punch the air just like it's</t>
        </is>
      </c>
      <c r="D627">
        <f>HYPERLINK("https://www.youtube.com/watch?v=s_ZnPrCRGEw&amp;t=84s", "Go to time")</f>
        <v/>
      </c>
    </row>
    <row r="628">
      <c r="A628">
        <f>HYPERLINK("https://www.youtube.com/watch?v=uMGrwrF6nNs", "Video")</f>
        <v/>
      </c>
      <c r="B628" t="inlineStr">
        <is>
          <t>0:33</t>
        </is>
      </c>
      <c r="C628" t="inlineStr">
        <is>
          <t>that's not even a punishment I love</t>
        </is>
      </c>
      <c r="D628">
        <f>HYPERLINK("https://www.youtube.com/watch?v=uMGrwrF6nNs&amp;t=33s", "Go to time")</f>
        <v/>
      </c>
    </row>
    <row r="629">
      <c r="A629">
        <f>HYPERLINK("https://www.youtube.com/watch?v=Q3PbNGxj4Zk", "Video")</f>
        <v/>
      </c>
      <c r="B629" t="inlineStr">
        <is>
          <t>15:58</t>
        </is>
      </c>
      <c r="C629" t="inlineStr">
        <is>
          <t>Mother Nature caught me.
This is my punishment.</t>
        </is>
      </c>
      <c r="D629">
        <f>HYPERLINK("https://www.youtube.com/watch?v=Q3PbNGxj4Zk&amp;t=958s", "Go to time")</f>
        <v/>
      </c>
    </row>
    <row r="630">
      <c r="A630">
        <f>HYPERLINK("https://www.youtube.com/watch?v=Q3PbNGxj4Zk", "Video")</f>
        <v/>
      </c>
      <c r="B630" t="inlineStr">
        <is>
          <t>17:33</t>
        </is>
      </c>
      <c r="C630" t="inlineStr">
        <is>
          <t>I just think he needs
a more severe punishment.</t>
        </is>
      </c>
      <c r="D630">
        <f>HYPERLINK("https://www.youtube.com/watch?v=Q3PbNGxj4Zk&amp;t=1053s", "Go to time")</f>
        <v/>
      </c>
    </row>
    <row r="631">
      <c r="A631">
        <f>HYPERLINK("https://www.youtube.com/watch?v=Q3PbNGxj4Zk", "Video")</f>
        <v/>
      </c>
      <c r="B631" t="inlineStr">
        <is>
          <t>17:53</t>
        </is>
      </c>
      <c r="C631" t="inlineStr">
        <is>
          <t>OK. I think you've
been punished enough.</t>
        </is>
      </c>
      <c r="D631">
        <f>HYPERLINK("https://www.youtube.com/watch?v=Q3PbNGxj4Zk&amp;t=1073s", "Go to time")</f>
        <v/>
      </c>
    </row>
    <row r="632">
      <c r="A632">
        <f>HYPERLINK("https://www.youtube.com/watch?v=Q3PbNGxj4Zk", "Video")</f>
        <v/>
      </c>
      <c r="B632" t="inlineStr">
        <is>
          <t>21:18</t>
        </is>
      </c>
      <c r="C632" t="inlineStr">
        <is>
          <t>See, I fit the punishment
to the person not the crime.</t>
        </is>
      </c>
      <c r="D632">
        <f>HYPERLINK("https://www.youtube.com/watch?v=Q3PbNGxj4Zk&amp;t=1278s", "Go to time")</f>
        <v/>
      </c>
    </row>
    <row r="633">
      <c r="A633">
        <f>HYPERLINK("https://www.youtube.com/watch?v=zHyxv76fPko", "Video")</f>
        <v/>
      </c>
      <c r="B633" t="inlineStr">
        <is>
          <t>1:37</t>
        </is>
      </c>
      <c r="C633" t="inlineStr">
        <is>
          <t>a punch but I mean it</t>
        </is>
      </c>
      <c r="D633">
        <f>HYPERLINK("https://www.youtube.com/watch?v=zHyxv76fPko&amp;t=97s", "Go to time")</f>
        <v/>
      </c>
    </row>
    <row r="634">
      <c r="A634">
        <f>HYPERLINK("https://www.youtube.com/watch?v=z_feAhT_h3I", "Video")</f>
        <v/>
      </c>
      <c r="B634" t="inlineStr">
        <is>
          <t>0:58</t>
        </is>
      </c>
      <c r="C634" t="inlineStr">
        <is>
          <t>puncher's jacket</t>
        </is>
      </c>
      <c r="D634">
        <f>HYPERLINK("https://www.youtube.com/watch?v=z_feAhT_h3I&amp;t=58s", "Go to time")</f>
        <v/>
      </c>
    </row>
    <row r="635">
      <c r="A635">
        <f>HYPERLINK("https://www.youtube.com/watch?v=z_feAhT_h3I", "Video")</f>
        <v/>
      </c>
      <c r="B635" t="inlineStr">
        <is>
          <t>1:49</t>
        </is>
      </c>
      <c r="C635" t="inlineStr">
        <is>
          <t>about but still he might face punch me</t>
        </is>
      </c>
      <c r="D635">
        <f>HYPERLINK("https://www.youtube.com/watch?v=z_feAhT_h3I&amp;t=109s", "Go to time")</f>
        <v/>
      </c>
    </row>
    <row r="636">
      <c r="A636">
        <f>HYPERLINK("https://www.youtube.com/watch?v=kgWf3DpLxAc", "Video")</f>
        <v/>
      </c>
      <c r="B636" t="inlineStr">
        <is>
          <t>1:57</t>
        </is>
      </c>
      <c r="C636" t="inlineStr">
        <is>
          <t>Rapunzel:
The entire kingdom is in a panic
over this Silent Striker,</t>
        </is>
      </c>
      <c r="D636">
        <f>HYPERLINK("https://www.youtube.com/watch?v=kgWf3DpLxAc&amp;t=117s", "Go to time")</f>
        <v/>
      </c>
    </row>
    <row r="637">
      <c r="A637">
        <f>HYPERLINK("https://www.youtube.com/watch?v=kgWf3DpLxAc", "Video")</f>
        <v/>
      </c>
      <c r="B637" t="inlineStr">
        <is>
          <t>6:17</t>
        </is>
      </c>
      <c r="C637" t="inlineStr">
        <is>
          <t>But until then,
nurses Pascal and Rapunzel
are at your service.</t>
        </is>
      </c>
      <c r="D637">
        <f>HYPERLINK("https://www.youtube.com/watch?v=kgWf3DpLxAc&amp;t=377s", "Go to time")</f>
        <v/>
      </c>
    </row>
    <row r="638">
      <c r="A638">
        <f>HYPERLINK("https://www.youtube.com/watch?v=kgWf3DpLxAc", "Video")</f>
        <v/>
      </c>
      <c r="B638" t="inlineStr">
        <is>
          <t>10:16</t>
        </is>
      </c>
      <c r="C638" t="inlineStr">
        <is>
          <t>(sighing) Rapunzel,
I told you. I don't need--</t>
        </is>
      </c>
      <c r="D638">
        <f>HYPERLINK("https://www.youtube.com/watch?v=kgWf3DpLxAc&amp;t=616s", "Go to time")</f>
        <v/>
      </c>
    </row>
    <row r="639">
      <c r="A639">
        <f>HYPERLINK("https://www.youtube.com/watch?v=kgWf3DpLxAc", "Video")</f>
        <v/>
      </c>
      <c r="B639" t="inlineStr">
        <is>
          <t>10:24</t>
        </is>
      </c>
      <c r="C639" t="inlineStr">
        <is>
          <t>Rapunzel:
And replaced with Maximus.</t>
        </is>
      </c>
      <c r="D639">
        <f>HYPERLINK("https://www.youtube.com/watch?v=kgWf3DpLxAc&amp;t=624s", "Go to time")</f>
        <v/>
      </c>
    </row>
    <row r="640">
      <c r="A640">
        <f>HYPERLINK("https://www.youtube.com/watch?v=kgWf3DpLxAc", "Video")</f>
        <v/>
      </c>
      <c r="B640" t="inlineStr">
        <is>
          <t>13:09</t>
        </is>
      </c>
      <c r="C640" t="inlineStr">
        <is>
          <t>But Rapunzel showed me that
it's when you stop taking
things for yourself</t>
        </is>
      </c>
      <c r="D640">
        <f>HYPERLINK("https://www.youtube.com/watch?v=kgWf3DpLxAc&amp;t=789s", "Go to time")</f>
        <v/>
      </c>
    </row>
    <row r="641">
      <c r="A641">
        <f>HYPERLINK("https://www.youtube.com/watch?v=kgWf3DpLxAc", "Video")</f>
        <v/>
      </c>
      <c r="B641" t="inlineStr">
        <is>
          <t>13:57</t>
        </is>
      </c>
      <c r="C641" t="inlineStr">
        <is>
          <t>Ugh. Rapunzel,
what are you doing?</t>
        </is>
      </c>
      <c r="D641">
        <f>HYPERLINK("https://www.youtube.com/watch?v=kgWf3DpLxAc&amp;t=837s", "Go to time")</f>
        <v/>
      </c>
    </row>
    <row r="642">
      <c r="A642">
        <f>HYPERLINK("https://www.youtube.com/watch?v=kgWf3DpLxAc", "Video")</f>
        <v/>
      </c>
      <c r="B642" t="inlineStr">
        <is>
          <t>14:05</t>
        </is>
      </c>
      <c r="C642" t="inlineStr">
        <is>
          <t>Rapunzel,
for the last time,</t>
        </is>
      </c>
      <c r="D642">
        <f>HYPERLINK("https://www.youtube.com/watch?v=kgWf3DpLxAc&amp;t=845s", "Go to time")</f>
        <v/>
      </c>
    </row>
    <row r="643">
      <c r="A643">
        <f>HYPERLINK("https://www.youtube.com/watch?v=kgWf3DpLxAc", "Video")</f>
        <v/>
      </c>
      <c r="B643" t="inlineStr">
        <is>
          <t>14:18</t>
        </is>
      </c>
      <c r="C643" t="inlineStr">
        <is>
          <t>Thanks, Rapunzel,
but I think I got it.</t>
        </is>
      </c>
      <c r="D643">
        <f>HYPERLINK("https://www.youtube.com/watch?v=kgWf3DpLxAc&amp;t=858s", "Go to time")</f>
        <v/>
      </c>
    </row>
    <row r="644">
      <c r="A644">
        <f>HYPERLINK("https://www.youtube.com/watch?v=kgWf3DpLxAc", "Video")</f>
        <v/>
      </c>
      <c r="B644" t="inlineStr">
        <is>
          <t>15:33</t>
        </is>
      </c>
      <c r="C644" t="inlineStr">
        <is>
          <t>I'm so sorry
about your tiara,
Rapunzel.</t>
        </is>
      </c>
      <c r="D644">
        <f>HYPERLINK("https://www.youtube.com/watch?v=kgWf3DpLxAc&amp;t=933s", "Go to time")</f>
        <v/>
      </c>
    </row>
    <row r="645">
      <c r="A645">
        <f>HYPERLINK("https://www.youtube.com/watch?v=9_BC9KMNkV8", "Video")</f>
        <v/>
      </c>
      <c r="B645" t="inlineStr">
        <is>
          <t>4:54</t>
        </is>
      </c>
      <c r="C645" t="inlineStr">
        <is>
          <t>Okay then. Let's go punch
that moon in its big ugly face.</t>
        </is>
      </c>
      <c r="D645">
        <f>HYPERLINK("https://www.youtube.com/watch?v=9_BC9KMNkV8&amp;t=294s", "Go to time")</f>
        <v/>
      </c>
    </row>
    <row r="646">
      <c r="A646">
        <f>HYPERLINK("https://www.youtube.com/watch?v=X4BeRb4Lues", "Video")</f>
        <v/>
      </c>
      <c r="B646" t="inlineStr">
        <is>
          <t>6:18</t>
        </is>
      </c>
      <c r="C646" t="inlineStr">
        <is>
          <t>I'm Joey. And you
are one tall drink
of tropical punch.</t>
        </is>
      </c>
      <c r="D646">
        <f>HYPERLINK("https://www.youtube.com/watch?v=X4BeRb4Lues&amp;t=378s", "Go to time")</f>
        <v/>
      </c>
    </row>
    <row r="647">
      <c r="A647">
        <f>HYPERLINK("https://www.youtube.com/watch?v=ghMrXd3ueno", "Video")</f>
        <v/>
      </c>
      <c r="B647" t="inlineStr">
        <is>
          <t>22:31</t>
        </is>
      </c>
      <c r="C647" t="inlineStr">
        <is>
          <t>you are always good with puns need any</t>
        </is>
      </c>
      <c r="D647">
        <f>HYPERLINK("https://www.youtube.com/watch?v=ghMrXd3ueno&amp;t=1351s", "Go to time")</f>
        <v/>
      </c>
    </row>
    <row r="648">
      <c r="A648">
        <f>HYPERLINK("https://www.youtube.com/watch?v=Z3sdrgRZV1w", "Video")</f>
        <v/>
      </c>
      <c r="B648" t="inlineStr">
        <is>
          <t>1:23</t>
        </is>
      </c>
      <c r="C648" t="inlineStr">
        <is>
          <t>this puny planet's most
formidable doer of good,</t>
        </is>
      </c>
      <c r="D648">
        <f>HYPERLINK("https://www.youtube.com/watch?v=Z3sdrgRZV1w&amp;t=83s", "Go to time")</f>
        <v/>
      </c>
    </row>
    <row r="649">
      <c r="A649">
        <f>HYPERLINK("https://www.youtube.com/watch?v=0TmLuRE75ss", "Video")</f>
        <v/>
      </c>
      <c r="B649" t="inlineStr">
        <is>
          <t>0:42</t>
        </is>
      </c>
      <c r="C649" t="inlineStr">
        <is>
          <t>not so fast you've all got spunk real</t>
        </is>
      </c>
      <c r="D649">
        <f>HYPERLINK("https://www.youtube.com/watch?v=0TmLuRE75ss&amp;t=42s", "Go to time")</f>
        <v/>
      </c>
    </row>
    <row r="650">
      <c r="A650">
        <f>HYPERLINK("https://www.youtube.com/watch?v=6NBP0Xoqe1Y", "Video")</f>
        <v/>
      </c>
      <c r="B650" t="inlineStr">
        <is>
          <t>3:06</t>
        </is>
      </c>
      <c r="C650" t="inlineStr">
        <is>
          <t>and inspecting the punch,
to make sure the sugar level
does not exceed 15%.</t>
        </is>
      </c>
      <c r="D650">
        <f>HYPERLINK("https://www.youtube.com/watch?v=6NBP0Xoqe1Y&amp;t=186s", "Go to time")</f>
        <v/>
      </c>
    </row>
    <row r="651">
      <c r="A651">
        <f>HYPERLINK("https://www.youtube.com/watch?v=6NBP0Xoqe1Y", "Video")</f>
        <v/>
      </c>
      <c r="B651" t="inlineStr">
        <is>
          <t>13:19</t>
        </is>
      </c>
      <c r="C651" t="inlineStr">
        <is>
          <t>She's usually so punctual
for social events,
that she always remembers</t>
        </is>
      </c>
      <c r="D651">
        <f>HYPERLINK("https://www.youtube.com/watch?v=6NBP0Xoqe1Y&amp;t=799s", "Go to time")</f>
        <v/>
      </c>
    </row>
    <row r="652">
      <c r="A652">
        <f>HYPERLINK("https://www.youtube.com/watch?v=ANZkFfeRgSk", "Video")</f>
        <v/>
      </c>
      <c r="B652" t="inlineStr">
        <is>
          <t>0:43</t>
        </is>
      </c>
      <c r="C652" t="inlineStr">
        <is>
          <t>charge I'm not allowed to fly or punch</t>
        </is>
      </c>
      <c r="D652">
        <f>HYPERLINK("https://www.youtube.com/watch?v=ANZkFfeRgSk&amp;t=43s", "Go to time")</f>
        <v/>
      </c>
    </row>
    <row r="653">
      <c r="A653">
        <f>HYPERLINK("https://www.youtube.com/watch?v=vp2wt1s2y0Q", "Video")</f>
        <v/>
      </c>
      <c r="B653" t="inlineStr">
        <is>
          <t>1:25</t>
        </is>
      </c>
      <c r="C653" t="inlineStr">
        <is>
          <t>really look Rapunzel I know this</t>
        </is>
      </c>
      <c r="D653">
        <f>HYPERLINK("https://www.youtube.com/watch?v=vp2wt1s2y0Q&amp;t=85s", "Go to time")</f>
        <v/>
      </c>
    </row>
    <row r="654">
      <c r="A654">
        <f>HYPERLINK("https://www.youtube.com/watch?v=vp2wt1s2y0Q", "Video")</f>
        <v/>
      </c>
      <c r="B654" t="inlineStr">
        <is>
          <t>2:50</t>
        </is>
      </c>
      <c r="C654" t="inlineStr">
        <is>
          <t>things open endly for Rapunzel and one</t>
        </is>
      </c>
      <c r="D654">
        <f>HYPERLINK("https://www.youtube.com/watch?v=vp2wt1s2y0Q&amp;t=170s", "Go to time")</f>
        <v/>
      </c>
    </row>
    <row r="655">
      <c r="A655">
        <f>HYPERLINK("https://www.youtube.com/watch?v=vp2wt1s2y0Q", "Video")</f>
        <v/>
      </c>
      <c r="B655" t="inlineStr">
        <is>
          <t>6:51</t>
        </is>
      </c>
      <c r="C655" t="inlineStr">
        <is>
          <t>absolutely good night Rapunzel good</t>
        </is>
      </c>
      <c r="D655">
        <f>HYPERLINK("https://www.youtube.com/watch?v=vp2wt1s2y0Q&amp;t=411s", "Go to time")</f>
        <v/>
      </c>
    </row>
    <row r="656">
      <c r="A656">
        <f>HYPERLINK("https://www.youtube.com/watch?v=vp2wt1s2y0Q", "Video")</f>
        <v/>
      </c>
      <c r="B656" t="inlineStr">
        <is>
          <t>11:57</t>
        </is>
      </c>
      <c r="C656" t="inlineStr">
        <is>
          <t>watch Prin Princess Rapunzel may I</t>
        </is>
      </c>
      <c r="D656">
        <f>HYPERLINK("https://www.youtube.com/watch?v=vp2wt1s2y0Q&amp;t=717s", "Go to time")</f>
        <v/>
      </c>
    </row>
    <row r="657">
      <c r="A657">
        <f>HYPERLINK("https://www.youtube.com/watch?v=vp2wt1s2y0Q", "Video")</f>
        <v/>
      </c>
      <c r="B657" t="inlineStr">
        <is>
          <t>23:34</t>
        </is>
      </c>
      <c r="C657" t="inlineStr">
        <is>
          <t>Rapunzel do me a favor try not to run</t>
        </is>
      </c>
      <c r="D657">
        <f>HYPERLINK("https://www.youtube.com/watch?v=vp2wt1s2y0Q&amp;t=1414s", "Go to time")</f>
        <v/>
      </c>
    </row>
    <row r="658">
      <c r="A658">
        <f>HYPERLINK("https://www.youtube.com/watch?v=vp2wt1s2y0Q", "Video")</f>
        <v/>
      </c>
      <c r="B658" t="inlineStr">
        <is>
          <t>33:17</t>
        </is>
      </c>
      <c r="C658" t="inlineStr">
        <is>
          <t>Rapunzel with and</t>
        </is>
      </c>
      <c r="D658">
        <f>HYPERLINK("https://www.youtube.com/watch?v=vp2wt1s2y0Q&amp;t=1997s", "Go to time")</f>
        <v/>
      </c>
    </row>
    <row r="659">
      <c r="A659">
        <f>HYPERLINK("https://www.youtube.com/watch?v=vp2wt1s2y0Q", "Video")</f>
        <v/>
      </c>
      <c r="B659" t="inlineStr">
        <is>
          <t>64:41</t>
        </is>
      </c>
      <c r="C659" t="inlineStr">
        <is>
          <t>Rapunzel became the queen she was</t>
        </is>
      </c>
      <c r="D659">
        <f>HYPERLINK("https://www.youtube.com/watch?v=vp2wt1s2y0Q&amp;t=3881s", "Go to time")</f>
        <v/>
      </c>
    </row>
    <row r="660">
      <c r="A660">
        <f>HYPERLINK("https://www.youtube.com/watch?v=vp2wt1s2y0Q", "Video")</f>
        <v/>
      </c>
      <c r="B660" t="inlineStr">
        <is>
          <t>65:30</t>
        </is>
      </c>
      <c r="C660" t="inlineStr">
        <is>
          <t>inspired by Rapunzel spirit that he</t>
        </is>
      </c>
      <c r="D660">
        <f>HYPERLINK("https://www.youtube.com/watch?v=vp2wt1s2y0Q&amp;t=3930s", "Go to time")</f>
        <v/>
      </c>
    </row>
    <row r="661">
      <c r="A661">
        <f>HYPERLINK("https://www.youtube.com/watch?v=syhuwNidyPM", "Video")</f>
        <v/>
      </c>
      <c r="B661" t="inlineStr">
        <is>
          <t>4:14</t>
        </is>
      </c>
      <c r="C661" t="inlineStr">
        <is>
          <t>I'm just gonna go straight.
You know I can punch
through walls, right?</t>
        </is>
      </c>
      <c r="D661">
        <f>HYPERLINK("https://www.youtube.com/watch?v=syhuwNidyPM&amp;t=254s", "Go to time")</f>
        <v/>
      </c>
    </row>
    <row r="662">
      <c r="A662">
        <f>HYPERLINK("https://www.youtube.com/watch?v=syhuwNidyPM", "Video")</f>
        <v/>
      </c>
      <c r="B662" t="inlineStr">
        <is>
          <t>4:36</t>
        </is>
      </c>
      <c r="C662" t="inlineStr">
        <is>
          <t>Wall punch!</t>
        </is>
      </c>
      <c r="D662">
        <f>HYPERLINK("https://www.youtube.com/watch?v=syhuwNidyPM&amp;t=276s", "Go to time")</f>
        <v/>
      </c>
    </row>
    <row r="663">
      <c r="A663">
        <f>HYPERLINK("https://www.youtube.com/watch?v=syhuwNidyPM", "Video")</f>
        <v/>
      </c>
      <c r="B663" t="inlineStr">
        <is>
          <t>11:01</t>
        </is>
      </c>
      <c r="C663" t="inlineStr">
        <is>
          <t>Robot Punch!</t>
        </is>
      </c>
      <c r="D663">
        <f>HYPERLINK("https://www.youtube.com/watch?v=syhuwNidyPM&amp;t=661s", "Go to time")</f>
        <v/>
      </c>
    </row>
    <row r="664">
      <c r="A664">
        <f>HYPERLINK("https://www.youtube.com/watch?v=syhuwNidyPM", "Video")</f>
        <v/>
      </c>
      <c r="B664" t="inlineStr">
        <is>
          <t>14:42</t>
        </is>
      </c>
      <c r="C664" t="inlineStr">
        <is>
          <t>Bad Guy Punch!</t>
        </is>
      </c>
      <c r="D664">
        <f>HYPERLINK("https://www.youtube.com/watch?v=syhuwNidyPM&amp;t=882s", "Go to time")</f>
        <v/>
      </c>
    </row>
    <row r="665">
      <c r="A665">
        <f>HYPERLINK("https://www.youtube.com/watch?v=syhuwNidyPM", "Video")</f>
        <v/>
      </c>
      <c r="B665" t="inlineStr">
        <is>
          <t>16:11</t>
        </is>
      </c>
      <c r="C665" t="inlineStr">
        <is>
          <t>I'm just
gonna punch it.</t>
        </is>
      </c>
      <c r="D665">
        <f>HYPERLINK("https://www.youtube.com/watch?v=syhuwNidyPM&amp;t=971s", "Go to time")</f>
        <v/>
      </c>
    </row>
    <row r="666">
      <c r="A666">
        <f>HYPERLINK("https://www.youtube.com/watch?v=syhuwNidyPM", "Video")</f>
        <v/>
      </c>
      <c r="B666" t="inlineStr">
        <is>
          <t>16:20</t>
        </is>
      </c>
      <c r="C666" t="inlineStr">
        <is>
          <t>Water Tower Punch!</t>
        </is>
      </c>
      <c r="D666">
        <f>HYPERLINK("https://www.youtube.com/watch?v=syhuwNidyPM&amp;t=980s", "Go to time")</f>
        <v/>
      </c>
    </row>
    <row r="667">
      <c r="A667">
        <f>HYPERLINK("https://www.youtube.com/watch?v=syhuwNidyPM", "Video")</f>
        <v/>
      </c>
      <c r="B667" t="inlineStr">
        <is>
          <t>17:10</t>
        </is>
      </c>
      <c r="C667" t="inlineStr">
        <is>
          <t>One day there's going
to be a problem you can't
fix with a punch.</t>
        </is>
      </c>
      <c r="D667">
        <f>HYPERLINK("https://www.youtube.com/watch?v=syhuwNidyPM&amp;t=1030s", "Go to time")</f>
        <v/>
      </c>
    </row>
    <row r="668">
      <c r="A668">
        <f>HYPERLINK("https://www.youtube.com/watch?v=syhuwNidyPM", "Video")</f>
        <v/>
      </c>
      <c r="B668" t="inlineStr">
        <is>
          <t>17:13</t>
        </is>
      </c>
      <c r="C668" t="inlineStr">
        <is>
          <t>You've got to learn
to roll with the punches.</t>
        </is>
      </c>
      <c r="D668">
        <f>HYPERLINK("https://www.youtube.com/watch?v=syhuwNidyPM&amp;t=1033s", "Go to time")</f>
        <v/>
      </c>
    </row>
    <row r="669">
      <c r="A669">
        <f>HYPERLINK("https://www.youtube.com/watch?v=syhuwNidyPM", "Video")</f>
        <v/>
      </c>
      <c r="B669" t="inlineStr">
        <is>
          <t>17:16</t>
        </is>
      </c>
      <c r="C669" t="inlineStr">
        <is>
          <t>'Cause I fixed it
with the punch.</t>
        </is>
      </c>
      <c r="D669">
        <f>HYPERLINK("https://www.youtube.com/watch?v=syhuwNidyPM&amp;t=1036s", "Go to time")</f>
        <v/>
      </c>
    </row>
    <row r="670">
      <c r="A670">
        <f>HYPERLINK("https://www.youtube.com/watch?v=syhuwNidyPM", "Video")</f>
        <v/>
      </c>
      <c r="B670" t="inlineStr">
        <is>
          <t>19:41</t>
        </is>
      </c>
      <c r="C670" t="inlineStr">
        <is>
          <t>I say we just punch it.</t>
        </is>
      </c>
      <c r="D670">
        <f>HYPERLINK("https://www.youtube.com/watch?v=syhuwNidyPM&amp;t=1181s", "Go to time")</f>
        <v/>
      </c>
    </row>
    <row r="671">
      <c r="A671">
        <f>HYPERLINK("https://www.youtube.com/watch?v=syhuwNidyPM", "Video")</f>
        <v/>
      </c>
      <c r="B671" t="inlineStr">
        <is>
          <t>19:52</t>
        </is>
      </c>
      <c r="C671" t="inlineStr">
        <is>
          <t>Meteor Punch!</t>
        </is>
      </c>
      <c r="D671">
        <f>HYPERLINK("https://www.youtube.com/watch?v=syhuwNidyPM&amp;t=1192s", "Go to time")</f>
        <v/>
      </c>
    </row>
    <row r="672">
      <c r="A672">
        <f>HYPERLINK("https://www.youtube.com/watch?v=syhuwNidyPM", "Video")</f>
        <v/>
      </c>
      <c r="B672" t="inlineStr">
        <is>
          <t>21:04</t>
        </is>
      </c>
      <c r="C672" t="inlineStr">
        <is>
          <t>Dude, you've got to roll
with the punches.
See what I did there.</t>
        </is>
      </c>
      <c r="D672">
        <f>HYPERLINK("https://www.youtube.com/watch?v=syhuwNidyPM&amp;t=1264s", "Go to time")</f>
        <v/>
      </c>
    </row>
    <row r="673">
      <c r="A673">
        <f>HYPERLINK("https://www.youtube.com/watch?v=syhuwNidyPM", "Video")</f>
        <v/>
      </c>
      <c r="B673" t="inlineStr">
        <is>
          <t>21:06</t>
        </is>
      </c>
      <c r="C673" t="inlineStr">
        <is>
          <t>Because she punched...</t>
        </is>
      </c>
      <c r="D673">
        <f>HYPERLINK("https://www.youtube.com/watch?v=syhuwNidyPM&amp;t=1266s", "Go to time")</f>
        <v/>
      </c>
    </row>
    <row r="674">
      <c r="A674">
        <f>HYPERLINK("https://www.youtube.com/watch?v=uZlFSz7Zq8U", "Video")</f>
        <v/>
      </c>
      <c r="B674" t="inlineStr">
        <is>
          <t>6:31</t>
        </is>
      </c>
      <c r="C674" t="inlineStr">
        <is>
          <t>Canadian you want to punch in the</t>
        </is>
      </c>
      <c r="D674">
        <f>HYPERLINK("https://www.youtube.com/watch?v=uZlFSz7Zq8U&amp;t=391s", "Go to time")</f>
        <v/>
      </c>
    </row>
    <row r="675">
      <c r="A675">
        <f>HYPERLINK("https://www.youtube.com/watch?v=q8jLyotMMVE", "Video")</f>
        <v/>
      </c>
      <c r="B675" t="inlineStr">
        <is>
          <t>5:35</t>
        </is>
      </c>
      <c r="C675" t="inlineStr">
        <is>
          <t>bruise and right here is the puncture</t>
        </is>
      </c>
      <c r="D675">
        <f>HYPERLINK("https://www.youtube.com/watch?v=q8jLyotMMVE&amp;t=335s", "Go to time")</f>
        <v/>
      </c>
    </row>
    <row r="676">
      <c r="A676">
        <f>HYPERLINK("https://www.youtube.com/watch?v=ZgcKrRGeVOg", "Video")</f>
        <v/>
      </c>
      <c r="B676" t="inlineStr">
        <is>
          <t>22:57</t>
        </is>
      </c>
      <c r="C676" t="inlineStr">
        <is>
          <t>victim in all of this but don't punish</t>
        </is>
      </c>
      <c r="D676">
        <f>HYPERLINK("https://www.youtube.com/watch?v=ZgcKrRGeVOg&amp;t=1377s", "Go to time")</f>
        <v/>
      </c>
    </row>
    <row r="677">
      <c r="A677">
        <f>HYPERLINK("https://www.youtube.com/watch?v=zsDK94sZpXM", "Video")</f>
        <v/>
      </c>
      <c r="B677" t="inlineStr">
        <is>
          <t>44:41</t>
        </is>
      </c>
      <c r="C677" t="inlineStr">
        <is>
          <t>did punch a girl in the face what the</t>
        </is>
      </c>
      <c r="D677">
        <f>HYPERLINK("https://www.youtube.com/watch?v=zsDK94sZpXM&amp;t=2681s", "Go to time")</f>
        <v/>
      </c>
    </row>
    <row r="678">
      <c r="A678">
        <f>HYPERLINK("https://www.youtube.com/watch?v=QXy86YYcu8Y", "Video")</f>
        <v/>
      </c>
      <c r="B678" t="inlineStr">
        <is>
          <t>0:29</t>
        </is>
      </c>
      <c r="C678" t="inlineStr">
        <is>
          <t>victim in all of this but don't punish</t>
        </is>
      </c>
      <c r="D678">
        <f>HYPERLINK("https://www.youtube.com/watch?v=QXy86YYcu8Y&amp;t=29s", "Go to time")</f>
        <v/>
      </c>
    </row>
    <row r="679">
      <c r="A679">
        <f>HYPERLINK("https://www.youtube.com/watch?v=GC-VjkV8Cwg", "Video")</f>
        <v/>
      </c>
      <c r="B679" t="inlineStr">
        <is>
          <t>2:23</t>
        </is>
      </c>
      <c r="C679" t="inlineStr">
        <is>
          <t>Canadian you want to punch in the face</t>
        </is>
      </c>
      <c r="D679">
        <f>HYPERLINK("https://www.youtube.com/watch?v=GC-VjkV8Cwg&amp;t=143s", "Go to time")</f>
        <v/>
      </c>
    </row>
    <row r="680">
      <c r="A680">
        <f>HYPERLINK("https://www.youtube.com/watch?v=ZcOqEKdipeA", "Video")</f>
        <v/>
      </c>
      <c r="B680" t="inlineStr">
        <is>
          <t>3:14</t>
        </is>
      </c>
      <c r="C680" t="inlineStr">
        <is>
          <t>is the puncture wound from your ring</t>
        </is>
      </c>
      <c r="D680">
        <f>HYPERLINK("https://www.youtube.com/watch?v=ZcOqEKdipeA&amp;t=194s", "Go to time")</f>
        <v/>
      </c>
    </row>
    <row r="681">
      <c r="A681">
        <f>HYPERLINK("https://www.youtube.com/watch?v=M0ULTq0P788", "Video")</f>
        <v/>
      </c>
      <c r="B681" t="inlineStr">
        <is>
          <t>0:13</t>
        </is>
      </c>
      <c r="C681" t="inlineStr">
        <is>
          <t>punk if you want i can lend you some</t>
        </is>
      </c>
      <c r="D681">
        <f>HYPERLINK("https://www.youtube.com/watch?v=M0ULTq0P788&amp;t=13s", "Go to time")</f>
        <v/>
      </c>
    </row>
    <row r="682">
      <c r="A682">
        <f>HYPERLINK("https://www.youtube.com/watch?v=Lvgf5s4V1YA", "Video")</f>
        <v/>
      </c>
      <c r="B682" t="inlineStr">
        <is>
          <t>7:11</t>
        </is>
      </c>
      <c r="C682" t="inlineStr">
        <is>
          <t>next cigarette hold it NYPD freeze punk</t>
        </is>
      </c>
      <c r="D682">
        <f>HYPERLINK("https://www.youtube.com/watch?v=Lvgf5s4V1YA&amp;t=431s", "Go to time")</f>
        <v/>
      </c>
    </row>
    <row r="683">
      <c r="A683">
        <f>HYPERLINK("https://www.youtube.com/watch?v=x0qbZMp2Pu4", "Video")</f>
        <v/>
      </c>
      <c r="B683" t="inlineStr">
        <is>
          <t>1:17</t>
        </is>
      </c>
      <c r="C683" t="inlineStr">
        <is>
          <t>bruise and right here is the puncture</t>
        </is>
      </c>
      <c r="D683">
        <f>HYPERLINK("https://www.youtube.com/watch?v=x0qbZMp2Pu4&amp;t=77s", "Go to time")</f>
        <v/>
      </c>
    </row>
    <row r="684">
      <c r="A684">
        <f>HYPERLINK("https://www.youtube.com/watch?v=jkeBz40AnjQ", "Video")</f>
        <v/>
      </c>
      <c r="B684" t="inlineStr">
        <is>
          <t>1:24</t>
        </is>
      </c>
      <c r="C684" t="inlineStr">
        <is>
          <t>punch presses whoops get used to not</t>
        </is>
      </c>
      <c r="D684">
        <f>HYPERLINK("https://www.youtube.com/watch?v=jkeBz40AnjQ&amp;t=84s", "Go to time")</f>
        <v/>
      </c>
    </row>
    <row r="685">
      <c r="A685">
        <f>HYPERLINK("https://www.youtube.com/watch?v=YKbizAipups", "Video")</f>
        <v/>
      </c>
      <c r="B685" t="inlineStr">
        <is>
          <t>7:44</t>
        </is>
      </c>
      <c r="C685" t="inlineStr">
        <is>
          <t>punching a clock and paying</t>
        </is>
      </c>
      <c r="D685">
        <f>HYPERLINK("https://www.youtube.com/watch?v=YKbizAipups&amp;t=464s", "Go to time")</f>
        <v/>
      </c>
    </row>
    <row r="686">
      <c r="A686">
        <f>HYPERLINK("https://www.youtube.com/watch?v=Be4f3uMx0nM", "Video")</f>
        <v/>
      </c>
      <c r="B686" t="inlineStr">
        <is>
          <t>1:17</t>
        </is>
      </c>
      <c r="C686" t="inlineStr">
        <is>
          <t>bruise and right here is the puncture</t>
        </is>
      </c>
      <c r="D686">
        <f>HYPERLINK("https://www.youtube.com/watch?v=Be4f3uMx0nM&amp;t=77s", "Go to time")</f>
        <v/>
      </c>
    </row>
    <row r="687">
      <c r="A687">
        <f>HYPERLINK("https://www.youtube.com/watch?v=GxqYnWVm4Yc", "Video")</f>
        <v/>
      </c>
      <c r="B687" t="inlineStr">
        <is>
          <t>48:27</t>
        </is>
      </c>
      <c r="C687" t="inlineStr">
        <is>
          <t>next cigarette hold it NYPD freeze punk</t>
        </is>
      </c>
      <c r="D687">
        <f>HYPERLINK("https://www.youtube.com/watch?v=GxqYnWVm4Yc&amp;t=2907s", "Go to time")</f>
        <v/>
      </c>
    </row>
    <row r="688">
      <c r="A688">
        <f>HYPERLINK("https://www.youtube.com/watch?v=XRj62WmbCm4", "Video")</f>
        <v/>
      </c>
      <c r="B688" t="inlineStr">
        <is>
          <t>18:29</t>
        </is>
      </c>
      <c r="C688" t="inlineStr">
        <is>
          <t>right here is the puncture wound from</t>
        </is>
      </c>
      <c r="D688">
        <f>HYPERLINK("https://www.youtube.com/watch?v=XRj62WmbCm4&amp;t=1109s", "Go to time")</f>
        <v/>
      </c>
    </row>
    <row r="689">
      <c r="A689">
        <f>HYPERLINK("https://www.youtube.com/watch?v=WY4ciWj_XJg", "Video")</f>
        <v/>
      </c>
      <c r="B689" t="inlineStr">
        <is>
          <t>17:20</t>
        </is>
      </c>
      <c r="C689" t="inlineStr">
        <is>
          <t>punch presses whoops get used to not</t>
        </is>
      </c>
      <c r="D689">
        <f>HYPERLINK("https://www.youtube.com/watch?v=WY4ciWj_XJg&amp;t=1040s", "Go to time")</f>
        <v/>
      </c>
    </row>
    <row r="690">
      <c r="A690">
        <f>HYPERLINK("https://www.youtube.com/watch?v=nbsQt1nOAg0", "Video")</f>
        <v/>
      </c>
      <c r="B690" t="inlineStr">
        <is>
          <t>23:15</t>
        </is>
      </c>
      <c r="C690" t="inlineStr">
        <is>
          <t>Joshua but I did punch a girl in the</t>
        </is>
      </c>
      <c r="D690">
        <f>HYPERLINK("https://www.youtube.com/watch?v=nbsQt1nOAg0&amp;t=1395s", "Go to time")</f>
        <v/>
      </c>
    </row>
    <row r="691">
      <c r="A691">
        <f>HYPERLINK("https://www.youtube.com/watch?v=lasJTERop7I", "Video")</f>
        <v/>
      </c>
      <c r="B691" t="inlineStr">
        <is>
          <t>0:15</t>
        </is>
      </c>
      <c r="C691" t="inlineStr">
        <is>
          <t>next cigarette hold it NYPD freeze punk</t>
        </is>
      </c>
      <c r="D691">
        <f>HYPERLINK("https://www.youtube.com/watch?v=lasJTERop7I&amp;t=15s", "Go to time")</f>
        <v/>
      </c>
    </row>
    <row r="692">
      <c r="A692">
        <f>HYPERLINK("https://www.youtube.com/watch?v=eBx0odbFlno", "Video")</f>
        <v/>
      </c>
      <c r="B692" t="inlineStr">
        <is>
          <t>20:46</t>
        </is>
      </c>
      <c r="C692" t="inlineStr">
        <is>
          <t>punctuation oh Jo you should know that I</t>
        </is>
      </c>
      <c r="D692">
        <f>HYPERLINK("https://www.youtube.com/watch?v=eBx0odbFlno&amp;t=1246s", "Go to time")</f>
        <v/>
      </c>
    </row>
    <row r="693">
      <c r="A693">
        <f>HYPERLINK("https://www.youtube.com/watch?v=LQ8BzYeHN8Q", "Video")</f>
        <v/>
      </c>
      <c r="B693" t="inlineStr">
        <is>
          <t>0:32</t>
        </is>
      </c>
      <c r="C693" t="inlineStr">
        <is>
          <t>what come on I am tough put you know pun</t>
        </is>
      </c>
      <c r="D693">
        <f>HYPERLINK("https://www.youtube.com/watch?v=LQ8BzYeHN8Q&amp;t=32s", "Go to time")</f>
        <v/>
      </c>
    </row>
    <row r="694">
      <c r="A694">
        <f>HYPERLINK("https://www.youtube.com/watch?v=ZoCaGy5-zqs", "Video")</f>
        <v/>
      </c>
      <c r="B694" t="inlineStr">
        <is>
          <t>1:27</t>
        </is>
      </c>
      <c r="C694" t="inlineStr">
        <is>
          <t>spun wow I don't have the worst costume</t>
        </is>
      </c>
      <c r="D694">
        <f>HYPERLINK("https://www.youtube.com/watch?v=ZoCaGy5-zqs&amp;t=87s", "Go to time")</f>
        <v/>
      </c>
    </row>
    <row r="695">
      <c r="A695">
        <f>HYPERLINK("https://www.youtube.com/watch?v=ZoCaGy5-zqs", "Video")</f>
        <v/>
      </c>
      <c r="B695" t="inlineStr">
        <is>
          <t>11:48</t>
        </is>
      </c>
      <c r="C695" t="inlineStr">
        <is>
          <t>what come on I am tough put you know pun</t>
        </is>
      </c>
      <c r="D695">
        <f>HYPERLINK("https://www.youtube.com/watch?v=ZoCaGy5-zqs&amp;t=708s", "Go to time")</f>
        <v/>
      </c>
    </row>
    <row r="696">
      <c r="A696">
        <f>HYPERLINK("https://www.youtube.com/watch?v=EpV9NGD6ayg", "Video")</f>
        <v/>
      </c>
      <c r="B696" t="inlineStr">
        <is>
          <t>23:49</t>
        </is>
      </c>
      <c r="C696" t="inlineStr">
        <is>
          <t>bruise and right here is the puncture</t>
        </is>
      </c>
      <c r="D696">
        <f>HYPERLINK("https://www.youtube.com/watch?v=EpV9NGD6ayg&amp;t=1429s", "Go to time")</f>
        <v/>
      </c>
    </row>
    <row r="697">
      <c r="A697">
        <f>HYPERLINK("https://www.youtube.com/watch?v=1MfB8Q1BW9w", "Video")</f>
        <v/>
      </c>
      <c r="B697" t="inlineStr">
        <is>
          <t>0:26</t>
        </is>
      </c>
      <c r="C697" t="inlineStr">
        <is>
          <t>did punch a girl in the face what well</t>
        </is>
      </c>
      <c r="D697">
        <f>HYPERLINK("https://www.youtube.com/watch?v=1MfB8Q1BW9w&amp;t=26s", "Go to time")</f>
        <v/>
      </c>
    </row>
    <row r="698">
      <c r="A698">
        <f>HYPERLINK("https://www.youtube.com/watch?v=zFm8fdJYtfg", "Video")</f>
        <v/>
      </c>
      <c r="B698" t="inlineStr">
        <is>
          <t>26:12</t>
        </is>
      </c>
      <c r="C698" t="inlineStr">
        <is>
          <t>bruise and right here is the puncture</t>
        </is>
      </c>
      <c r="D698">
        <f>HYPERLINK("https://www.youtube.com/watch?v=zFm8fdJYtfg&amp;t=1572s", "Go to time")</f>
        <v/>
      </c>
    </row>
    <row r="699">
      <c r="A699">
        <f>HYPERLINK("https://www.youtube.com/watch?v=tBtDpcfZg5I", "Video")</f>
        <v/>
      </c>
      <c r="B699" t="inlineStr">
        <is>
          <t>16:59</t>
        </is>
      </c>
      <c r="C699" t="inlineStr">
        <is>
          <t>NYPD freeze punk</t>
        </is>
      </c>
      <c r="D699">
        <f>HYPERLINK("https://www.youtube.com/watch?v=tBtDpcfZg5I&amp;t=1019s", "Go to time")</f>
        <v/>
      </c>
    </row>
    <row r="700">
      <c r="A700">
        <f>HYPERLINK("https://www.youtube.com/watch?v=R0ksvPPrQkg", "Video")</f>
        <v/>
      </c>
      <c r="B700" t="inlineStr">
        <is>
          <t>7:21</t>
        </is>
      </c>
      <c r="C700" t="inlineStr">
        <is>
          <t>bruise and right here is the puncture</t>
        </is>
      </c>
      <c r="D700">
        <f>HYPERLINK("https://www.youtube.com/watch?v=R0ksvPPrQkg&amp;t=441s", "Go to time")</f>
        <v/>
      </c>
    </row>
    <row r="701">
      <c r="A701">
        <f>HYPERLINK("https://www.youtube.com/watch?v=jbj4wwchkcE", "Video")</f>
        <v/>
      </c>
      <c r="B701" t="inlineStr">
        <is>
          <t>11:25</t>
        </is>
      </c>
      <c r="C701" t="inlineStr">
        <is>
          <t>They're just basic puns.</t>
        </is>
      </c>
      <c r="D701">
        <f>HYPERLINK("https://www.youtube.com/watch?v=jbj4wwchkcE&amp;t=685s", "Go to time")</f>
        <v/>
      </c>
    </row>
    <row r="702">
      <c r="A702">
        <f>HYPERLINK("https://www.youtube.com/watch?v=jbj4wwchkcE", "Video")</f>
        <v/>
      </c>
      <c r="B702" t="inlineStr">
        <is>
          <t>11:29</t>
        </is>
      </c>
      <c r="C702" t="inlineStr">
        <is>
          <t>That's just a basic pun.</t>
        </is>
      </c>
      <c r="D702">
        <f>HYPERLINK("https://www.youtube.com/watch?v=jbj4wwchkcE&amp;t=689s", "Go to time")</f>
        <v/>
      </c>
    </row>
    <row r="703">
      <c r="A703">
        <f>HYPERLINK("https://www.youtube.com/watch?v=Cz3dV0TTSQc", "Video")</f>
        <v/>
      </c>
      <c r="B703" t="inlineStr">
        <is>
          <t>22:26</t>
        </is>
      </c>
      <c r="C703" t="inlineStr">
        <is>
          <t>not going to be
penalized or punished</t>
        </is>
      </c>
      <c r="D703">
        <f>HYPERLINK("https://www.youtube.com/watch?v=Cz3dV0TTSQc&amp;t=1346s", "Go to time")</f>
        <v/>
      </c>
    </row>
    <row r="704">
      <c r="A704">
        <f>HYPERLINK("https://www.youtube.com/watch?v=ym-SLh5Z6FE", "Video")</f>
        <v/>
      </c>
      <c r="B704" t="inlineStr">
        <is>
          <t>31:38</t>
        </is>
      </c>
      <c r="C704" t="inlineStr">
        <is>
          <t>punch line on the other it is about</t>
        </is>
      </c>
      <c r="D704">
        <f>HYPERLINK("https://www.youtube.com/watch?v=ym-SLh5Z6FE&amp;t=1898s", "Go to time")</f>
        <v/>
      </c>
    </row>
    <row r="705">
      <c r="A705">
        <f>HYPERLINK("https://www.youtube.com/watch?v=mYF2_FBCvXw", "Video")</f>
        <v/>
      </c>
      <c r="B705" t="inlineStr">
        <is>
          <t>4:25</t>
        </is>
      </c>
      <c r="C705" t="inlineStr">
        <is>
          <t>punctuated by long periods of terrible profitability.</t>
        </is>
      </c>
      <c r="D705">
        <f>HYPERLINK("https://www.youtube.com/watch?v=mYF2_FBCvXw&amp;t=265s", "Go to time")</f>
        <v/>
      </c>
    </row>
    <row r="706">
      <c r="A706">
        <f>HYPERLINK("https://www.youtube.com/watch?v=ykQpcD0U2Bg", "Video")</f>
        <v/>
      </c>
      <c r="B706" t="inlineStr">
        <is>
          <t>0:44</t>
        </is>
      </c>
      <c r="C706" t="inlineStr">
        <is>
          <t>So sometimes punishing
players is as much</t>
        </is>
      </c>
      <c r="D706">
        <f>HYPERLINK("https://www.youtube.com/watch?v=ykQpcD0U2Bg&amp;t=44s", "Go to time")</f>
        <v/>
      </c>
    </row>
    <row r="707">
      <c r="A707">
        <f>HYPERLINK("https://www.youtube.com/watch?v=FbtHJm8vFpE", "Video")</f>
        <v/>
      </c>
      <c r="B707" t="inlineStr">
        <is>
          <t>1:32</t>
        </is>
      </c>
      <c r="C707" t="inlineStr">
        <is>
          <t>history of punishing people for speaking</t>
        </is>
      </c>
      <c r="D707">
        <f>HYPERLINK("https://www.youtube.com/watch?v=FbtHJm8vFpE&amp;t=92s", "Go to time")</f>
        <v/>
      </c>
    </row>
    <row r="708">
      <c r="A708">
        <f>HYPERLINK("https://www.youtube.com/watch?v=i4hb1TnAlJM", "Video")</f>
        <v/>
      </c>
      <c r="B708" t="inlineStr">
        <is>
          <t>5:07</t>
        </is>
      </c>
      <c r="C708" t="inlineStr">
        <is>
          <t>be punching in and out taking your</t>
        </is>
      </c>
      <c r="D708">
        <f>HYPERLINK("https://www.youtube.com/watch?v=i4hb1TnAlJM&amp;t=307s", "Go to time")</f>
        <v/>
      </c>
    </row>
    <row r="709">
      <c r="A709">
        <f>HYPERLINK("https://www.youtube.com/watch?v=sXqDSekuNiY", "Video")</f>
        <v/>
      </c>
      <c r="B709" t="inlineStr">
        <is>
          <t>19:29</t>
        </is>
      </c>
      <c r="C709" t="inlineStr">
        <is>
          <t>I believe that we are now living
in this era of impunity, where</t>
        </is>
      </c>
      <c r="D709">
        <f>HYPERLINK("https://www.youtube.com/watch?v=sXqDSekuNiY&amp;t=1169s", "Go to time")</f>
        <v/>
      </c>
    </row>
    <row r="710">
      <c r="A710">
        <f>HYPERLINK("https://www.youtube.com/watch?v=sXqDSekuNiY", "Video")</f>
        <v/>
      </c>
      <c r="B710" t="inlineStr">
        <is>
          <t>19:35</t>
        </is>
      </c>
      <c r="C710" t="inlineStr">
        <is>
          <t>they're doing it with impunity.</t>
        </is>
      </c>
      <c r="D710">
        <f>HYPERLINK("https://www.youtube.com/watch?v=sXqDSekuNiY&amp;t=1175s", "Go to time")</f>
        <v/>
      </c>
    </row>
    <row r="711">
      <c r="A711">
        <f>HYPERLINK("https://www.youtube.com/watch?v=sXqDSekuNiY", "Video")</f>
        <v/>
      </c>
      <c r="B711" t="inlineStr">
        <is>
          <t>19:37</t>
        </is>
      </c>
      <c r="C711" t="inlineStr">
        <is>
          <t>And impunity takes out
and erodes the norm.</t>
        </is>
      </c>
      <c r="D711">
        <f>HYPERLINK("https://www.youtube.com/watch?v=sXqDSekuNiY&amp;t=1177s", "Go to time")</f>
        <v/>
      </c>
    </row>
    <row r="712">
      <c r="A712">
        <f>HYPERLINK("https://www.youtube.com/watch?v=sXqDSekuNiY", "Video")</f>
        <v/>
      </c>
      <c r="B712" t="inlineStr">
        <is>
          <t>19:50</t>
        </is>
      </c>
      <c r="C712" t="inlineStr">
        <is>
          <t>if you do it with impunity,
say my words are perfect,</t>
        </is>
      </c>
      <c r="D712">
        <f>HYPERLINK("https://www.youtube.com/watch?v=sXqDSekuNiY&amp;t=1190s", "Go to time")</f>
        <v/>
      </c>
    </row>
    <row r="713">
      <c r="A713">
        <f>HYPERLINK("https://www.youtube.com/watch?v=sXqDSekuNiY", "Video")</f>
        <v/>
      </c>
      <c r="B713" t="inlineStr">
        <is>
          <t>20:36</t>
        </is>
      </c>
      <c r="C713" t="inlineStr">
        <is>
          <t>And that's a
statement of impunity.</t>
        </is>
      </c>
      <c r="D713">
        <f>HYPERLINK("https://www.youtube.com/watch?v=sXqDSekuNiY&amp;t=1236s", "Go to time")</f>
        <v/>
      </c>
    </row>
    <row r="714">
      <c r="A714">
        <f>HYPERLINK("https://www.youtube.com/watch?v=sXqDSekuNiY", "Video")</f>
        <v/>
      </c>
      <c r="B714" t="inlineStr">
        <is>
          <t>20:50</t>
        </is>
      </c>
      <c r="C714" t="inlineStr">
        <is>
          <t>but misconduct with impunity,
and those standing up to it.</t>
        </is>
      </c>
      <c r="D714">
        <f>HYPERLINK("https://www.youtube.com/watch?v=sXqDSekuNiY&amp;t=1250s", "Go to time")</f>
        <v/>
      </c>
    </row>
    <row r="715">
      <c r="A715">
        <f>HYPERLINK("https://www.youtube.com/watch?v=KtiUMAYOcG8", "Video")</f>
        <v/>
      </c>
      <c r="B715" t="inlineStr">
        <is>
          <t>23:12</t>
        </is>
      </c>
      <c r="C715" t="inlineStr">
        <is>
          <t>is work a punishment</t>
        </is>
      </c>
      <c r="D715">
        <f>HYPERLINK("https://www.youtube.com/watch?v=KtiUMAYOcG8&amp;t=1392s", "Go to time")</f>
        <v/>
      </c>
    </row>
    <row r="716">
      <c r="A716">
        <f>HYPERLINK("https://www.youtube.com/watch?v=LoZ5zBxo1OE", "Video")</f>
        <v/>
      </c>
      <c r="B716" t="inlineStr">
        <is>
          <t>0:47</t>
        </is>
      </c>
      <c r="C716" t="inlineStr">
        <is>
          <t>Punctuation actually
really matters, especially</t>
        </is>
      </c>
      <c r="D716">
        <f>HYPERLINK("https://www.youtube.com/watch?v=LoZ5zBxo1OE&amp;t=47s", "Go to time")</f>
        <v/>
      </c>
    </row>
    <row r="717">
      <c r="A717">
        <f>HYPERLINK("https://www.youtube.com/watch?v=VPdccj5YPt8", "Video")</f>
        <v/>
      </c>
      <c r="B717" t="inlineStr">
        <is>
          <t>5:37</t>
        </is>
      </c>
      <c r="C717" t="inlineStr">
        <is>
          <t>be ostracized or indirectly
punished if they do.</t>
        </is>
      </c>
      <c r="D717">
        <f>HYPERLINK("https://www.youtube.com/watch?v=VPdccj5YPt8&amp;t=337s", "Go to time")</f>
        <v/>
      </c>
    </row>
    <row r="718">
      <c r="A718">
        <f>HYPERLINK("https://www.youtube.com/watch?v=ABGHZV4JajQ", "Video")</f>
        <v/>
      </c>
      <c r="B718" t="inlineStr">
        <is>
          <t>0:48</t>
        </is>
      </c>
      <c r="C718" t="inlineStr">
        <is>
          <t>Early in Bill Clinton’s political career
he would punctuate his speeches with big,</t>
        </is>
      </c>
      <c r="D718">
        <f>HYPERLINK("https://www.youtube.com/watch?v=ABGHZV4JajQ&amp;t=48s", "Go to time")</f>
        <v/>
      </c>
    </row>
    <row r="719">
      <c r="A719">
        <f>HYPERLINK("https://www.youtube.com/watch?v=PbpVliJEwkE", "Video")</f>
        <v/>
      </c>
      <c r="B719" t="inlineStr">
        <is>
          <t>5:40</t>
        </is>
      </c>
      <c r="C719" t="inlineStr">
        <is>
          <t>One of the pundits in the
case talks about it being TV</t>
        </is>
      </c>
      <c r="D719">
        <f>HYPERLINK("https://www.youtube.com/watch?v=PbpVliJEwkE&amp;t=340s", "Go to time")</f>
        <v/>
      </c>
    </row>
    <row r="720">
      <c r="A720">
        <f>HYPERLINK("https://www.youtube.com/watch?v=PbpVliJEwkE", "Video")</f>
        <v/>
      </c>
      <c r="B720" t="inlineStr">
        <is>
          <t>6:36</t>
        </is>
      </c>
      <c r="C720" t="inlineStr">
        <is>
          <t>of the pundits in
the case says this</t>
        </is>
      </c>
      <c r="D720">
        <f>HYPERLINK("https://www.youtube.com/watch?v=PbpVliJEwkE&amp;t=396s", "Go to time")</f>
        <v/>
      </c>
    </row>
    <row r="721">
      <c r="A721">
        <f>HYPERLINK("https://www.youtube.com/watch?v=hD4KUkkPAT4", "Video")</f>
        <v/>
      </c>
      <c r="B721" t="inlineStr">
        <is>
          <t>17:41</t>
        </is>
      </c>
      <c r="C721" t="inlineStr">
        <is>
          <t>This is from [INAUDIBLE]
in Punjab, Pakistan.</t>
        </is>
      </c>
      <c r="D721">
        <f>HYPERLINK("https://www.youtube.com/watch?v=hD4KUkkPAT4&amp;t=1061s", "Go to time")</f>
        <v/>
      </c>
    </row>
    <row r="722">
      <c r="A722">
        <f>HYPERLINK("https://www.youtube.com/watch?v=M1KFg6edqro", "Video")</f>
        <v/>
      </c>
      <c r="B722" t="inlineStr">
        <is>
          <t>18:50</t>
        </is>
      </c>
      <c r="C722" t="inlineStr">
        <is>
          <t>punitive to people you know during that</t>
        </is>
      </c>
      <c r="D722">
        <f>HYPERLINK("https://www.youtube.com/watch?v=M1KFg6edqro&amp;t=1130s", "Go to time")</f>
        <v/>
      </c>
    </row>
    <row r="723">
      <c r="A723">
        <f>HYPERLINK("https://www.youtube.com/watch?v=HkzmNQ7iauw", "Video")</f>
        <v/>
      </c>
      <c r="B723" t="inlineStr">
        <is>
          <t>14:29</t>
        </is>
      </c>
      <c r="C723" t="inlineStr">
        <is>
          <t>especially when it
comes to punditry</t>
        </is>
      </c>
      <c r="D723">
        <f>HYPERLINK("https://www.youtube.com/watch?v=HkzmNQ7iauw&amp;t=869s", "Go to time")</f>
        <v/>
      </c>
    </row>
    <row r="724">
      <c r="A724">
        <f>HYPERLINK("https://www.youtube.com/watch?v=HkzmNQ7iauw", "Video")</f>
        <v/>
      </c>
      <c r="B724" t="inlineStr">
        <is>
          <t>21:57</t>
        </is>
      </c>
      <c r="C724" t="inlineStr">
        <is>
          <t>trying to punish the
Russians while keeping</t>
        </is>
      </c>
      <c r="D724">
        <f>HYPERLINK("https://www.youtube.com/watch?v=HkzmNQ7iauw&amp;t=1317s", "Go to time")</f>
        <v/>
      </c>
    </row>
    <row r="725">
      <c r="A725">
        <f>HYPERLINK("https://www.youtube.com/watch?v=HkzmNQ7iauw", "Video")</f>
        <v/>
      </c>
      <c r="B725" t="inlineStr">
        <is>
          <t>23:27</t>
        </is>
      </c>
      <c r="C725" t="inlineStr">
        <is>
          <t>and in punishing Russia, the
Americans or the Europeans.</t>
        </is>
      </c>
      <c r="D725">
        <f>HYPERLINK("https://www.youtube.com/watch?v=HkzmNQ7iauw&amp;t=1407s", "Go to time")</f>
        <v/>
      </c>
    </row>
    <row r="726">
      <c r="A726">
        <f>HYPERLINK("https://www.youtube.com/watch?v=HkzmNQ7iauw", "Video")</f>
        <v/>
      </c>
      <c r="B726" t="inlineStr">
        <is>
          <t>25:16</t>
        </is>
      </c>
      <c r="C726" t="inlineStr">
        <is>
          <t>and pundits are much more
from the United States.</t>
        </is>
      </c>
      <c r="D726">
        <f>HYPERLINK("https://www.youtube.com/watch?v=HkzmNQ7iauw&amp;t=1516s", "Go to time")</f>
        <v/>
      </c>
    </row>
    <row r="727">
      <c r="A727">
        <f>HYPERLINK("https://www.youtube.com/watch?v=_s1rIKaoAyM", "Video")</f>
        <v/>
      </c>
      <c r="B727" t="inlineStr">
        <is>
          <t>0:59</t>
        </is>
      </c>
      <c r="C727" t="inlineStr">
        <is>
          <t>is to heavily punish law Breakers so in</t>
        </is>
      </c>
      <c r="D727">
        <f>HYPERLINK("https://www.youtube.com/watch?v=_s1rIKaoAyM&amp;t=59s", "Go to time")</f>
        <v/>
      </c>
    </row>
    <row r="728">
      <c r="A728">
        <f>HYPERLINK("https://www.youtube.com/watch?v=wzdG66VK75c", "Video")</f>
        <v/>
      </c>
      <c r="B728" t="inlineStr">
        <is>
          <t>24:25</t>
        </is>
      </c>
      <c r="C728" t="inlineStr">
        <is>
          <t>grammatical errors in it no punctuation</t>
        </is>
      </c>
      <c r="D728">
        <f>HYPERLINK("https://www.youtube.com/watch?v=wzdG66VK75c&amp;t=1465s", "Go to time")</f>
        <v/>
      </c>
    </row>
    <row r="729">
      <c r="A729">
        <f>HYPERLINK("https://www.youtube.com/watch?v=wzdG66VK75c", "Video")</f>
        <v/>
      </c>
      <c r="B729" t="inlineStr">
        <is>
          <t>30:16</t>
        </is>
      </c>
      <c r="C729" t="inlineStr">
        <is>
          <t>articles or punctuation for example in</t>
        </is>
      </c>
      <c r="D729">
        <f>HYPERLINK("https://www.youtube.com/watch?v=wzdG66VK75c&amp;t=1816s", "Go to time")</f>
        <v/>
      </c>
    </row>
    <row r="730">
      <c r="A730">
        <f>HYPERLINK("https://www.youtube.com/watch?v=wzdG66VK75c", "Video")</f>
        <v/>
      </c>
      <c r="B730" t="inlineStr">
        <is>
          <t>117:48</t>
        </is>
      </c>
      <c r="C730" t="inlineStr">
        <is>
          <t>to heavily punish law Breakers so in</t>
        </is>
      </c>
      <c r="D730">
        <f>HYPERLINK("https://www.youtube.com/watch?v=wzdG66VK75c&amp;t=7068s", "Go to time")</f>
        <v/>
      </c>
    </row>
    <row r="731">
      <c r="A731">
        <f>HYPERLINK("https://www.youtube.com/watch?v=wzdG66VK75c", "Video")</f>
        <v/>
      </c>
      <c r="B731" t="inlineStr">
        <is>
          <t>196:27</t>
        </is>
      </c>
      <c r="C731" t="inlineStr">
        <is>
          <t>that could be articles punctuation</t>
        </is>
      </c>
      <c r="D731">
        <f>HYPERLINK("https://www.youtube.com/watch?v=wzdG66VK75c&amp;t=11787s", "Go to time")</f>
        <v/>
      </c>
    </row>
    <row r="732">
      <c r="A732">
        <f>HYPERLINK("https://www.youtube.com/watch?v=wzdG66VK75c", "Video")</f>
        <v/>
      </c>
      <c r="B732" t="inlineStr">
        <is>
          <t>305:19</t>
        </is>
      </c>
      <c r="C732" t="inlineStr">
        <is>
          <t>mistake a punctuation mistake and then</t>
        </is>
      </c>
      <c r="D732">
        <f>HYPERLINK("https://www.youtube.com/watch?v=wzdG66VK75c&amp;t=18319s", "Go to time")</f>
        <v/>
      </c>
    </row>
    <row r="733">
      <c r="A733">
        <f>HYPERLINK("https://www.youtube.com/watch?v=rqmv0LCcPTs", "Video")</f>
        <v/>
      </c>
      <c r="B733" t="inlineStr">
        <is>
          <t>13:12</t>
        </is>
      </c>
      <c r="C733" t="inlineStr">
        <is>
          <t>was from Punjab which is a part of</t>
        </is>
      </c>
      <c r="D733">
        <f>HYPERLINK("https://www.youtube.com/watch?v=rqmv0LCcPTs&amp;t=792s", "Go to time")</f>
        <v/>
      </c>
    </row>
    <row r="734">
      <c r="A734">
        <f>HYPERLINK("https://www.youtube.com/watch?v=rqmv0LCcPTs", "Video")</f>
        <v/>
      </c>
      <c r="B734" t="inlineStr">
        <is>
          <t>171:12</t>
        </is>
      </c>
      <c r="C734" t="inlineStr">
        <is>
          <t>usually a very punctual person and I</t>
        </is>
      </c>
      <c r="D734">
        <f>HYPERLINK("https://www.youtube.com/watch?v=rqmv0LCcPTs&amp;t=10272s", "Go to time")</f>
        <v/>
      </c>
    </row>
    <row r="735">
      <c r="A735">
        <f>HYPERLINK("https://www.youtube.com/watch?v=rqmv0LCcPTs", "Video")</f>
        <v/>
      </c>
      <c r="B735" t="inlineStr">
        <is>
          <t>173:20</t>
        </is>
      </c>
      <c r="C735" t="inlineStr">
        <is>
          <t>late and being punctual right is it rude</t>
        </is>
      </c>
      <c r="D735">
        <f>HYPERLINK("https://www.youtube.com/watch?v=rqmv0LCcPTs&amp;t=10400s", "Go to time")</f>
        <v/>
      </c>
    </row>
    <row r="736">
      <c r="A736">
        <f>HYPERLINK("https://www.youtube.com/watch?v=rqmv0LCcPTs", "Video")</f>
        <v/>
      </c>
      <c r="B736" t="inlineStr">
        <is>
          <t>174:45</t>
        </is>
      </c>
      <c r="C736" t="inlineStr">
        <is>
          <t>more punctual okay so I have this trick</t>
        </is>
      </c>
      <c r="D736">
        <f>HYPERLINK("https://www.youtube.com/watch?v=rqmv0LCcPTs&amp;t=10485s", "Go to time")</f>
        <v/>
      </c>
    </row>
    <row r="737">
      <c r="A737">
        <f>HYPERLINK("https://www.youtube.com/watch?v=EAIShbqX09Q", "Video")</f>
        <v/>
      </c>
      <c r="B737" t="inlineStr">
        <is>
          <t>17:52</t>
        </is>
      </c>
      <c r="C737" t="inlineStr">
        <is>
          <t>mistake a punctuation mistake and then</t>
        </is>
      </c>
      <c r="D737">
        <f>HYPERLINK("https://www.youtube.com/watch?v=EAIShbqX09Q&amp;t=1072s", "Go to time")</f>
        <v/>
      </c>
    </row>
    <row r="738">
      <c r="A738">
        <f>HYPERLINK("https://www.youtube.com/watch?v=-m5sJ_6WcYU", "Video")</f>
        <v/>
      </c>
      <c r="B738" t="inlineStr">
        <is>
          <t>5:33</t>
        </is>
      </c>
      <c r="C738" t="inlineStr">
        <is>
          <t>mistakes in punctuation as well okay</t>
        </is>
      </c>
      <c r="D738">
        <f>HYPERLINK("https://www.youtube.com/watch?v=-m5sJ_6WcYU&amp;t=333s", "Go to time")</f>
        <v/>
      </c>
    </row>
    <row r="739">
      <c r="A739">
        <f>HYPERLINK("https://www.youtube.com/watch?v=xQsDjcVWSZQ", "Video")</f>
        <v/>
      </c>
      <c r="B739" t="inlineStr">
        <is>
          <t>29:38</t>
        </is>
      </c>
      <c r="C739" t="inlineStr">
        <is>
          <t>was from Punjab which is a part of</t>
        </is>
      </c>
      <c r="D739">
        <f>HYPERLINK("https://www.youtube.com/watch?v=xQsDjcVWSZQ&amp;t=1778s", "Go to time")</f>
        <v/>
      </c>
    </row>
    <row r="740">
      <c r="A740">
        <f>HYPERLINK("https://www.youtube.com/watch?v=hS7J1fNOulg", "Video")</f>
        <v/>
      </c>
      <c r="B740" t="inlineStr">
        <is>
          <t>29:44</t>
        </is>
      </c>
      <c r="C740" t="inlineStr">
        <is>
          <t>punctuation but they rarely reduce</t>
        </is>
      </c>
      <c r="D740">
        <f>HYPERLINK("https://www.youtube.com/watch?v=hS7J1fNOulg&amp;t=1784s", "Go to time")</f>
        <v/>
      </c>
    </row>
    <row r="741">
      <c r="A741">
        <f>HYPERLINK("https://www.youtube.com/watch?v=hS7J1fNOulg", "Video")</f>
        <v/>
      </c>
      <c r="B741" t="inlineStr">
        <is>
          <t>31:32</t>
        </is>
      </c>
      <c r="C741" t="inlineStr">
        <is>
          <t>punctuation or it could be a subject</t>
        </is>
      </c>
      <c r="D741">
        <f>HYPERLINK("https://www.youtube.com/watch?v=hS7J1fNOulg&amp;t=1892s", "Go to time")</f>
        <v/>
      </c>
    </row>
    <row r="742">
      <c r="A742">
        <f>HYPERLINK("https://www.youtube.com/watch?v=RherynZ236o", "Video")</f>
        <v/>
      </c>
      <c r="B742" t="inlineStr">
        <is>
          <t>7:12</t>
        </is>
      </c>
      <c r="C742" t="inlineStr">
        <is>
          <t>usually a very punctual person and I</t>
        </is>
      </c>
      <c r="D742">
        <f>HYPERLINK("https://www.youtube.com/watch?v=RherynZ236o&amp;t=432s", "Go to time")</f>
        <v/>
      </c>
    </row>
    <row r="743">
      <c r="A743">
        <f>HYPERLINK("https://www.youtube.com/watch?v=RherynZ236o", "Video")</f>
        <v/>
      </c>
      <c r="B743" t="inlineStr">
        <is>
          <t>9:21</t>
        </is>
      </c>
      <c r="C743" t="inlineStr">
        <is>
          <t>and being punctual right is it rude to</t>
        </is>
      </c>
      <c r="D743">
        <f>HYPERLINK("https://www.youtube.com/watch?v=RherynZ236o&amp;t=561s", "Go to time")</f>
        <v/>
      </c>
    </row>
    <row r="744">
      <c r="A744">
        <f>HYPERLINK("https://www.youtube.com/watch?v=RherynZ236o", "Video")</f>
        <v/>
      </c>
      <c r="B744" t="inlineStr">
        <is>
          <t>11:15</t>
        </is>
      </c>
      <c r="C744" t="inlineStr">
        <is>
          <t>punctual okay so I have this trick which</t>
        </is>
      </c>
      <c r="D744">
        <f>HYPERLINK("https://www.youtube.com/watch?v=RherynZ236o&amp;t=675s", "Go to time")</f>
        <v/>
      </c>
    </row>
    <row r="745">
      <c r="A745">
        <f>HYPERLINK("https://www.youtube.com/watch?v=nJJyilEPwpk", "Video")</f>
        <v/>
      </c>
      <c r="B745" t="inlineStr">
        <is>
          <t>6:44</t>
        </is>
      </c>
      <c r="C745" t="inlineStr">
        <is>
          <t>was from Punjab which is a part of</t>
        </is>
      </c>
      <c r="D745">
        <f>HYPERLINK("https://www.youtube.com/watch?v=nJJyilEPwpk&amp;t=404s", "Go to time")</f>
        <v/>
      </c>
    </row>
    <row r="746">
      <c r="A746">
        <f>HYPERLINK("https://www.youtube.com/watch?v=9nuZbYP4_sM", "Video")</f>
        <v/>
      </c>
      <c r="B746" t="inlineStr">
        <is>
          <t>21:39</t>
        </is>
      </c>
      <c r="C746" t="inlineStr">
        <is>
          <t>tenses or punctuation normally there's</t>
        </is>
      </c>
      <c r="D746">
        <f>HYPERLINK("https://www.youtube.com/watch?v=9nuZbYP4_sM&amp;t=1299s", "Go to time")</f>
        <v/>
      </c>
    </row>
    <row r="747">
      <c r="A747">
        <f>HYPERLINK("https://www.youtube.com/watch?v=9-E8VUGMiqA", "Video")</f>
        <v/>
      </c>
      <c r="B747" t="inlineStr">
        <is>
          <t>22:55</t>
        </is>
      </c>
      <c r="C747" t="inlineStr">
        <is>
          <t>or tenses, or punctuation.</t>
        </is>
      </c>
      <c r="D747">
        <f>HYPERLINK("https://www.youtube.com/watch?v=9-E8VUGMiqA&amp;t=1375s", "Go to time")</f>
        <v/>
      </c>
    </row>
    <row r="748">
      <c r="A748">
        <f>HYPERLINK("https://www.youtube.com/watch?v=vLD_AphY10E", "Video")</f>
        <v/>
      </c>
      <c r="B748" t="inlineStr">
        <is>
          <t>2:55</t>
        </is>
      </c>
      <c r="C748" t="inlineStr">
        <is>
          <t>towards your score for punk</t>
        </is>
      </c>
      <c r="D748">
        <f>HYPERLINK("https://www.youtube.com/watch?v=vLD_AphY10E&amp;t=175s", "Go to time")</f>
        <v/>
      </c>
    </row>
    <row r="749">
      <c r="A749">
        <f>HYPERLINK("https://www.youtube.com/watch?v=OtmUQwPVLko", "Video")</f>
        <v/>
      </c>
      <c r="B749" t="inlineStr">
        <is>
          <t>15:42</t>
        </is>
      </c>
      <c r="C749" t="inlineStr">
        <is>
          <t>improve your use of punctuation when</t>
        </is>
      </c>
      <c r="D749">
        <f>HYPERLINK("https://www.youtube.com/watch?v=OtmUQwPVLko&amp;t=942s", "Go to time")</f>
        <v/>
      </c>
    </row>
    <row r="750">
      <c r="A750">
        <f>HYPERLINK("https://www.youtube.com/watch?v=xGtKdsVxV8A", "Video")</f>
        <v/>
      </c>
      <c r="B750" t="inlineStr">
        <is>
          <t>18:25</t>
        </is>
      </c>
      <c r="C750" t="inlineStr">
        <is>
          <t>mistake a punctuation mistake then you</t>
        </is>
      </c>
      <c r="D750">
        <f>HYPERLINK("https://www.youtube.com/watch?v=xGtKdsVxV8A&amp;t=1105s", "Go to time")</f>
        <v/>
      </c>
    </row>
    <row r="751">
      <c r="A751">
        <f>HYPERLINK("https://www.youtube.com/watch?v=xGtKdsVxV8A", "Video")</f>
        <v/>
      </c>
      <c r="B751" t="inlineStr">
        <is>
          <t>79:20</t>
        </is>
      </c>
      <c r="C751" t="inlineStr">
        <is>
          <t>punctuation mistakes or article mistakes</t>
        </is>
      </c>
      <c r="D751">
        <f>HYPERLINK("https://www.youtube.com/watch?v=xGtKdsVxV8A&amp;t=4760s", "Go to time")</f>
        <v/>
      </c>
    </row>
    <row r="752">
      <c r="A752">
        <f>HYPERLINK("https://www.youtube.com/watch?v=xGtKdsVxV8A", "Video")</f>
        <v/>
      </c>
      <c r="B752" t="inlineStr">
        <is>
          <t>79:57</t>
        </is>
      </c>
      <c r="C752" t="inlineStr">
        <is>
          <t>grammar maybe like punctuation and verb</t>
        </is>
      </c>
      <c r="D752">
        <f>HYPERLINK("https://www.youtube.com/watch?v=xGtKdsVxV8A&amp;t=4797s", "Go to time")</f>
        <v/>
      </c>
    </row>
    <row r="753">
      <c r="A753">
        <f>HYPERLINK("https://www.youtube.com/watch?v=xGtKdsVxV8A", "Video")</f>
        <v/>
      </c>
      <c r="B753" t="inlineStr">
        <is>
          <t>565:47</t>
        </is>
      </c>
      <c r="C753" t="inlineStr">
        <is>
          <t>students it's punctuation so a</t>
        </is>
      </c>
      <c r="D753">
        <f>HYPERLINK("https://www.youtube.com/watch?v=xGtKdsVxV8A&amp;t=33947s", "Go to time")</f>
        <v/>
      </c>
    </row>
    <row r="754">
      <c r="A754">
        <f>HYPERLINK("https://www.youtube.com/watch?v=xGtKdsVxV8A", "Video")</f>
        <v/>
      </c>
      <c r="B754" t="inlineStr">
        <is>
          <t>629:33</t>
        </is>
      </c>
      <c r="C754" t="inlineStr">
        <is>
          <t>I'm from Punjab India so I got my score</t>
        </is>
      </c>
      <c r="D754">
        <f>HYPERLINK("https://www.youtube.com/watch?v=xGtKdsVxV8A&amp;t=37773s", "Go to time")</f>
        <v/>
      </c>
    </row>
    <row r="755">
      <c r="A755">
        <f>HYPERLINK("https://www.youtube.com/watch?v=xGtKdsVxV8A", "Video")</f>
        <v/>
      </c>
      <c r="B755" t="inlineStr">
        <is>
          <t>649:17</t>
        </is>
      </c>
      <c r="C755" t="inlineStr">
        <is>
          <t>um punctuations and synonyms and U sort</t>
        </is>
      </c>
      <c r="D755">
        <f>HYPERLINK("https://www.youtube.com/watch?v=xGtKdsVxV8A&amp;t=38957s", "Go to time")</f>
        <v/>
      </c>
    </row>
    <row r="756">
      <c r="A756">
        <f>HYPERLINK("https://www.youtube.com/watch?v=iNVxv8w5ILE", "Video")</f>
        <v/>
      </c>
      <c r="B756" t="inlineStr">
        <is>
          <t>0:37</t>
        </is>
      </c>
      <c r="C756" t="inlineStr">
        <is>
          <t>Luckily nothing serious happened, no punches
were thrown, but the pineapple that we had</t>
        </is>
      </c>
      <c r="D756">
        <f>HYPERLINK("https://www.youtube.com/watch?v=iNVxv8w5ILE&amp;t=37s", "Go to time")</f>
        <v/>
      </c>
    </row>
    <row r="757">
      <c r="A757">
        <f>HYPERLINK("https://www.youtube.com/watch?v=iNVxv8w5ILE", "Video")</f>
        <v/>
      </c>
      <c r="B757" t="inlineStr">
        <is>
          <t>2:40</t>
        </is>
      </c>
      <c r="C757" t="inlineStr">
        <is>
          <t>When someone commits a crime, we attempt to
give them a punishment of equal proportions.</t>
        </is>
      </c>
      <c r="D757">
        <f>HYPERLINK("https://www.youtube.com/watch?v=iNVxv8w5ILE&amp;t=160s", "Go to time")</f>
        <v/>
      </c>
    </row>
    <row r="758">
      <c r="A758">
        <f>HYPERLINK("https://www.youtube.com/watch?v=iNVxv8w5ILE", "Video")</f>
        <v/>
      </c>
      <c r="B758" t="inlineStr">
        <is>
          <t>4:34</t>
        </is>
      </c>
      <c r="C758" t="inlineStr">
        <is>
          <t>That's why when someone commits a crime, we
feel a strong urge to punish them with something</t>
        </is>
      </c>
      <c r="D758">
        <f>HYPERLINK("https://www.youtube.com/watch?v=iNVxv8w5ILE&amp;t=274s", "Go to time")</f>
        <v/>
      </c>
    </row>
    <row r="759">
      <c r="A759">
        <f>HYPERLINK("https://www.youtube.com/watch?v=rZvGYZNUHLc", "Video")</f>
        <v/>
      </c>
      <c r="B759" t="inlineStr">
        <is>
          <t>1:33</t>
        </is>
      </c>
      <c r="C759" t="inlineStr">
        <is>
          <t>sitting next to me spun my seat by</t>
        </is>
      </c>
      <c r="D759">
        <f>HYPERLINK("https://www.youtube.com/watch?v=rZvGYZNUHLc&amp;t=93s", "Go to time")</f>
        <v/>
      </c>
    </row>
    <row r="760">
      <c r="A760">
        <f>HYPERLINK("https://www.youtube.com/watch?v=sRN34Fd0n2E", "Video")</f>
        <v/>
      </c>
      <c r="B760" t="inlineStr">
        <is>
          <t>0:51</t>
        </is>
      </c>
      <c r="C760" t="inlineStr">
        <is>
          <t>We learn that if we do something bad to someone
else, like punching them - then they'll do</t>
        </is>
      </c>
      <c r="D760">
        <f>HYPERLINK("https://www.youtube.com/watch?v=sRN34Fd0n2E&amp;t=51s", "Go to time")</f>
        <v/>
      </c>
    </row>
    <row r="761">
      <c r="A761">
        <f>HYPERLINK("https://www.youtube.com/watch?v=hufBZc0I5Ng", "Video")</f>
        <v/>
      </c>
      <c r="B761" t="inlineStr">
        <is>
          <t>4:45</t>
        </is>
      </c>
      <c r="C761" t="inlineStr">
        <is>
          <t>a punching bag in large groups of people right 
there's always one or two individuals that people</t>
        </is>
      </c>
      <c r="D761">
        <f>HYPERLINK("https://www.youtube.com/watch?v=hufBZc0I5Ng&amp;t=285s", "Go to time")</f>
        <v/>
      </c>
    </row>
    <row r="762">
      <c r="A762">
        <f>HYPERLINK("https://www.youtube.com/watch?v=hufBZc0I5Ng", "Video")</f>
        <v/>
      </c>
      <c r="B762" t="inlineStr">
        <is>
          <t>8:39</t>
        </is>
      </c>
      <c r="C762" t="inlineStr">
        <is>
          <t>local punching bag again i'm just guessing i might 
be totally wrong here but from the information</t>
        </is>
      </c>
      <c r="D762">
        <f>HYPERLINK("https://www.youtube.com/watch?v=hufBZc0I5Ng&amp;t=519s", "Go to time")</f>
        <v/>
      </c>
    </row>
    <row r="763">
      <c r="A763">
        <f>HYPERLINK("https://www.youtube.com/watch?v=rN8cMFIPcS8", "Video")</f>
        <v/>
      </c>
      <c r="B763" t="inlineStr">
        <is>
          <t>4:40</t>
        </is>
      </c>
      <c r="C763" t="inlineStr">
        <is>
          <t>– it starts to lose it's punch.</t>
        </is>
      </c>
      <c r="D763">
        <f>HYPERLINK("https://www.youtube.com/watch?v=rN8cMFIPcS8&amp;t=280s", "Go to time")</f>
        <v/>
      </c>
    </row>
    <row r="764">
      <c r="A764">
        <f>HYPERLINK("https://www.youtube.com/watch?v=n6kuygjTJxo", "Video")</f>
        <v/>
      </c>
      <c r="B764" t="inlineStr">
        <is>
          <t>1:17</t>
        </is>
      </c>
      <c r="C764" t="inlineStr">
        <is>
          <t>will become the local punching bag you're going to 
be pushed around by all the other inmates and they</t>
        </is>
      </c>
      <c r="D764">
        <f>HYPERLINK("https://www.youtube.com/watch?v=n6kuygjTJxo&amp;t=77s", "Go to time")</f>
        <v/>
      </c>
    </row>
    <row r="765">
      <c r="A765">
        <f>HYPERLINK("https://www.youtube.com/watch?v=f5QKbIaVxwc", "Video")</f>
        <v/>
      </c>
      <c r="B765" t="inlineStr">
        <is>
          <t>2:16</t>
        </is>
      </c>
      <c r="C765" t="inlineStr">
        <is>
          <t>of the reward we get or the punishment</t>
        </is>
      </c>
      <c r="D765">
        <f>HYPERLINK("https://www.youtube.com/watch?v=f5QKbIaVxwc&amp;t=136s", "Go to time")</f>
        <v/>
      </c>
    </row>
    <row r="766">
      <c r="A766">
        <f>HYPERLINK("https://www.youtube.com/watch?v=f5QKbIaVxwc", "Video")</f>
        <v/>
      </c>
      <c r="B766" t="inlineStr">
        <is>
          <t>2:49</t>
        </is>
      </c>
      <c r="C766" t="inlineStr">
        <is>
          <t>you get y the reward and Punishment are</t>
        </is>
      </c>
      <c r="D766">
        <f>HYPERLINK("https://www.youtube.com/watch?v=f5QKbIaVxwc&amp;t=169s", "Go to time")</f>
        <v/>
      </c>
    </row>
    <row r="767">
      <c r="A767">
        <f>HYPERLINK("https://www.youtube.com/watch?v=0A2gix_qEC4", "Video")</f>
        <v/>
      </c>
      <c r="B767" t="inlineStr">
        <is>
          <t>20:28</t>
        </is>
      </c>
      <c r="C767" t="inlineStr">
        <is>
          <t>and pun intended it seemed to be a</t>
        </is>
      </c>
      <c r="D767">
        <f>HYPERLINK("https://www.youtube.com/watch?v=0A2gix_qEC4&amp;t=1228s", "Go to time")</f>
        <v/>
      </c>
    </row>
    <row r="768">
      <c r="A768">
        <f>HYPERLINK("https://www.youtube.com/watch?v=k3Cp92Fon3I", "Video")</f>
        <v/>
      </c>
      <c r="B768" t="inlineStr">
        <is>
          <t>5:14</t>
        </is>
      </c>
      <c r="C768" t="inlineStr">
        <is>
          <t>has the punk Spirit we like this guy has</t>
        </is>
      </c>
      <c r="D768">
        <f>HYPERLINK("https://www.youtube.com/watch?v=k3Cp92Fon3I&amp;t=314s", "Go to time")</f>
        <v/>
      </c>
    </row>
    <row r="769">
      <c r="A769">
        <f>HYPERLINK("https://www.youtube.com/watch?v=k3Cp92Fon3I", "Video")</f>
        <v/>
      </c>
      <c r="B769" t="inlineStr">
        <is>
          <t>5:34</t>
        </is>
      </c>
      <c r="C769" t="inlineStr">
        <is>
          <t>birthplace of punk right on he's from</t>
        </is>
      </c>
      <c r="D769">
        <f>HYPERLINK("https://www.youtube.com/watch?v=k3Cp92Fon3I&amp;t=334s", "Go to time")</f>
        <v/>
      </c>
    </row>
    <row r="770">
      <c r="A770">
        <f>HYPERLINK("https://www.youtube.com/watch?v=ABHTj9z02pU", "Video")</f>
        <v/>
      </c>
      <c r="B770" t="inlineStr">
        <is>
          <t>0:25</t>
        </is>
      </c>
      <c r="C770" t="inlineStr">
        <is>
          <t>Spirit are we being punked I hate that</t>
        </is>
      </c>
      <c r="D770">
        <f>HYPERLINK("https://www.youtube.com/watch?v=ABHTj9z02pU&amp;t=25s", "Go to time")</f>
        <v/>
      </c>
    </row>
    <row r="771">
      <c r="A771">
        <f>HYPERLINK("https://www.youtube.com/watch?v=p4stxGV14_E", "Video")</f>
        <v/>
      </c>
      <c r="B771" t="inlineStr">
        <is>
          <t>12:33</t>
        </is>
      </c>
      <c r="C771" t="inlineStr">
        <is>
          <t>compunction about having sex with random</t>
        </is>
      </c>
      <c r="D771">
        <f>HYPERLINK("https://www.youtube.com/watch?v=p4stxGV14_E&amp;t=753s", "Go to time")</f>
        <v/>
      </c>
    </row>
    <row r="772">
      <c r="A772">
        <f>HYPERLINK("https://www.youtube.com/watch?v=0W081BKGbBA", "Video")</f>
        <v/>
      </c>
      <c r="B772" t="inlineStr">
        <is>
          <t>10:29</t>
        </is>
      </c>
      <c r="C772" t="inlineStr">
        <is>
          <t>the punches on on her own and I will go</t>
        </is>
      </c>
      <c r="D772">
        <f>HYPERLINK("https://www.youtube.com/watch?v=0W081BKGbBA&amp;t=629s", "Go to time")</f>
        <v/>
      </c>
    </row>
    <row r="773">
      <c r="A773">
        <f>HYPERLINK("https://www.youtube.com/watch?v=0W081BKGbBA", "Video")</f>
        <v/>
      </c>
      <c r="B773" t="inlineStr">
        <is>
          <t>11:56</t>
        </is>
      </c>
      <c r="C773" t="inlineStr">
        <is>
          <t>brutal gut punch you could hear yeah and</t>
        </is>
      </c>
      <c r="D773">
        <f>HYPERLINK("https://www.youtube.com/watch?v=0W081BKGbBA&amp;t=716s", "Go to time")</f>
        <v/>
      </c>
    </row>
    <row r="774">
      <c r="A774">
        <f>HYPERLINK("https://www.youtube.com/watch?v=0W081BKGbBA", "Video")</f>
        <v/>
      </c>
      <c r="B774" t="inlineStr">
        <is>
          <t>27:31</t>
        </is>
      </c>
      <c r="C774" t="inlineStr">
        <is>
          <t>is why I'm now going to punish you like</t>
        </is>
      </c>
      <c r="D774">
        <f>HYPERLINK("https://www.youtube.com/watch?v=0W081BKGbBA&amp;t=1651s", "Go to time")</f>
        <v/>
      </c>
    </row>
    <row r="775">
      <c r="A775">
        <f>HYPERLINK("https://www.youtube.com/watch?v=0W081BKGbBA", "Video")</f>
        <v/>
      </c>
      <c r="B775" t="inlineStr">
        <is>
          <t>27:34</t>
        </is>
      </c>
      <c r="C775" t="inlineStr">
        <is>
          <t>Ava was punished in season 2 that's what</t>
        </is>
      </c>
      <c r="D775">
        <f>HYPERLINK("https://www.youtube.com/watch?v=0W081BKGbBA&amp;t=1654s", "Go to time")</f>
        <v/>
      </c>
    </row>
    <row r="776">
      <c r="A776">
        <f>HYPERLINK("https://www.youtube.com/watch?v=0W081BKGbBA", "Video")</f>
        <v/>
      </c>
      <c r="B776" t="inlineStr">
        <is>
          <t>29:44</t>
        </is>
      </c>
      <c r="C776" t="inlineStr">
        <is>
          <t>for punishing deor not like you're not</t>
        </is>
      </c>
      <c r="D776">
        <f>HYPERLINK("https://www.youtube.com/watch?v=0W081BKGbBA&amp;t=1784s", "Go to time")</f>
        <v/>
      </c>
    </row>
    <row r="777">
      <c r="A777">
        <f>HYPERLINK("https://www.youtube.com/watch?v=c3vf-Rdlvwc", "Video")</f>
        <v/>
      </c>
      <c r="B777" t="inlineStr">
        <is>
          <t>0:33</t>
        </is>
      </c>
      <c r="C777" t="inlineStr">
        <is>
          <t>to the punch</t>
        </is>
      </c>
      <c r="D777">
        <f>HYPERLINK("https://www.youtube.com/watch?v=c3vf-Rdlvwc&amp;t=33s", "Go to time")</f>
        <v/>
      </c>
    </row>
    <row r="778">
      <c r="A778">
        <f>HYPERLINK("https://www.youtube.com/watch?v=Sg4Ar9jRlOo", "Video")</f>
        <v/>
      </c>
      <c r="B778" t="inlineStr">
        <is>
          <t>4:58</t>
        </is>
      </c>
      <c r="C778" t="inlineStr">
        <is>
          <t>punch</t>
        </is>
      </c>
      <c r="D778">
        <f>HYPERLINK("https://www.youtube.com/watch?v=Sg4Ar9jRlOo&amp;t=298s", "Go to time")</f>
        <v/>
      </c>
    </row>
    <row r="779">
      <c r="A779">
        <f>HYPERLINK("https://www.youtube.com/watch?v=oCTVXuhDMBY", "Video")</f>
        <v/>
      </c>
      <c r="B779" t="inlineStr">
        <is>
          <t>0:16</t>
        </is>
      </c>
      <c r="C779" t="inlineStr">
        <is>
          <t>promise you I will punch you dead in</t>
        </is>
      </c>
      <c r="D779">
        <f>HYPERLINK("https://www.youtube.com/watch?v=oCTVXuhDMBY&amp;t=16s", "Go to time")</f>
        <v/>
      </c>
    </row>
    <row r="780">
      <c r="A780">
        <f>HYPERLINK("https://www.youtube.com/watch?v=8TTWKlJdWVE", "Video")</f>
        <v/>
      </c>
      <c r="B780" t="inlineStr">
        <is>
          <t>2:07</t>
        </is>
      </c>
      <c r="C780" t="inlineStr">
        <is>
          <t>very nice punch me punch me hits me more</t>
        </is>
      </c>
      <c r="D780">
        <f>HYPERLINK("https://www.youtube.com/watch?v=8TTWKlJdWVE&amp;t=127s", "Go to time")</f>
        <v/>
      </c>
    </row>
    <row r="781">
      <c r="A781">
        <f>HYPERLINK("https://www.youtube.com/watch?v=wuzbUsy6snc", "Video")</f>
        <v/>
      </c>
      <c r="B781" t="inlineStr">
        <is>
          <t>0:46</t>
        </is>
      </c>
      <c r="C781" t="inlineStr">
        <is>
          <t>dance when she punch until it's on me</t>
        </is>
      </c>
      <c r="D781">
        <f>HYPERLINK("https://www.youtube.com/watch?v=wuzbUsy6snc&amp;t=46s", "Go to time")</f>
        <v/>
      </c>
    </row>
    <row r="782">
      <c r="A782">
        <f>HYPERLINK("https://www.youtube.com/watch?v=ou2TH8sZUCI", "Video")</f>
        <v/>
      </c>
      <c r="B782" t="inlineStr">
        <is>
          <t>0:49</t>
        </is>
      </c>
      <c r="C782" t="inlineStr">
        <is>
          <t>Pack-a-Punch got some power behind that</t>
        </is>
      </c>
      <c r="D782">
        <f>HYPERLINK("https://www.youtube.com/watch?v=ou2TH8sZUCI&amp;t=49s", "Go to time")</f>
        <v/>
      </c>
    </row>
    <row r="783">
      <c r="A783">
        <f>HYPERLINK("https://www.youtube.com/watch?v=sfB5GwdT5v0", "Video")</f>
        <v/>
      </c>
      <c r="B783" t="inlineStr">
        <is>
          <t>6:16</t>
        </is>
      </c>
      <c r="C783" t="inlineStr">
        <is>
          <t>fault you punched me in the face you me</t>
        </is>
      </c>
      <c r="D783">
        <f>HYPERLINK("https://www.youtube.com/watch?v=sfB5GwdT5v0&amp;t=376s", "Go to time")</f>
        <v/>
      </c>
    </row>
    <row r="784">
      <c r="A784">
        <f>HYPERLINK("https://www.youtube.com/watch?v=jYdypgmJmYA", "Video")</f>
        <v/>
      </c>
      <c r="B784" t="inlineStr">
        <is>
          <t>1:13</t>
        </is>
      </c>
      <c r="C784" t="inlineStr">
        <is>
          <t>oh jody joe what type of bitch-ass punch</t>
        </is>
      </c>
      <c r="D784">
        <f>HYPERLINK("https://www.youtube.com/watch?v=jYdypgmJmYA&amp;t=73s", "Go to time")</f>
        <v/>
      </c>
    </row>
    <row r="785">
      <c r="A785">
        <f>HYPERLINK("https://www.youtube.com/watch?v=jYdypgmJmYA", "Video")</f>
        <v/>
      </c>
      <c r="B785" t="inlineStr">
        <is>
          <t>3:01</t>
        </is>
      </c>
      <c r="C785" t="inlineStr">
        <is>
          <t>i can respect that ain't no punk ass</t>
        </is>
      </c>
      <c r="D785">
        <f>HYPERLINK("https://www.youtube.com/watch?v=jYdypgmJmYA&amp;t=181s", "Go to time")</f>
        <v/>
      </c>
    </row>
    <row r="786">
      <c r="A786">
        <f>HYPERLINK("https://www.youtube.com/watch?v=zOEERaWM3K0", "Video")</f>
        <v/>
      </c>
      <c r="B786" t="inlineStr">
        <is>
          <t>4:40</t>
        </is>
      </c>
      <c r="C786" t="inlineStr">
        <is>
          <t>Punxsutawney</t>
        </is>
      </c>
      <c r="D786">
        <f>HYPERLINK("https://www.youtube.com/watch?v=zOEERaWM3K0&amp;t=280s", "Go to time")</f>
        <v/>
      </c>
    </row>
    <row r="787">
      <c r="A787">
        <f>HYPERLINK("https://www.youtube.com/watch?v=zOEERaWM3K0", "Video")</f>
        <v/>
      </c>
      <c r="B787" t="inlineStr">
        <is>
          <t>4:51</t>
        </is>
      </c>
      <c r="C787" t="inlineStr">
        <is>
          <t>from Punxsutawney it's Phil Connors</t>
        </is>
      </c>
      <c r="D787">
        <f>HYPERLINK("https://www.youtube.com/watch?v=zOEERaWM3K0&amp;t=291s", "Go to time")</f>
        <v/>
      </c>
    </row>
    <row r="788">
      <c r="A788">
        <f>HYPERLINK("https://www.youtube.com/watch?v=5s7MBAjp92M", "Video")</f>
        <v/>
      </c>
      <c r="B788" t="inlineStr">
        <is>
          <t>3:14</t>
        </is>
      </c>
      <c r="C788" t="inlineStr">
        <is>
          <t>like punched him out nope I hit him with</t>
        </is>
      </c>
      <c r="D788">
        <f>HYPERLINK("https://www.youtube.com/watch?v=5s7MBAjp92M&amp;t=194s", "Go to time")</f>
        <v/>
      </c>
    </row>
    <row r="789">
      <c r="A789">
        <f>HYPERLINK("https://www.youtube.com/watch?v=L6hnNMvYv8w", "Video")</f>
        <v/>
      </c>
      <c r="B789" t="inlineStr">
        <is>
          <t>0:09</t>
        </is>
      </c>
      <c r="C789" t="inlineStr">
        <is>
          <t>me how the heck did puny Parker land her</t>
        </is>
      </c>
      <c r="D789">
        <f>HYPERLINK("https://www.youtube.com/watch?v=L6hnNMvYv8w&amp;t=9s", "Go to time")</f>
        <v/>
      </c>
    </row>
    <row r="790">
      <c r="A790">
        <f>HYPERLINK("https://www.youtube.com/watch?v=L6hnNMvYv8w", "Video")</f>
        <v/>
      </c>
      <c r="B790" t="inlineStr">
        <is>
          <t>1:20</t>
        </is>
      </c>
      <c r="C790" t="inlineStr">
        <is>
          <t>to prove right want some punch please</t>
        </is>
      </c>
      <c r="D790">
        <f>HYPERLINK("https://www.youtube.com/watch?v=L6hnNMvYv8w&amp;t=80s", "Go to time")</f>
        <v/>
      </c>
    </row>
    <row r="791">
      <c r="A791">
        <f>HYPERLINK("https://www.youtube.com/watch?v=GgN1Pv0mi18", "Video")</f>
        <v/>
      </c>
      <c r="B791" t="inlineStr">
        <is>
          <t>0:50</t>
        </is>
      </c>
      <c r="C791" t="inlineStr">
        <is>
          <t>you don't punch the driver you don't</t>
        </is>
      </c>
      <c r="D791">
        <f>HYPERLINK("https://www.youtube.com/watch?v=GgN1Pv0mi18&amp;t=50s", "Go to time")</f>
        <v/>
      </c>
    </row>
    <row r="792">
      <c r="A792">
        <f>HYPERLINK("https://www.youtube.com/watch?v=GgN1Pv0mi18", "Video")</f>
        <v/>
      </c>
      <c r="B792" t="inlineStr">
        <is>
          <t>0:52</t>
        </is>
      </c>
      <c r="C792" t="inlineStr">
        <is>
          <t>punch a driver man come on coke</t>
        </is>
      </c>
      <c r="D792">
        <f>HYPERLINK("https://www.youtube.com/watch?v=GgN1Pv0mi18&amp;t=52s", "Go to time")</f>
        <v/>
      </c>
    </row>
    <row r="793">
      <c r="A793">
        <f>HYPERLINK("https://www.youtube.com/watch?v=GgN1Pv0mi18", "Video")</f>
        <v/>
      </c>
      <c r="B793" t="inlineStr">
        <is>
          <t>0:54</t>
        </is>
      </c>
      <c r="C793" t="inlineStr">
        <is>
          <t>down my bed i'll punch whoever</t>
        </is>
      </c>
      <c r="D793">
        <f>HYPERLINK("https://www.youtube.com/watch?v=GgN1Pv0mi18&amp;t=54s", "Go to time")</f>
        <v/>
      </c>
    </row>
    <row r="794">
      <c r="A794">
        <f>HYPERLINK("https://www.youtube.com/watch?v=Q4B11j9T3hE", "Video")</f>
        <v/>
      </c>
      <c r="B794" t="inlineStr">
        <is>
          <t>1:42</t>
        </is>
      </c>
      <c r="C794" t="inlineStr">
        <is>
          <t>came out of that explosion of post-punk</t>
        </is>
      </c>
      <c r="D794">
        <f>HYPERLINK("https://www.youtube.com/watch?v=Q4B11j9T3hE&amp;t=102s", "Go to time")</f>
        <v/>
      </c>
    </row>
    <row r="795">
      <c r="A795">
        <f>HYPERLINK("https://www.youtube.com/watch?v=wqE5d5nYIJE", "Video")</f>
        <v/>
      </c>
      <c r="B795" t="inlineStr">
        <is>
          <t>0:35</t>
        </is>
      </c>
      <c r="C795" t="inlineStr">
        <is>
          <t>me up anytime pety puny Parker he looks</t>
        </is>
      </c>
      <c r="D795">
        <f>HYPERLINK("https://www.youtube.com/watch?v=wqE5d5nYIJE&amp;t=35s", "Go to time")</f>
        <v/>
      </c>
    </row>
    <row r="796">
      <c r="A796">
        <f>HYPERLINK("https://www.youtube.com/watch?v=GvOhxWkbryM", "Video")</f>
        <v/>
      </c>
      <c r="B796" t="inlineStr">
        <is>
          <t>0:51</t>
        </is>
      </c>
      <c r="C796" t="inlineStr">
        <is>
          <t>he's punished you enough now nobody</t>
        </is>
      </c>
      <c r="D796">
        <f>HYPERLINK("https://www.youtube.com/watch?v=GvOhxWkbryM&amp;t=51s", "Go to time")</f>
        <v/>
      </c>
    </row>
    <row r="797">
      <c r="A797">
        <f>HYPERLINK("https://www.youtube.com/watch?v=jj4ltJ4eyVU", "Video")</f>
        <v/>
      </c>
      <c r="B797" t="inlineStr">
        <is>
          <t>21:33</t>
        </is>
      </c>
      <c r="C797" t="inlineStr">
        <is>
          <t>were really punk rock and they've aged</t>
        </is>
      </c>
      <c r="D797">
        <f>HYPERLINK("https://www.youtube.com/watch?v=jj4ltJ4eyVU&amp;t=1293s", "Go to time")</f>
        <v/>
      </c>
    </row>
    <row r="798">
      <c r="A798">
        <f>HYPERLINK("https://www.youtube.com/watch?v=jj4ltJ4eyVU", "Video")</f>
        <v/>
      </c>
      <c r="B798" t="inlineStr">
        <is>
          <t>39:02</t>
        </is>
      </c>
      <c r="C798" t="inlineStr">
        <is>
          <t>he's a great movie pundit uh we should</t>
        </is>
      </c>
      <c r="D798">
        <f>HYPERLINK("https://www.youtube.com/watch?v=jj4ltJ4eyVU&amp;t=2342s", "Go to time")</f>
        <v/>
      </c>
    </row>
    <row r="799">
      <c r="A799">
        <f>HYPERLINK("https://www.youtube.com/watch?v=Qy4sjJotNh4", "Video")</f>
        <v/>
      </c>
      <c r="B799" t="inlineStr">
        <is>
          <t>1:22</t>
        </is>
      </c>
      <c r="C799" t="inlineStr">
        <is>
          <t>know what I'll give you the first punch</t>
        </is>
      </c>
      <c r="D799">
        <f>HYPERLINK("https://www.youtube.com/watch?v=Qy4sjJotNh4&amp;t=82s", "Go to time")</f>
        <v/>
      </c>
    </row>
    <row r="800">
      <c r="A800">
        <f>HYPERLINK("https://www.youtube.com/watch?v=MOIY3cbSmOE", "Video")</f>
        <v/>
      </c>
      <c r="B800" t="inlineStr">
        <is>
          <t>0:12</t>
        </is>
      </c>
      <c r="C800" t="inlineStr">
        <is>
          <t>punctured through with a a rusty nail</t>
        </is>
      </c>
      <c r="D800">
        <f>HYPERLINK("https://www.youtube.com/watch?v=MOIY3cbSmOE&amp;t=12s", "Go to time")</f>
        <v/>
      </c>
    </row>
    <row r="801">
      <c r="A801">
        <f>HYPERLINK("https://www.youtube.com/watch?v=_RujOFCHsxo", "Video")</f>
        <v/>
      </c>
      <c r="B801" t="inlineStr">
        <is>
          <t>0:15</t>
        </is>
      </c>
      <c r="C801" t="inlineStr">
        <is>
          <t>gun under the counter punks are running</t>
        </is>
      </c>
      <c r="D801">
        <f>HYPERLINK("https://www.youtube.com/watch?v=_RujOFCHsxo&amp;t=15s", "Go to time")</f>
        <v/>
      </c>
    </row>
    <row r="802">
      <c r="A802">
        <f>HYPERLINK("https://www.youtube.com/watch?v=WImbC8hGs6M", "Video")</f>
        <v/>
      </c>
      <c r="B802" t="inlineStr">
        <is>
          <t>16:57</t>
        </is>
      </c>
      <c r="C802" t="inlineStr">
        <is>
          <t>entire film and any sort of punch line</t>
        </is>
      </c>
      <c r="D802">
        <f>HYPERLINK("https://www.youtube.com/watch?v=WImbC8hGs6M&amp;t=1017s", "Go to time")</f>
        <v/>
      </c>
    </row>
    <row r="803">
      <c r="A803">
        <f>HYPERLINK("https://www.youtube.com/watch?v=YH0zXQSXNpg", "Video")</f>
        <v/>
      </c>
      <c r="B803" t="inlineStr">
        <is>
          <t>2:49</t>
        </is>
      </c>
      <c r="C803" t="inlineStr">
        <is>
          <t>to 53° 24 minutes north and Al pun</t>
        </is>
      </c>
      <c r="D803">
        <f>HYPERLINK("https://www.youtube.com/watch?v=YH0zXQSXNpg&amp;t=169s", "Go to time")</f>
        <v/>
      </c>
    </row>
    <row r="804">
      <c r="A804">
        <f>HYPERLINK("https://www.youtube.com/watch?v=a-H2YVuf7ZU", "Video")</f>
        <v/>
      </c>
      <c r="B804" t="inlineStr">
        <is>
          <t>4:41</t>
        </is>
      </c>
      <c r="C804" t="inlineStr">
        <is>
          <t>potential to punch what's left of</t>
        </is>
      </c>
      <c r="D804">
        <f>HYPERLINK("https://www.youtube.com/watch?v=a-H2YVuf7ZU&amp;t=281s", "Go to time")</f>
        <v/>
      </c>
    </row>
    <row r="805">
      <c r="A805">
        <f>HYPERLINK("https://www.youtube.com/watch?v=cCiIu63Sh3k", "Video")</f>
        <v/>
      </c>
      <c r="B805" t="inlineStr">
        <is>
          <t>13:38</t>
        </is>
      </c>
      <c r="C805" t="inlineStr">
        <is>
          <t>pundits did not have Anora at the top we</t>
        </is>
      </c>
      <c r="D805">
        <f>HYPERLINK("https://www.youtube.com/watch?v=cCiIu63Sh3k&amp;t=818s", "Go to time")</f>
        <v/>
      </c>
    </row>
    <row r="806">
      <c r="A806">
        <f>HYPERLINK("https://www.youtube.com/watch?v=hoveIdqjf9E", "Video")</f>
        <v/>
      </c>
      <c r="B806" t="inlineStr">
        <is>
          <t>0:36</t>
        </is>
      </c>
      <c r="C806" t="inlineStr">
        <is>
          <t>every punch I've ever thrown has</t>
        </is>
      </c>
      <c r="D806">
        <f>HYPERLINK("https://www.youtube.com/watch?v=hoveIdqjf9E&amp;t=36s", "Go to time")</f>
        <v/>
      </c>
    </row>
    <row r="807">
      <c r="A807">
        <f>HYPERLINK("https://www.youtube.com/watch?v=hoveIdqjf9E", "Video")</f>
        <v/>
      </c>
      <c r="B807" t="inlineStr">
        <is>
          <t>2:38</t>
        </is>
      </c>
      <c r="C807" t="inlineStr">
        <is>
          <t>not every time he punch this guy what's</t>
        </is>
      </c>
      <c r="D807">
        <f>HYPERLINK("https://www.youtube.com/watch?v=hoveIdqjf9E&amp;t=158s", "Go to time")</f>
        <v/>
      </c>
    </row>
    <row r="808">
      <c r="A808">
        <f>HYPERLINK("https://www.youtube.com/watch?v=JkGz7ahL7qM", "Video")</f>
        <v/>
      </c>
      <c r="B808" t="inlineStr">
        <is>
          <t>1:26</t>
        </is>
      </c>
      <c r="C808" t="inlineStr">
        <is>
          <t>or kid I'd punch you right out</t>
        </is>
      </c>
      <c r="D808">
        <f>HYPERLINK("https://www.youtube.com/watch?v=JkGz7ahL7qM&amp;t=86s", "Go to time")</f>
        <v/>
      </c>
    </row>
    <row r="809">
      <c r="A809">
        <f>HYPERLINK("https://www.youtube.com/watch?v=zjYoZ0843i4", "Video")</f>
        <v/>
      </c>
      <c r="B809" t="inlineStr">
        <is>
          <t>2:53</t>
        </is>
      </c>
      <c r="C809" t="inlineStr">
        <is>
          <t>now we have to punish you</t>
        </is>
      </c>
      <c r="D809">
        <f>HYPERLINK("https://www.youtube.com/watch?v=zjYoZ0843i4&amp;t=173s", "Go to time")</f>
        <v/>
      </c>
    </row>
    <row r="810">
      <c r="A810">
        <f>HYPERLINK("https://www.youtube.com/watch?v=-ZRcWbNf6wg", "Video")</f>
        <v/>
      </c>
      <c r="B810" t="inlineStr">
        <is>
          <t>40:43</t>
        </is>
      </c>
      <c r="C810" t="inlineStr">
        <is>
          <t>ground just started punching me I was</t>
        </is>
      </c>
      <c r="D810">
        <f>HYPERLINK("https://www.youtube.com/watch?v=-ZRcWbNf6wg&amp;t=2443s", "Go to time")</f>
        <v/>
      </c>
    </row>
    <row r="811">
      <c r="A811">
        <f>HYPERLINK("https://www.youtube.com/watch?v=cJUFDPkpUK4", "Video")</f>
        <v/>
      </c>
      <c r="B811" t="inlineStr">
        <is>
          <t>0:24</t>
        </is>
      </c>
      <c r="C811" t="inlineStr">
        <is>
          <t>he's so puny and look at those</t>
        </is>
      </c>
      <c r="D811">
        <f>HYPERLINK("https://www.youtube.com/watch?v=cJUFDPkpUK4&amp;t=24s", "Go to time")</f>
        <v/>
      </c>
    </row>
    <row r="812">
      <c r="A812">
        <f>HYPERLINK("https://www.youtube.com/watch?v=bgon1Z4pzKw", "Video")</f>
        <v/>
      </c>
      <c r="B812" t="inlineStr">
        <is>
          <t>6:44</t>
        </is>
      </c>
      <c r="C812" t="inlineStr">
        <is>
          <t>most damaging evidences of punching that</t>
        </is>
      </c>
      <c r="D812">
        <f>HYPERLINK("https://www.youtube.com/watch?v=bgon1Z4pzKw&amp;t=404s", "Go to time")</f>
        <v/>
      </c>
    </row>
    <row r="813">
      <c r="A813">
        <f>HYPERLINK("https://www.youtube.com/watch?v=Jhh8bQ21slI", "Video")</f>
        <v/>
      </c>
      <c r="B813" t="inlineStr">
        <is>
          <t>2:22</t>
        </is>
      </c>
      <c r="C813" t="inlineStr">
        <is>
          <t>punching my face</t>
        </is>
      </c>
      <c r="D813">
        <f>HYPERLINK("https://www.youtube.com/watch?v=Jhh8bQ21slI&amp;t=142s", "Go to time")</f>
        <v/>
      </c>
    </row>
    <row r="814">
      <c r="A814">
        <f>HYPERLINK("https://www.youtube.com/watch?v=D4tblMEIAYc", "Video")</f>
        <v/>
      </c>
      <c r="B814" t="inlineStr">
        <is>
          <t>1:01</t>
        </is>
      </c>
      <c r="C814" t="inlineStr">
        <is>
          <t>trying to kill you by punching your dick</t>
        </is>
      </c>
      <c r="D814">
        <f>HYPERLINK("https://www.youtube.com/watch?v=D4tblMEIAYc&amp;t=61s", "Go to time")</f>
        <v/>
      </c>
    </row>
    <row r="815">
      <c r="A815">
        <f>HYPERLINK("https://www.youtube.com/watch?v=Qc9eycqDJKk", "Video")</f>
        <v/>
      </c>
      <c r="B815" t="inlineStr">
        <is>
          <t>0:14</t>
        </is>
      </c>
      <c r="C815" t="inlineStr">
        <is>
          <t>you're punishing me with manual labor</t>
        </is>
      </c>
      <c r="D815">
        <f>HYPERLINK("https://www.youtube.com/watch?v=Qc9eycqDJKk&amp;t=14s", "Go to time")</f>
        <v/>
      </c>
    </row>
    <row r="816">
      <c r="A816">
        <f>HYPERLINK("https://www.youtube.com/watch?v=Qc9eycqDJKk", "Video")</f>
        <v/>
      </c>
      <c r="B816" t="inlineStr">
        <is>
          <t>0:20</t>
        </is>
      </c>
      <c r="C816" t="inlineStr">
        <is>
          <t>this isn't a punishment okay hi I'm</t>
        </is>
      </c>
      <c r="D816">
        <f>HYPERLINK("https://www.youtube.com/watch?v=Qc9eycqDJKk&amp;t=20s", "Go to time")</f>
        <v/>
      </c>
    </row>
    <row r="817">
      <c r="A817">
        <f>HYPERLINK("https://www.youtube.com/watch?v=r5ilcq9hUZI", "Video")</f>
        <v/>
      </c>
      <c r="B817" t="inlineStr">
        <is>
          <t>1:03</t>
        </is>
      </c>
      <c r="C817" t="inlineStr">
        <is>
          <t>they used something called a puntilla</t>
        </is>
      </c>
      <c r="D817">
        <f>HYPERLINK("https://www.youtube.com/watch?v=r5ilcq9hUZI&amp;t=63s", "Go to time")</f>
        <v/>
      </c>
    </row>
    <row r="818">
      <c r="A818">
        <f>HYPERLINK("https://www.youtube.com/watch?v=VTAUTX3vxL8", "Video")</f>
        <v/>
      </c>
      <c r="B818" t="inlineStr">
        <is>
          <t>9:17</t>
        </is>
      </c>
      <c r="C818" t="inlineStr">
        <is>
          <t>punishments no rules no punishments and</t>
        </is>
      </c>
      <c r="D818">
        <f>HYPERLINK("https://www.youtube.com/watch?v=VTAUTX3vxL8&amp;t=557s", "Go to time")</f>
        <v/>
      </c>
    </row>
    <row r="819">
      <c r="A819">
        <f>HYPERLINK("https://www.youtube.com/watch?v=O_9UWQLfBUk", "Video")</f>
        <v/>
      </c>
      <c r="B819" t="inlineStr">
        <is>
          <t>0:19</t>
        </is>
      </c>
      <c r="C819" t="inlineStr">
        <is>
          <t>punctu wet did you say gate 67 gate</t>
        </is>
      </c>
      <c r="D819">
        <f>HYPERLINK("https://www.youtube.com/watch?v=O_9UWQLfBUk&amp;t=19s", "Go to time")</f>
        <v/>
      </c>
    </row>
    <row r="820">
      <c r="A820">
        <f>HYPERLINK("https://www.youtube.com/watch?v=lKbgh5IeLjI", "Video")</f>
        <v/>
      </c>
      <c r="B820" t="inlineStr">
        <is>
          <t>0:03</t>
        </is>
      </c>
      <c r="C820" t="inlineStr">
        <is>
          <t>what is the proper punishment for a</t>
        </is>
      </c>
      <c r="D820">
        <f>HYPERLINK("https://www.youtube.com/watch?v=lKbgh5IeLjI&amp;t=3s", "Go to time")</f>
        <v/>
      </c>
    </row>
    <row r="821">
      <c r="A821">
        <f>HYPERLINK("https://www.youtube.com/watch?v=79qdAq5f7zU", "Video")</f>
        <v/>
      </c>
      <c r="B821" t="inlineStr">
        <is>
          <t>19:22</t>
        </is>
      </c>
      <c r="C821" t="inlineStr">
        <is>
          <t>is strictly forbidden and punishable by</t>
        </is>
      </c>
      <c r="D821">
        <f>HYPERLINK("https://www.youtube.com/watch?v=79qdAq5f7zU&amp;t=1162s", "Go to time")</f>
        <v/>
      </c>
    </row>
    <row r="822">
      <c r="A822">
        <f>HYPERLINK("https://www.youtube.com/watch?v=Xozv95QM-Wg", "Video")</f>
        <v/>
      </c>
      <c r="B822" t="inlineStr">
        <is>
          <t>23:20</t>
        </is>
      </c>
      <c r="C822" t="inlineStr">
        <is>
          <t>piece of crap is that punk rich guy from</t>
        </is>
      </c>
      <c r="D822">
        <f>HYPERLINK("https://www.youtube.com/watch?v=Xozv95QM-Wg&amp;t=1400s", "Go to time")</f>
        <v/>
      </c>
    </row>
    <row r="823">
      <c r="A823">
        <f>HYPERLINK("https://www.youtube.com/watch?v=QdorfKTD_SQ", "Video")</f>
        <v/>
      </c>
      <c r="B823" t="inlineStr">
        <is>
          <t>0:16</t>
        </is>
      </c>
      <c r="C823" t="inlineStr">
        <is>
          <t>are gonna kick and punch our way through</t>
        </is>
      </c>
      <c r="D823">
        <f>HYPERLINK("https://www.youtube.com/watch?v=QdorfKTD_SQ&amp;t=16s", "Go to time")</f>
        <v/>
      </c>
    </row>
    <row r="824">
      <c r="A824">
        <f>HYPERLINK("https://www.youtube.com/watch?v=rPWbRdk4nlY", "Video")</f>
        <v/>
      </c>
      <c r="B824" t="inlineStr">
        <is>
          <t>21:37</t>
        </is>
      </c>
      <c r="C824" t="inlineStr">
        <is>
          <t>punching over face you think he even</t>
        </is>
      </c>
      <c r="D824">
        <f>HYPERLINK("https://www.youtube.com/watch?v=rPWbRdk4nlY&amp;t=1297s", "Go to time")</f>
        <v/>
      </c>
    </row>
    <row r="825">
      <c r="A825">
        <f>HYPERLINK("https://www.youtube.com/watch?v=rPWbRdk4nlY", "Video")</f>
        <v/>
      </c>
      <c r="B825" t="inlineStr">
        <is>
          <t>25:20</t>
        </is>
      </c>
      <c r="C825" t="inlineStr">
        <is>
          <t>sword then punching an ogre in the face</t>
        </is>
      </c>
      <c r="D825">
        <f>HYPERLINK("https://www.youtube.com/watch?v=rPWbRdk4nlY&amp;t=1520s", "Go to time")</f>
        <v/>
      </c>
    </row>
    <row r="826">
      <c r="A826">
        <f>HYPERLINK("https://www.youtube.com/watch?v=rPWbRdk4nlY", "Video")</f>
        <v/>
      </c>
      <c r="B826" t="inlineStr">
        <is>
          <t>38:18</t>
        </is>
      </c>
      <c r="C826" t="inlineStr">
        <is>
          <t>punch that up a little bit Labyrinth is</t>
        </is>
      </c>
      <c r="D826">
        <f>HYPERLINK("https://www.youtube.com/watch?v=rPWbRdk4nlY&amp;t=2298s", "Go to time")</f>
        <v/>
      </c>
    </row>
    <row r="827">
      <c r="A827">
        <f>HYPERLINK("https://www.youtube.com/watch?v=06qgu4XoNL4", "Video")</f>
        <v/>
      </c>
      <c r="B827" t="inlineStr">
        <is>
          <t>1:16</t>
        </is>
      </c>
      <c r="C827" t="inlineStr">
        <is>
          <t>big fella that sucker punch is the first</t>
        </is>
      </c>
      <c r="D827">
        <f>HYPERLINK("https://www.youtube.com/watch?v=06qgu4XoNL4&amp;t=76s", "Go to time")</f>
        <v/>
      </c>
    </row>
    <row r="828">
      <c r="A828">
        <f>HYPERLINK("https://www.youtube.com/watch?v=a3Ea-gci8u8", "Video")</f>
        <v/>
      </c>
      <c r="B828" t="inlineStr">
        <is>
          <t>19:07</t>
        </is>
      </c>
      <c r="C828" t="inlineStr">
        <is>
          <t>in a punk band together a chance</t>
        </is>
      </c>
      <c r="D828">
        <f>HYPERLINK("https://www.youtube.com/watch?v=a3Ea-gci8u8&amp;t=1147s", "Go to time")</f>
        <v/>
      </c>
    </row>
    <row r="829">
      <c r="A829">
        <f>HYPERLINK("https://www.youtube.com/watch?v=wenA0EYglfw", "Video")</f>
        <v/>
      </c>
      <c r="B829" t="inlineStr">
        <is>
          <t>1:55</t>
        </is>
      </c>
      <c r="C829" t="inlineStr">
        <is>
          <t>I am taking a lot of punishment to both</t>
        </is>
      </c>
      <c r="D829">
        <f>HYPERLINK("https://www.youtube.com/watch?v=wenA0EYglfw&amp;t=115s", "Go to time")</f>
        <v/>
      </c>
    </row>
    <row r="830">
      <c r="A830">
        <f>HYPERLINK("https://www.youtube.com/watch?v=HdJ8ei7IeWA", "Video")</f>
        <v/>
      </c>
      <c r="B830" t="inlineStr">
        <is>
          <t>8:47</t>
        </is>
      </c>
      <c r="C830" t="inlineStr">
        <is>
          <t>talk about the lack of punctuation it</t>
        </is>
      </c>
      <c r="D830">
        <f>HYPERLINK("https://www.youtube.com/watch?v=HdJ8ei7IeWA&amp;t=527s", "Go to time")</f>
        <v/>
      </c>
    </row>
    <row r="831">
      <c r="A831">
        <f>HYPERLINK("https://www.youtube.com/watch?v=HdJ8ei7IeWA", "Video")</f>
        <v/>
      </c>
      <c r="B831" t="inlineStr">
        <is>
          <t>9:03</t>
        </is>
      </c>
      <c r="C831" t="inlineStr">
        <is>
          <t>the punctuation in the title is the</t>
        </is>
      </c>
      <c r="D831">
        <f>HYPERLINK("https://www.youtube.com/watch?v=HdJ8ei7IeWA&amp;t=543s", "Go to time")</f>
        <v/>
      </c>
    </row>
    <row r="832">
      <c r="A832">
        <f>HYPERLINK("https://www.youtube.com/watch?v=HdJ8ei7IeWA", "Video")</f>
        <v/>
      </c>
      <c r="B832" t="inlineStr">
        <is>
          <t>9:25</t>
        </is>
      </c>
      <c r="C832" t="inlineStr">
        <is>
          <t>punctuation in films since mother came</t>
        </is>
      </c>
      <c r="D832">
        <f>HYPERLINK("https://www.youtube.com/watch?v=HdJ8ei7IeWA&amp;t=565s", "Go to time")</f>
        <v/>
      </c>
    </row>
    <row r="833">
      <c r="A833">
        <f>HYPERLINK("https://www.youtube.com/watch?v=HdJ8ei7IeWA", "Video")</f>
        <v/>
      </c>
      <c r="B833" t="inlineStr">
        <is>
          <t>9:43</t>
        </is>
      </c>
      <c r="C833" t="inlineStr">
        <is>
          <t>punctuation movie with</t>
        </is>
      </c>
      <c r="D833">
        <f>HYPERLINK("https://www.youtube.com/watch?v=HdJ8ei7IeWA&amp;t=583s", "Go to time")</f>
        <v/>
      </c>
    </row>
    <row r="834">
      <c r="A834">
        <f>HYPERLINK("https://www.youtube.com/watch?v=o_ICMQVvUmg", "Video")</f>
        <v/>
      </c>
      <c r="B834" t="inlineStr">
        <is>
          <t>2:18</t>
        </is>
      </c>
      <c r="C834" t="inlineStr">
        <is>
          <t>punished woohoo this race is in the bag</t>
        </is>
      </c>
      <c r="D834">
        <f>HYPERLINK("https://www.youtube.com/watch?v=o_ICMQVvUmg&amp;t=138s", "Go to time")</f>
        <v/>
      </c>
    </row>
    <row r="835">
      <c r="A835">
        <f>HYPERLINK("https://www.youtube.com/watch?v=4FoLdX8xeSo", "Video")</f>
        <v/>
      </c>
      <c r="B835" t="inlineStr">
        <is>
          <t>2:05</t>
        </is>
      </c>
      <c r="C835" t="inlineStr">
        <is>
          <t>just smother this young mouth with punch</t>
        </is>
      </c>
      <c r="D835">
        <f>HYPERLINK("https://www.youtube.com/watch?v=4FoLdX8xeSo&amp;t=125s", "Go to time")</f>
        <v/>
      </c>
    </row>
    <row r="836">
      <c r="A836">
        <f>HYPERLINK("https://www.youtube.com/watch?v=R4179pku_J4", "Video")</f>
        <v/>
      </c>
      <c r="B836" t="inlineStr">
        <is>
          <t>2:53</t>
        </is>
      </c>
      <c r="C836" t="inlineStr">
        <is>
          <t>ma'am punt</t>
        </is>
      </c>
      <c r="D836">
        <f>HYPERLINK("https://www.youtube.com/watch?v=R4179pku_J4&amp;t=173s", "Go to time")</f>
        <v/>
      </c>
    </row>
    <row r="837">
      <c r="A837">
        <f>HYPERLINK("https://www.youtube.com/watch?v=40QG5tQM3NI", "Video")</f>
        <v/>
      </c>
      <c r="B837" t="inlineStr">
        <is>
          <t>1:47</t>
        </is>
      </c>
      <c r="C837" t="inlineStr">
        <is>
          <t>follow typical puny Parker leaves me</t>
        </is>
      </c>
      <c r="D837">
        <f>HYPERLINK("https://www.youtube.com/watch?v=40QG5tQM3NI&amp;t=107s", "Go to time")</f>
        <v/>
      </c>
    </row>
    <row r="838">
      <c r="A838">
        <f>HYPERLINK("https://www.youtube.com/watch?v=mM1oOjRG83U", "Video")</f>
        <v/>
      </c>
      <c r="B838" t="inlineStr">
        <is>
          <t>0:33</t>
        </is>
      </c>
      <c r="C838" t="inlineStr">
        <is>
          <t>you going to punish yourself what is</t>
        </is>
      </c>
      <c r="D838">
        <f>HYPERLINK("https://www.youtube.com/watch?v=mM1oOjRG83U&amp;t=33s", "Go to time")</f>
        <v/>
      </c>
    </row>
    <row r="839">
      <c r="A839">
        <f>HYPERLINK("https://www.youtube.com/watch?v=6z8KyykQigM", "Video")</f>
        <v/>
      </c>
      <c r="B839" t="inlineStr">
        <is>
          <t>0:09</t>
        </is>
      </c>
      <c r="C839" t="inlineStr">
        <is>
          <t>yeah and your lad MTH Punk</t>
        </is>
      </c>
      <c r="D839">
        <f>HYPERLINK("https://www.youtube.com/watch?v=6z8KyykQigM&amp;t=9s", "Go to time")</f>
        <v/>
      </c>
    </row>
    <row r="840">
      <c r="A840">
        <f>HYPERLINK("https://www.youtube.com/watch?v=8fLTGdPankA", "Video")</f>
        <v/>
      </c>
      <c r="B840" t="inlineStr">
        <is>
          <t>15:08</t>
        </is>
      </c>
      <c r="C840" t="inlineStr">
        <is>
          <t>fight and Claw and bite and punch and</t>
        </is>
      </c>
      <c r="D840">
        <f>HYPERLINK("https://www.youtube.com/watch?v=8fLTGdPankA&amp;t=908s", "Go to time")</f>
        <v/>
      </c>
    </row>
    <row r="841">
      <c r="A841">
        <f>HYPERLINK("https://www.youtube.com/watch?v=ft7zjbnVbcc", "Video")</f>
        <v/>
      </c>
      <c r="B841" t="inlineStr">
        <is>
          <t>1:04</t>
        </is>
      </c>
      <c r="C841" t="inlineStr">
        <is>
          <t>punches to win it all who will taste</t>
        </is>
      </c>
      <c r="D841">
        <f>HYPERLINK("https://www.youtube.com/watch?v=ft7zjbnVbcc&amp;t=64s", "Go to time")</f>
        <v/>
      </c>
    </row>
    <row r="842">
      <c r="A842">
        <f>HYPERLINK("https://www.youtube.com/watch?v=JWv1-m569lo", "Video")</f>
        <v/>
      </c>
      <c r="B842" t="inlineStr">
        <is>
          <t>21:10</t>
        </is>
      </c>
      <c r="C842" t="inlineStr">
        <is>
          <t>hand punching my</t>
        </is>
      </c>
      <c r="D842">
        <f>HYPERLINK("https://www.youtube.com/watch?v=JWv1-m569lo&amp;t=1270s", "Go to time")</f>
        <v/>
      </c>
    </row>
    <row r="843">
      <c r="A843">
        <f>HYPERLINK("https://www.youtube.com/watch?v=Iqk2N1a8Nug", "Video")</f>
        <v/>
      </c>
      <c r="B843" t="inlineStr">
        <is>
          <t>1:43</t>
        </is>
      </c>
      <c r="C843" t="inlineStr">
        <is>
          <t>to you got a punch I tell you that</t>
        </is>
      </c>
      <c r="D843">
        <f>HYPERLINK("https://www.youtube.com/watch?v=Iqk2N1a8Nug&amp;t=103s", "Go to time")</f>
        <v/>
      </c>
    </row>
    <row r="844">
      <c r="A844">
        <f>HYPERLINK("https://www.youtube.com/watch?v=Iqk2N1a8Nug", "Video")</f>
        <v/>
      </c>
      <c r="B844" t="inlineStr">
        <is>
          <t>2:06</t>
        </is>
      </c>
      <c r="C844" t="inlineStr">
        <is>
          <t>punch all right throw a</t>
        </is>
      </c>
      <c r="D844">
        <f>HYPERLINK("https://www.youtube.com/watch?v=Iqk2N1a8Nug&amp;t=126s", "Go to time")</f>
        <v/>
      </c>
    </row>
    <row r="845">
      <c r="A845">
        <f>HYPERLINK("https://www.youtube.com/watch?v=Iqk2N1a8Nug", "Video")</f>
        <v/>
      </c>
      <c r="B845" t="inlineStr">
        <is>
          <t>2:13</t>
        </is>
      </c>
      <c r="C845" t="inlineStr">
        <is>
          <t>punch now throw the other</t>
        </is>
      </c>
      <c r="D845">
        <f>HYPERLINK("https://www.youtube.com/watch?v=Iqk2N1a8Nug&amp;t=133s", "Go to time")</f>
        <v/>
      </c>
    </row>
    <row r="846">
      <c r="A846">
        <f>HYPERLINK("https://www.youtube.com/watch?v=Iqk2N1a8Nug", "Video")</f>
        <v/>
      </c>
      <c r="B846" t="inlineStr">
        <is>
          <t>2:47</t>
        </is>
      </c>
      <c r="C846" t="inlineStr">
        <is>
          <t>that punch he was setting up and he was</t>
        </is>
      </c>
      <c r="D846">
        <f>HYPERLINK("https://www.youtube.com/watch?v=Iqk2N1a8Nug&amp;t=167s", "Go to time")</f>
        <v/>
      </c>
    </row>
    <row r="847">
      <c r="A847">
        <f>HYPERLINK("https://www.youtube.com/watch?v=Iqk2N1a8Nug", "Video")</f>
        <v/>
      </c>
      <c r="B847" t="inlineStr">
        <is>
          <t>2:54</t>
        </is>
      </c>
      <c r="C847" t="inlineStr">
        <is>
          <t>loose boards not just about punching</t>
        </is>
      </c>
      <c r="D847">
        <f>HYPERLINK("https://www.youtube.com/watch?v=Iqk2N1a8Nug&amp;t=174s", "Go to time")</f>
        <v/>
      </c>
    </row>
    <row r="848">
      <c r="A848">
        <f>HYPERLINK("https://www.youtube.com/watch?v=Zi39jlFGAA8", "Video")</f>
        <v/>
      </c>
      <c r="B848" t="inlineStr">
        <is>
          <t>0:32</t>
        </is>
      </c>
      <c r="C848" t="inlineStr">
        <is>
          <t>puning 18 counts and three dukes and</t>
        </is>
      </c>
      <c r="D848">
        <f>HYPERLINK("https://www.youtube.com/watch?v=Zi39jlFGAA8&amp;t=32s", "Go to time")</f>
        <v/>
      </c>
    </row>
    <row r="849">
      <c r="A849">
        <f>HYPERLINK("https://www.youtube.com/watch?v=9Jr0L76nra8", "Video")</f>
        <v/>
      </c>
      <c r="B849" t="inlineStr">
        <is>
          <t>0:30</t>
        </is>
      </c>
      <c r="C849" t="inlineStr">
        <is>
          <t>it Punk</t>
        </is>
      </c>
      <c r="D849">
        <f>HYPERLINK("https://www.youtube.com/watch?v=9Jr0L76nra8&amp;t=30s", "Go to time")</f>
        <v/>
      </c>
    </row>
    <row r="850">
      <c r="A850">
        <f>HYPERLINK("https://www.youtube.com/watch?v=3luAeDhHinc", "Video")</f>
        <v/>
      </c>
      <c r="B850" t="inlineStr">
        <is>
          <t>2:24</t>
        </is>
      </c>
      <c r="C850" t="inlineStr">
        <is>
          <t>punishing you</t>
        </is>
      </c>
      <c r="D850">
        <f>HYPERLINK("https://www.youtube.com/watch?v=3luAeDhHinc&amp;t=144s", "Go to time")</f>
        <v/>
      </c>
    </row>
    <row r="851">
      <c r="A851">
        <f>HYPERLINK("https://www.youtube.com/watch?v=3luAeDhHinc", "Video")</f>
        <v/>
      </c>
      <c r="B851" t="inlineStr">
        <is>
          <t>2:26</t>
        </is>
      </c>
      <c r="C851" t="inlineStr">
        <is>
          <t>how is he punishing you</t>
        </is>
      </c>
      <c r="D851">
        <f>HYPERLINK("https://www.youtube.com/watch?v=3luAeDhHinc&amp;t=146s", "Go to time")</f>
        <v/>
      </c>
    </row>
    <row r="852">
      <c r="A852">
        <f>HYPERLINK("https://www.youtube.com/watch?v=3luAeDhHinc", "Video")</f>
        <v/>
      </c>
      <c r="B852" t="inlineStr">
        <is>
          <t>2:33</t>
        </is>
      </c>
      <c r="C852" t="inlineStr">
        <is>
          <t>how is he punishing you i know</t>
        </is>
      </c>
      <c r="D852">
        <f>HYPERLINK("https://www.youtube.com/watch?v=3luAeDhHinc&amp;t=153s", "Go to time")</f>
        <v/>
      </c>
    </row>
    <row r="853">
      <c r="A853">
        <f>HYPERLINK("https://www.youtube.com/watch?v=tBJkdSJLeMc", "Video")</f>
        <v/>
      </c>
      <c r="B853" t="inlineStr">
        <is>
          <t>1:30</t>
        </is>
      </c>
      <c r="C853" t="inlineStr">
        <is>
          <t>punched the up</t>
        </is>
      </c>
      <c r="D853">
        <f>HYPERLINK("https://www.youtube.com/watch?v=tBJkdSJLeMc&amp;t=90s", "Go to time")</f>
        <v/>
      </c>
    </row>
    <row r="854">
      <c r="A854">
        <f>HYPERLINK("https://www.youtube.com/watch?v=E6glc9X8T78", "Video")</f>
        <v/>
      </c>
      <c r="B854" t="inlineStr">
        <is>
          <t>1:39</t>
        </is>
      </c>
      <c r="C854" t="inlineStr">
        <is>
          <t>you know every time you punch this guy</t>
        </is>
      </c>
      <c r="D854">
        <f>HYPERLINK("https://www.youtube.com/watch?v=E6glc9X8T78&amp;t=99s", "Go to time")</f>
        <v/>
      </c>
    </row>
    <row r="855">
      <c r="A855">
        <f>HYPERLINK("https://www.youtube.com/watch?v=AhwvMFlHbKw", "Video")</f>
        <v/>
      </c>
      <c r="B855" t="inlineStr">
        <is>
          <t>6:17</t>
        </is>
      </c>
      <c r="C855" t="inlineStr">
        <is>
          <t>to punish a type of movie rather than</t>
        </is>
      </c>
      <c r="D855">
        <f>HYPERLINK("https://www.youtube.com/watch?v=AhwvMFlHbKw&amp;t=377s", "Go to time")</f>
        <v/>
      </c>
    </row>
    <row r="856">
      <c r="A856">
        <f>HYPERLINK("https://www.youtube.com/watch?v=AhwvMFlHbKw", "Video")</f>
        <v/>
      </c>
      <c r="B856" t="inlineStr">
        <is>
          <t>6:24</t>
        </is>
      </c>
      <c r="C856" t="inlineStr">
        <is>
          <t>punishing happened I'm not sure so I'm</t>
        </is>
      </c>
      <c r="D856">
        <f>HYPERLINK("https://www.youtube.com/watch?v=AhwvMFlHbKw&amp;t=384s", "Go to time")</f>
        <v/>
      </c>
    </row>
    <row r="857">
      <c r="A857">
        <f>HYPERLINK("https://www.youtube.com/watch?v=8oZncVpHX3A", "Video")</f>
        <v/>
      </c>
      <c r="B857" t="inlineStr">
        <is>
          <t>2:02</t>
        </is>
      </c>
      <c r="C857" t="inlineStr">
        <is>
          <t>inside punk are you with that thing cuz</t>
        </is>
      </c>
      <c r="D857">
        <f>HYPERLINK("https://www.youtube.com/watch?v=8oZncVpHX3A&amp;t=122s", "Go to time")</f>
        <v/>
      </c>
    </row>
    <row r="858">
      <c r="A858">
        <f>HYPERLINK("https://www.youtube.com/watch?v=jPhPTYHQNs8", "Video")</f>
        <v/>
      </c>
      <c r="B858" t="inlineStr">
        <is>
          <t>1:09</t>
        </is>
      </c>
      <c r="C858" t="inlineStr">
        <is>
          <t>reverse punch</t>
        </is>
      </c>
      <c r="D858">
        <f>HYPERLINK("https://www.youtube.com/watch?v=jPhPTYHQNs8&amp;t=69s", "Go to time")</f>
        <v/>
      </c>
    </row>
    <row r="859">
      <c r="A859">
        <f>HYPERLINK("https://www.youtube.com/watch?v=UayJYYeMANA", "Video")</f>
        <v/>
      </c>
      <c r="B859" t="inlineStr">
        <is>
          <t>0:38</t>
        </is>
      </c>
      <c r="C859" t="inlineStr">
        <is>
          <t>so you're the punk I've heard about I</t>
        </is>
      </c>
      <c r="D859">
        <f>HYPERLINK("https://www.youtube.com/watch?v=UayJYYeMANA&amp;t=38s", "Go to time")</f>
        <v/>
      </c>
    </row>
    <row r="860">
      <c r="A860">
        <f>HYPERLINK("https://www.youtube.com/watch?v=rET78mddnBw", "Video")</f>
        <v/>
      </c>
      <c r="B860" t="inlineStr">
        <is>
          <t>1:39</t>
        </is>
      </c>
      <c r="C860" t="inlineStr">
        <is>
          <t>superhero okay playing punching bag</t>
        </is>
      </c>
      <c r="D860">
        <f>HYPERLINK("https://www.youtube.com/watch?v=rET78mddnBw&amp;t=99s", "Go to time")</f>
        <v/>
      </c>
    </row>
    <row r="861">
      <c r="A861">
        <f>HYPERLINK("https://www.youtube.com/watch?v=3wxftukchNw", "Video")</f>
        <v/>
      </c>
      <c r="B861" t="inlineStr">
        <is>
          <t>0:56</t>
        </is>
      </c>
      <c r="C861" t="inlineStr">
        <is>
          <t>puns already give that away</t>
        </is>
      </c>
      <c r="D861">
        <f>HYPERLINK("https://www.youtube.com/watch?v=3wxftukchNw&amp;t=56s", "Go to time")</f>
        <v/>
      </c>
    </row>
    <row r="862">
      <c r="A862">
        <f>HYPERLINK("https://www.youtube.com/watch?v=3wxftukchNw", "Video")</f>
        <v/>
      </c>
      <c r="B862" t="inlineStr">
        <is>
          <t>1:14</t>
        </is>
      </c>
      <c r="C862" t="inlineStr">
        <is>
          <t>i will try my best to have no more puns</t>
        </is>
      </c>
      <c r="D862">
        <f>HYPERLINK("https://www.youtube.com/watch?v=3wxftukchNw&amp;t=74s", "Go to time")</f>
        <v/>
      </c>
    </row>
    <row r="863">
      <c r="A863">
        <f>HYPERLINK("https://www.youtube.com/watch?v=pOz54-XkXbI", "Video")</f>
        <v/>
      </c>
      <c r="B863" t="inlineStr">
        <is>
          <t>2:28</t>
        </is>
      </c>
      <c r="C863" t="inlineStr">
        <is>
          <t>there's no punishment for damages or</t>
        </is>
      </c>
      <c r="D863">
        <f>HYPERLINK("https://www.youtube.com/watch?v=pOz54-XkXbI&amp;t=148s", "Go to time")</f>
        <v/>
      </c>
    </row>
    <row r="864">
      <c r="A864">
        <f>HYPERLINK("https://www.youtube.com/watch?v=4BheNKPy_nY", "Video")</f>
        <v/>
      </c>
      <c r="B864" t="inlineStr">
        <is>
          <t>0:13</t>
        </is>
      </c>
      <c r="C864" t="inlineStr">
        <is>
          <t>even thinking this way is it to punish</t>
        </is>
      </c>
      <c r="D864">
        <f>HYPERLINK("https://www.youtube.com/watch?v=4BheNKPy_nY&amp;t=13s", "Go to time")</f>
        <v/>
      </c>
    </row>
    <row r="865">
      <c r="A865">
        <f>HYPERLINK("https://www.youtube.com/watch?v=4BheNKPy_nY", "Video")</f>
        <v/>
      </c>
      <c r="B865" t="inlineStr">
        <is>
          <t>0:16</t>
        </is>
      </c>
      <c r="C865" t="inlineStr">
        <is>
          <t>me I am not punishing you w this is</t>
        </is>
      </c>
      <c r="D865">
        <f>HYPERLINK("https://www.youtube.com/watch?v=4BheNKPy_nY&amp;t=16s", "Go to time")</f>
        <v/>
      </c>
    </row>
    <row r="866">
      <c r="A866">
        <f>HYPERLINK("https://www.youtube.com/watch?v=4BheNKPy_nY", "Video")</f>
        <v/>
      </c>
      <c r="B866" t="inlineStr">
        <is>
          <t>0:20</t>
        </is>
      </c>
      <c r="C866" t="inlineStr">
        <is>
          <t>punitive is what this</t>
        </is>
      </c>
      <c r="D866">
        <f>HYPERLINK("https://www.youtube.com/watch?v=4BheNKPy_nY&amp;t=20s", "Go to time")</f>
        <v/>
      </c>
    </row>
    <row r="867">
      <c r="A867">
        <f>HYPERLINK("https://www.youtube.com/watch?v=-TVicuP4BZQ", "Video")</f>
        <v/>
      </c>
      <c r="B867" t="inlineStr">
        <is>
          <t>1:34</t>
        </is>
      </c>
      <c r="C867" t="inlineStr">
        <is>
          <t>is simple then let me be punished for it</t>
        </is>
      </c>
      <c r="D867">
        <f>HYPERLINK("https://www.youtube.com/watch?v=-TVicuP4BZQ&amp;t=94s", "Go to time")</f>
        <v/>
      </c>
    </row>
    <row r="868">
      <c r="A868">
        <f>HYPERLINK("https://www.youtube.com/watch?v=RWlOL7KM_qA", "Video")</f>
        <v/>
      </c>
      <c r="B868" t="inlineStr">
        <is>
          <t>22:26</t>
        </is>
      </c>
      <c r="C868" t="inlineStr">
        <is>
          <t>Trasher you should get throat punched</t>
        </is>
      </c>
      <c r="D868">
        <f>HYPERLINK("https://www.youtube.com/watch?v=RWlOL7KM_qA&amp;t=1346s", "Go to time")</f>
        <v/>
      </c>
    </row>
    <row r="869">
      <c r="A869">
        <f>HYPERLINK("https://www.youtube.com/watch?v=RWlOL7KM_qA", "Video")</f>
        <v/>
      </c>
      <c r="B869" t="inlineStr">
        <is>
          <t>42:58</t>
        </is>
      </c>
      <c r="C869" t="inlineStr">
        <is>
          <t>I would punch him off the cliff okay</t>
        </is>
      </c>
      <c r="D869">
        <f>HYPERLINK("https://www.youtube.com/watch?v=RWlOL7KM_qA&amp;t=2578s", "Go to time")</f>
        <v/>
      </c>
    </row>
    <row r="870">
      <c r="A870">
        <f>HYPERLINK("https://www.youtube.com/watch?v=td1I2QMBRXE", "Video")</f>
        <v/>
      </c>
      <c r="B870" t="inlineStr">
        <is>
          <t>2:31</t>
        </is>
      </c>
      <c r="C870" t="inlineStr">
        <is>
          <t>these cyberpunk sub genre of Science</t>
        </is>
      </c>
      <c r="D870">
        <f>HYPERLINK("https://www.youtube.com/watch?v=td1I2QMBRXE&amp;t=151s", "Go to time")</f>
        <v/>
      </c>
    </row>
    <row r="871">
      <c r="A871">
        <f>HYPERLINK("https://www.youtube.com/watch?v=vqL4jsPohkU", "Video")</f>
        <v/>
      </c>
      <c r="B871" t="inlineStr">
        <is>
          <t>5:57</t>
        </is>
      </c>
      <c r="C871" t="inlineStr">
        <is>
          <t>okay news ain't no punp he ain't no joke</t>
        </is>
      </c>
      <c r="D871">
        <f>HYPERLINK("https://www.youtube.com/watch?v=vqL4jsPohkU&amp;t=357s", "Go to time")</f>
        <v/>
      </c>
    </row>
    <row r="872">
      <c r="A872">
        <f>HYPERLINK("https://www.youtube.com/watch?v=w18tGIumpng", "Video")</f>
        <v/>
      </c>
      <c r="B872" t="inlineStr">
        <is>
          <t>2:59</t>
        </is>
      </c>
      <c r="C872" t="inlineStr">
        <is>
          <t>how about out a taste to spider punch</t>
        </is>
      </c>
      <c r="D872">
        <f>HYPERLINK("https://www.youtube.com/watch?v=w18tGIumpng&amp;t=179s", "Go to time")</f>
        <v/>
      </c>
    </row>
    <row r="873">
      <c r="A873">
        <f>HYPERLINK("https://www.youtube.com/watch?v=INxwpKQU-u8", "Video")</f>
        <v/>
      </c>
      <c r="B873" t="inlineStr">
        <is>
          <t>32:32</t>
        </is>
      </c>
      <c r="C873" t="inlineStr">
        <is>
          <t>the punch is coming like I I there's so</t>
        </is>
      </c>
      <c r="D873">
        <f>HYPERLINK("https://www.youtube.com/watch?v=INxwpKQU-u8&amp;t=1952s", "Go to time")</f>
        <v/>
      </c>
    </row>
    <row r="874">
      <c r="A874">
        <f>HYPERLINK("https://www.youtube.com/watch?v=so6rBYbQmaY", "Video")</f>
        <v/>
      </c>
      <c r="B874" t="inlineStr">
        <is>
          <t>0:25</t>
        </is>
      </c>
      <c r="C874" t="inlineStr">
        <is>
          <t>anybody gets punched or killed man I</t>
        </is>
      </c>
      <c r="D874">
        <f>HYPERLINK("https://www.youtube.com/watch?v=so6rBYbQmaY&amp;t=25s", "Go to time")</f>
        <v/>
      </c>
    </row>
    <row r="875">
      <c r="A875">
        <f>HYPERLINK("https://www.youtube.com/watch?v=so6rBYbQmaY", "Video")</f>
        <v/>
      </c>
      <c r="B875" t="inlineStr">
        <is>
          <t>1:55</t>
        </is>
      </c>
      <c r="C875" t="inlineStr">
        <is>
          <t>my bladder was punctured</t>
        </is>
      </c>
      <c r="D875">
        <f>HYPERLINK("https://www.youtube.com/watch?v=so6rBYbQmaY&amp;t=115s", "Go to time")</f>
        <v/>
      </c>
    </row>
    <row r="876">
      <c r="A876">
        <f>HYPERLINK("https://www.youtube.com/watch?v=Ixwmha_2_5g", "Video")</f>
        <v/>
      </c>
      <c r="B876" t="inlineStr">
        <is>
          <t>0:30</t>
        </is>
      </c>
      <c r="C876" t="inlineStr">
        <is>
          <t>beat SK every punch George</t>
        </is>
      </c>
      <c r="D876">
        <f>HYPERLINK("https://www.youtube.com/watch?v=Ixwmha_2_5g&amp;t=30s", "Go to time")</f>
        <v/>
      </c>
    </row>
    <row r="877">
      <c r="A877">
        <f>HYPERLINK("https://www.youtube.com/watch?v=Ixwmha_2_5g", "Video")</f>
        <v/>
      </c>
      <c r="B877" t="inlineStr">
        <is>
          <t>2:34</t>
        </is>
      </c>
      <c r="C877" t="inlineStr">
        <is>
          <t>got I think you ready that's punch big</t>
        </is>
      </c>
      <c r="D877">
        <f>HYPERLINK("https://www.youtube.com/watch?v=Ixwmha_2_5g&amp;t=154s", "Go to time")</f>
        <v/>
      </c>
    </row>
    <row r="878">
      <c r="A878">
        <f>HYPERLINK("https://www.youtube.com/watch?v=kAKY4ZkKIPs", "Video")</f>
        <v/>
      </c>
      <c r="B878" t="inlineStr">
        <is>
          <t>0:01</t>
        </is>
      </c>
      <c r="C878" t="inlineStr">
        <is>
          <t>she can punch okay I'm ready sir punch</t>
        </is>
      </c>
      <c r="D878">
        <f>HYPERLINK("https://www.youtube.com/watch?v=kAKY4ZkKIPs&amp;t=1s", "Go to time")</f>
        <v/>
      </c>
    </row>
    <row r="879">
      <c r="A879">
        <f>HYPERLINK("https://www.youtube.com/watch?v=NWyKw0acpR0", "Video")</f>
        <v/>
      </c>
      <c r="B879" t="inlineStr">
        <is>
          <t>31:47</t>
        </is>
      </c>
      <c r="C879" t="inlineStr">
        <is>
          <t>wearing this like punk rock outfit like</t>
        </is>
      </c>
      <c r="D879">
        <f>HYPERLINK("https://www.youtube.com/watch?v=NWyKw0acpR0&amp;t=1907s", "Go to time")</f>
        <v/>
      </c>
    </row>
    <row r="880">
      <c r="A880">
        <f>HYPERLINK("https://www.youtube.com/watch?v=Pdc7WjiPdig", "Video")</f>
        <v/>
      </c>
      <c r="B880" t="inlineStr">
        <is>
          <t>4:19</t>
        </is>
      </c>
      <c r="C880" t="inlineStr">
        <is>
          <t>smother this young mouth with punch and</t>
        </is>
      </c>
      <c r="D880">
        <f>HYPERLINK("https://www.youtube.com/watch?v=Pdc7WjiPdig&amp;t=259s", "Go to time")</f>
        <v/>
      </c>
    </row>
    <row r="881">
      <c r="A881">
        <f>HYPERLINK("https://www.youtube.com/watch?v=c75qZmGHVnQ", "Video")</f>
        <v/>
      </c>
      <c r="B881" t="inlineStr">
        <is>
          <t>0:32</t>
        </is>
      </c>
      <c r="C881" t="inlineStr">
        <is>
          <t>punk did not exceed the weight of the</t>
        </is>
      </c>
      <c r="D881">
        <f>HYPERLINK("https://www.youtube.com/watch?v=c75qZmGHVnQ&amp;t=32s", "Go to time")</f>
        <v/>
      </c>
    </row>
    <row r="882">
      <c r="A882">
        <f>HYPERLINK("https://www.youtube.com/watch?v=j7iGWsPkeHQ", "Video")</f>
        <v/>
      </c>
      <c r="B882" t="inlineStr">
        <is>
          <t>4:07</t>
        </is>
      </c>
      <c r="C882" t="inlineStr">
        <is>
          <t>punks what is</t>
        </is>
      </c>
      <c r="D882">
        <f>HYPERLINK("https://www.youtube.com/watch?v=j7iGWsPkeHQ&amp;t=247s", "Go to time")</f>
        <v/>
      </c>
    </row>
    <row r="883">
      <c r="A883">
        <f>HYPERLINK("https://www.youtube.com/watch?v=eUSALGh1A7E", "Video")</f>
        <v/>
      </c>
      <c r="B883" t="inlineStr">
        <is>
          <t>4:27</t>
        </is>
      </c>
      <c r="C883" t="inlineStr">
        <is>
          <t>punishment in Time</t>
        </is>
      </c>
      <c r="D883">
        <f>HYPERLINK("https://www.youtube.com/watch?v=eUSALGh1A7E&amp;t=267s", "Go to time")</f>
        <v/>
      </c>
    </row>
    <row r="884">
      <c r="A884">
        <f>HYPERLINK("https://www.youtube.com/watch?v=YHQjbCstZME", "Video")</f>
        <v/>
      </c>
      <c r="B884" t="inlineStr">
        <is>
          <t>16:00</t>
        </is>
      </c>
      <c r="C884" t="inlineStr">
        <is>
          <t>talk about a punch to the gut get it</t>
        </is>
      </c>
      <c r="D884">
        <f>HYPERLINK("https://www.youtube.com/watch?v=YHQjbCstZME&amp;t=960s", "Go to time")</f>
        <v/>
      </c>
    </row>
    <row r="885">
      <c r="A885">
        <f>HYPERLINK("https://www.youtube.com/watch?v=o8rMVYkkBHM", "Video")</f>
        <v/>
      </c>
      <c r="B885" t="inlineStr">
        <is>
          <t>0:43</t>
        </is>
      </c>
      <c r="C885" t="inlineStr">
        <is>
          <t>I they're just a couple of punks they</t>
        </is>
      </c>
      <c r="D885">
        <f>HYPERLINK("https://www.youtube.com/watch?v=o8rMVYkkBHM&amp;t=43s", "Go to time")</f>
        <v/>
      </c>
    </row>
    <row r="886">
      <c r="A886">
        <f>HYPERLINK("https://www.youtube.com/watch?v=KYEP1OgoNGM", "Video")</f>
        <v/>
      </c>
      <c r="B886" t="inlineStr">
        <is>
          <t>6:51</t>
        </is>
      </c>
      <c r="C886" t="inlineStr">
        <is>
          <t>the country music big time invents punk</t>
        </is>
      </c>
      <c r="D886">
        <f>HYPERLINK("https://www.youtube.com/watch?v=KYEP1OgoNGM&amp;t=411s", "Go to time")</f>
        <v/>
      </c>
    </row>
    <row r="887">
      <c r="A887">
        <f>HYPERLINK("https://www.youtube.com/watch?v=FsUq7WgVc8E", "Video")</f>
        <v/>
      </c>
      <c r="B887" t="inlineStr">
        <is>
          <t>7:28</t>
        </is>
      </c>
      <c r="C887" t="inlineStr">
        <is>
          <t>way just punching man punching</t>
        </is>
      </c>
      <c r="D887">
        <f>HYPERLINK("https://www.youtube.com/watch?v=FsUq7WgVc8E&amp;t=448s", "Go to time")</f>
        <v/>
      </c>
    </row>
    <row r="888">
      <c r="A888">
        <f>HYPERLINK("https://www.youtube.com/watch?v=nax1jAZK_60", "Video")</f>
        <v/>
      </c>
      <c r="B888" t="inlineStr">
        <is>
          <t>15:25</t>
        </is>
      </c>
      <c r="C888" t="inlineStr">
        <is>
          <t>a punch and let you land one I'll do the</t>
        </is>
      </c>
      <c r="D888">
        <f>HYPERLINK("https://www.youtube.com/watch?v=nax1jAZK_60&amp;t=925s", "Go to time")</f>
        <v/>
      </c>
    </row>
    <row r="889">
      <c r="A889">
        <f>HYPERLINK("https://www.youtube.com/watch?v=IWuIntFf4uk", "Video")</f>
        <v/>
      </c>
      <c r="B889" t="inlineStr">
        <is>
          <t>51:36</t>
        </is>
      </c>
      <c r="C889" t="inlineStr">
        <is>
          <t>Netflix Kitty it is a steampunk type</t>
        </is>
      </c>
      <c r="D889">
        <f>HYPERLINK("https://www.youtube.com/watch?v=IWuIntFf4uk&amp;t=3096s", "Go to time")</f>
        <v/>
      </c>
    </row>
    <row r="890">
      <c r="A890">
        <f>HYPERLINK("https://www.youtube.com/watch?v=BSeA6DL_XNg", "Video")</f>
        <v/>
      </c>
      <c r="B890" t="inlineStr">
        <is>
          <t>3:13</t>
        </is>
      </c>
      <c r="C890" t="inlineStr">
        <is>
          <t>punctured the roof of the mystery</t>
        </is>
      </c>
      <c r="D890">
        <f>HYPERLINK("https://www.youtube.com/watch?v=BSeA6DL_XNg&amp;t=193s", "Go to time")</f>
        <v/>
      </c>
    </row>
    <row r="891">
      <c r="A891">
        <f>HYPERLINK("https://www.youtube.com/watch?v=4hY7f4nOQtU", "Video")</f>
        <v/>
      </c>
      <c r="B891" t="inlineStr">
        <is>
          <t>2:00</t>
        </is>
      </c>
      <c r="C891" t="inlineStr">
        <is>
          <t>the punishment spell they cast me out so</t>
        </is>
      </c>
      <c r="D891">
        <f>HYPERLINK("https://www.youtube.com/watch?v=4hY7f4nOQtU&amp;t=120s", "Go to time")</f>
        <v/>
      </c>
    </row>
    <row r="892">
      <c r="A892">
        <f>HYPERLINK("https://www.youtube.com/watch?v=DYBqhR_0wiw", "Video")</f>
        <v/>
      </c>
      <c r="B892" t="inlineStr">
        <is>
          <t>5:35</t>
        </is>
      </c>
      <c r="C892" t="inlineStr">
        <is>
          <t>car puns are slaying and while Paul</t>
        </is>
      </c>
      <c r="D892">
        <f>HYPERLINK("https://www.youtube.com/watch?v=DYBqhR_0wiw&amp;t=335s", "Go to time")</f>
        <v/>
      </c>
    </row>
    <row r="893">
      <c r="A893">
        <f>HYPERLINK("https://www.youtube.com/watch?v=Uy-rFX2NaZE", "Video")</f>
        <v/>
      </c>
      <c r="B893" t="inlineStr">
        <is>
          <t>11:49</t>
        </is>
      </c>
      <c r="C893" t="inlineStr">
        <is>
          <t>punk do you feel lucky do you feel like</t>
        </is>
      </c>
      <c r="D893">
        <f>HYPERLINK("https://www.youtube.com/watch?v=Uy-rFX2NaZE&amp;t=709s", "Go to time")</f>
        <v/>
      </c>
    </row>
    <row r="894">
      <c r="A894">
        <f>HYPERLINK("https://www.youtube.com/watch?v=Uy-rFX2NaZE", "Video")</f>
        <v/>
      </c>
      <c r="B894" t="inlineStr">
        <is>
          <t>11:54</t>
        </is>
      </c>
      <c r="C894" t="inlineStr">
        <is>
          <t>you punk shoot me</t>
        </is>
      </c>
      <c r="D894">
        <f>HYPERLINK("https://www.youtube.com/watch?v=Uy-rFX2NaZE&amp;t=714s", "Go to time")</f>
        <v/>
      </c>
    </row>
    <row r="895">
      <c r="A895">
        <f>HYPERLINK("https://www.youtube.com/watch?v=_kxMJHZ1Xhs", "Video")</f>
        <v/>
      </c>
      <c r="B895" t="inlineStr">
        <is>
          <t>1:18</t>
        </is>
      </c>
      <c r="C895" t="inlineStr">
        <is>
          <t>please punish me talk to me but let me</t>
        </is>
      </c>
      <c r="D895">
        <f>HYPERLINK("https://www.youtube.com/watch?v=_kxMJHZ1Xhs&amp;t=78s", "Go to time")</f>
        <v/>
      </c>
    </row>
    <row r="896">
      <c r="A896">
        <f>HYPERLINK("https://www.youtube.com/watch?v=bPBkH_imULU", "Video")</f>
        <v/>
      </c>
      <c r="B896" t="inlineStr">
        <is>
          <t>1:11</t>
        </is>
      </c>
      <c r="C896" t="inlineStr">
        <is>
          <t>you will be punished</t>
        </is>
      </c>
      <c r="D896">
        <f>HYPERLINK("https://www.youtube.com/watch?v=bPBkH_imULU&amp;t=71s", "Go to time")</f>
        <v/>
      </c>
    </row>
    <row r="897">
      <c r="A897">
        <f>HYPERLINK("https://www.youtube.com/watch?v=58J1vutT7qQ", "Video")</f>
        <v/>
      </c>
      <c r="B897" t="inlineStr">
        <is>
          <t>16:46</t>
        </is>
      </c>
      <c r="C897" t="inlineStr">
        <is>
          <t>for all the good puns but there's at</t>
        </is>
      </c>
      <c r="D897">
        <f>HYPERLINK("https://www.youtube.com/watch?v=58J1vutT7qQ&amp;t=1006s", "Go to time")</f>
        <v/>
      </c>
    </row>
    <row r="898">
      <c r="A898">
        <f>HYPERLINK("https://www.youtube.com/watch?v=erX0T5r5xbE", "Video")</f>
        <v/>
      </c>
      <c r="B898" t="inlineStr">
        <is>
          <t>2:57</t>
        </is>
      </c>
      <c r="C898" t="inlineStr">
        <is>
          <t>sampling to punch a perfectly good party</t>
        </is>
      </c>
      <c r="D898">
        <f>HYPERLINK("https://www.youtube.com/watch?v=erX0T5r5xbE&amp;t=177s", "Go to time")</f>
        <v/>
      </c>
    </row>
    <row r="899">
      <c r="A899">
        <f>HYPERLINK("https://www.youtube.com/watch?v=8xamvfZ11No", "Video")</f>
        <v/>
      </c>
      <c r="B899" t="inlineStr">
        <is>
          <t>0:15</t>
        </is>
      </c>
      <c r="C899" t="inlineStr">
        <is>
          <t>punches those punches got to be doing</t>
        </is>
      </c>
      <c r="D899">
        <f>HYPERLINK("https://www.youtube.com/watch?v=8xamvfZ11No&amp;t=15s", "Go to time")</f>
        <v/>
      </c>
    </row>
    <row r="900">
      <c r="A900">
        <f>HYPERLINK("https://www.youtube.com/watch?v=8xamvfZ11No", "Video")</f>
        <v/>
      </c>
      <c r="B900" t="inlineStr">
        <is>
          <t>1:57</t>
        </is>
      </c>
      <c r="C900" t="inlineStr">
        <is>
          <t>punch staggered Foreman they told me you</t>
        </is>
      </c>
      <c r="D900">
        <f>HYPERLINK("https://www.youtube.com/watch?v=8xamvfZ11No&amp;t=117s", "Go to time")</f>
        <v/>
      </c>
    </row>
    <row r="901">
      <c r="A901">
        <f>HYPERLINK("https://www.youtube.com/watch?v=8xamvfZ11No", "Video")</f>
        <v/>
      </c>
      <c r="B901" t="inlineStr">
        <is>
          <t>2:02</t>
        </is>
      </c>
      <c r="C901" t="inlineStr">
        <is>
          <t>that one punch definitely changed the</t>
        </is>
      </c>
      <c r="D901">
        <f>HYPERLINK("https://www.youtube.com/watch?v=8xamvfZ11No&amp;t=122s", "Go to time")</f>
        <v/>
      </c>
    </row>
    <row r="902">
      <c r="A902">
        <f>HYPERLINK("https://www.youtube.com/watch?v=8xamvfZ11No", "Video")</f>
        <v/>
      </c>
      <c r="B902" t="inlineStr">
        <is>
          <t>3:18</t>
        </is>
      </c>
      <c r="C902" t="inlineStr">
        <is>
          <t>Foreman's punches just don't have any</t>
        </is>
      </c>
      <c r="D902">
        <f>HYPERLINK("https://www.youtube.com/watch?v=8xamvfZ11No&amp;t=198s", "Go to time")</f>
        <v/>
      </c>
    </row>
    <row r="903">
      <c r="A903">
        <f>HYPERLINK("https://www.youtube.com/watch?v=K9PFmssZdBo", "Video")</f>
        <v/>
      </c>
      <c r="B903" t="inlineStr">
        <is>
          <t>0:15</t>
        </is>
      </c>
      <c r="C903" t="inlineStr">
        <is>
          <t>previously spun from earlier Spidey</t>
        </is>
      </c>
      <c r="D903">
        <f>HYPERLINK("https://www.youtube.com/watch?v=K9PFmssZdBo&amp;t=15s", "Go to time")</f>
        <v/>
      </c>
    </row>
    <row r="904">
      <c r="A904">
        <f>HYPERLINK("https://www.youtube.com/watch?v=y2kPYZBqpuw", "Video")</f>
        <v/>
      </c>
      <c r="B904" t="inlineStr">
        <is>
          <t>0:25</t>
        </is>
      </c>
      <c r="C904" t="inlineStr">
        <is>
          <t>punishment all</t>
        </is>
      </c>
      <c r="D904">
        <f>HYPERLINK("https://www.youtube.com/watch?v=y2kPYZBqpuw&amp;t=25s", "Go to time")</f>
        <v/>
      </c>
    </row>
    <row r="905">
      <c r="A905">
        <f>HYPERLINK("https://www.youtube.com/watch?v=_3YwzI1z_so", "Video")</f>
        <v/>
      </c>
      <c r="B905" t="inlineStr">
        <is>
          <t>3:16</t>
        </is>
      </c>
      <c r="C905" t="inlineStr">
        <is>
          <t>punchline trust is just a name on a</t>
        </is>
      </c>
      <c r="D905">
        <f>HYPERLINK("https://www.youtube.com/watch?v=_3YwzI1z_so&amp;t=196s", "Go to time")</f>
        <v/>
      </c>
    </row>
    <row r="906">
      <c r="A906">
        <f>HYPERLINK("https://www.youtube.com/watch?v=Wxb7TMkKZ2c", "Video")</f>
        <v/>
      </c>
      <c r="B906" t="inlineStr">
        <is>
          <t>1:37</t>
        </is>
      </c>
      <c r="C906" t="inlineStr">
        <is>
          <t>this is not a punishment</t>
        </is>
      </c>
      <c r="D906">
        <f>HYPERLINK("https://www.youtube.com/watch?v=Wxb7TMkKZ2c&amp;t=97s", "Go to time")</f>
        <v/>
      </c>
    </row>
    <row r="907">
      <c r="A907">
        <f>HYPERLINK("https://www.youtube.com/watch?v=kim-p8Eaetw", "Video")</f>
        <v/>
      </c>
      <c r="B907" t="inlineStr">
        <is>
          <t>29:32</t>
        </is>
      </c>
      <c r="C907" t="inlineStr">
        <is>
          <t>Punch I mean I'm still waiting for the</t>
        </is>
      </c>
      <c r="D907">
        <f>HYPERLINK("https://www.youtube.com/watch?v=kim-p8Eaetw&amp;t=1772s", "Go to time")</f>
        <v/>
      </c>
    </row>
    <row r="908">
      <c r="A908">
        <f>HYPERLINK("https://www.youtube.com/watch?v=kim-p8Eaetw", "Video")</f>
        <v/>
      </c>
      <c r="B908" t="inlineStr">
        <is>
          <t>54:06</t>
        </is>
      </c>
      <c r="C908" t="inlineStr">
        <is>
          <t>and the pundits that are making things</t>
        </is>
      </c>
      <c r="D908">
        <f>HYPERLINK("https://www.youtube.com/watch?v=kim-p8Eaetw&amp;t=3246s", "Go to time")</f>
        <v/>
      </c>
    </row>
    <row r="909">
      <c r="A909">
        <f>HYPERLINK("https://www.youtube.com/watch?v=zUgDbgBIb5U", "Video")</f>
        <v/>
      </c>
      <c r="B909" t="inlineStr">
        <is>
          <t>9:23</t>
        </is>
      </c>
      <c r="C909" t="inlineStr">
        <is>
          <t>he can't punch really though don't speak</t>
        </is>
      </c>
      <c r="D909">
        <f>HYPERLINK("https://www.youtube.com/watch?v=zUgDbgBIb5U&amp;t=563s", "Go to time")</f>
        <v/>
      </c>
    </row>
    <row r="910">
      <c r="A910">
        <f>HYPERLINK("https://www.youtube.com/watch?v=zUgDbgBIb5U", "Video")</f>
        <v/>
      </c>
      <c r="B910" t="inlineStr">
        <is>
          <t>9:26</t>
        </is>
      </c>
      <c r="C910" t="inlineStr">
        <is>
          <t>too soon I could see him punching a</t>
        </is>
      </c>
      <c r="D910">
        <f>HYPERLINK("https://www.youtube.com/watch?v=zUgDbgBIb5U&amp;t=566s", "Go to time")</f>
        <v/>
      </c>
    </row>
    <row r="911">
      <c r="A911">
        <f>HYPERLINK("https://www.youtube.com/watch?v=wc0uDYlRyu4", "Video")</f>
        <v/>
      </c>
      <c r="B911" t="inlineStr">
        <is>
          <t>1:17</t>
        </is>
      </c>
      <c r="C911" t="inlineStr">
        <is>
          <t>i ain't punch drunk yet we'll have to</t>
        </is>
      </c>
      <c r="D911">
        <f>HYPERLINK("https://www.youtube.com/watch?v=wc0uDYlRyu4&amp;t=77s", "Go to time")</f>
        <v/>
      </c>
    </row>
    <row r="912">
      <c r="A912">
        <f>HYPERLINK("https://www.youtube.com/watch?v=Dfyb_ysDmFw", "Video")</f>
        <v/>
      </c>
      <c r="B912" t="inlineStr">
        <is>
          <t>2:38</t>
        </is>
      </c>
      <c r="C912" t="inlineStr">
        <is>
          <t>that's Punch and Judy they've always</t>
        </is>
      </c>
      <c r="D912">
        <f>HYPERLINK("https://www.youtube.com/watch?v=Dfyb_ysDmFw&amp;t=158s", "Go to time")</f>
        <v/>
      </c>
    </row>
    <row r="913">
      <c r="A913">
        <f>HYPERLINK("https://www.youtube.com/watch?v=Dfyb_ysDmFw", "Video")</f>
        <v/>
      </c>
      <c r="B913" t="inlineStr">
        <is>
          <t>2:40</t>
        </is>
      </c>
      <c r="C913" t="inlineStr">
        <is>
          <t>been violent punch and it's good it's</t>
        </is>
      </c>
      <c r="D913">
        <f>HYPERLINK("https://www.youtube.com/watch?v=Dfyb_ysDmFw&amp;t=160s", "Go to time")</f>
        <v/>
      </c>
    </row>
    <row r="914">
      <c r="A914">
        <f>HYPERLINK("https://www.youtube.com/watch?v=_eL35irX7kM", "Video")</f>
        <v/>
      </c>
      <c r="B914" t="inlineStr">
        <is>
          <t>3:56</t>
        </is>
      </c>
      <c r="C914" t="inlineStr">
        <is>
          <t>easy you punking me</t>
        </is>
      </c>
      <c r="D914">
        <f>HYPERLINK("https://www.youtube.com/watch?v=_eL35irX7kM&amp;t=236s", "Go to time")</f>
        <v/>
      </c>
    </row>
    <row r="915">
      <c r="A915">
        <f>HYPERLINK("https://www.youtube.com/watch?v=_eL35irX7kM", "Video")</f>
        <v/>
      </c>
      <c r="B915" t="inlineStr">
        <is>
          <t>4:08</t>
        </is>
      </c>
      <c r="C915" t="inlineStr">
        <is>
          <t>are you punking my</t>
        </is>
      </c>
      <c r="D915">
        <f>HYPERLINK("https://www.youtube.com/watch?v=_eL35irX7kM&amp;t=248s", "Go to time")</f>
        <v/>
      </c>
    </row>
    <row r="916">
      <c r="A916">
        <f>HYPERLINK("https://www.youtube.com/watch?v=m34XjKFNPrw", "Video")</f>
        <v/>
      </c>
      <c r="B916" t="inlineStr">
        <is>
          <t>3:41</t>
        </is>
      </c>
      <c r="C916" t="inlineStr">
        <is>
          <t>reactions to this one pun intended now</t>
        </is>
      </c>
      <c r="D916">
        <f>HYPERLINK("https://www.youtube.com/watch?v=m34XjKFNPrw&amp;t=221s", "Go to time")</f>
        <v/>
      </c>
    </row>
    <row r="917">
      <c r="A917">
        <f>HYPERLINK("https://www.youtube.com/watch?v=mGRJ1u2_AAA", "Video")</f>
        <v/>
      </c>
      <c r="B917" t="inlineStr">
        <is>
          <t>1:55</t>
        </is>
      </c>
      <c r="C917" t="inlineStr">
        <is>
          <t>punishment than death</t>
        </is>
      </c>
      <c r="D917">
        <f>HYPERLINK("https://www.youtube.com/watch?v=mGRJ1u2_AAA&amp;t=115s", "Go to time")</f>
        <v/>
      </c>
    </row>
    <row r="918">
      <c r="A918">
        <f>HYPERLINK("https://www.youtube.com/watch?v=zQO3q1lSZ4k", "Video")</f>
        <v/>
      </c>
      <c r="B918" t="inlineStr">
        <is>
          <t>30:42</t>
        </is>
      </c>
      <c r="C918" t="inlineStr">
        <is>
          <t>they kind of pulled the punches a little</t>
        </is>
      </c>
      <c r="D918">
        <f>HYPERLINK("https://www.youtube.com/watch?v=zQO3q1lSZ4k&amp;t=1842s", "Go to time")</f>
        <v/>
      </c>
    </row>
    <row r="919">
      <c r="A919">
        <f>HYPERLINK("https://www.youtube.com/watch?v=8vIcT7VLx0U", "Video")</f>
        <v/>
      </c>
      <c r="B919" t="inlineStr">
        <is>
          <t>2:47</t>
        </is>
      </c>
      <c r="C919" t="inlineStr">
        <is>
          <t>movie enthusiasts a lot of pundits in</t>
        </is>
      </c>
      <c r="D919">
        <f>HYPERLINK("https://www.youtube.com/watch?v=8vIcT7VLx0U&amp;t=167s", "Go to time")</f>
        <v/>
      </c>
    </row>
    <row r="920">
      <c r="A920">
        <f>HYPERLINK("https://www.youtube.com/watch?v=8vIcT7VLx0U", "Video")</f>
        <v/>
      </c>
      <c r="B920" t="inlineStr">
        <is>
          <t>16:48</t>
        </is>
      </c>
      <c r="C920" t="inlineStr">
        <is>
          <t>because that's where the punch gets</t>
        </is>
      </c>
      <c r="D920">
        <f>HYPERLINK("https://www.youtube.com/watch?v=8vIcT7VLx0U&amp;t=1008s", "Go to time")</f>
        <v/>
      </c>
    </row>
    <row r="921">
      <c r="A921">
        <f>HYPERLINK("https://www.youtube.com/watch?v=8vIcT7VLx0U", "Video")</f>
        <v/>
      </c>
      <c r="B921" t="inlineStr">
        <is>
          <t>19:10</t>
        </is>
      </c>
      <c r="C921" t="inlineStr">
        <is>
          <t>like you know checking his punch power</t>
        </is>
      </c>
      <c r="D921">
        <f>HYPERLINK("https://www.youtube.com/watch?v=8vIcT7VLx0U&amp;t=1150s", "Go to time")</f>
        <v/>
      </c>
    </row>
    <row r="922">
      <c r="A922">
        <f>HYPERLINK("https://www.youtube.com/watch?v=8vIcT7VLx0U", "Video")</f>
        <v/>
      </c>
      <c r="B922" t="inlineStr">
        <is>
          <t>20:10</t>
        </is>
      </c>
      <c r="C922" t="inlineStr">
        <is>
          <t>yeah you're literally punching meat and</t>
        </is>
      </c>
      <c r="D922">
        <f>HYPERLINK("https://www.youtube.com/watch?v=8vIcT7VLx0U&amp;t=1210s", "Go to time")</f>
        <v/>
      </c>
    </row>
    <row r="923">
      <c r="A923">
        <f>HYPERLINK("https://www.youtube.com/watch?v=kEcnSwhXPks", "Video")</f>
        <v/>
      </c>
      <c r="B923" t="inlineStr">
        <is>
          <t>1:08</t>
        </is>
      </c>
      <c r="C923" t="inlineStr">
        <is>
          <t>okay go ahead Punk make my day well if</t>
        </is>
      </c>
      <c r="D923">
        <f>HYPERLINK("https://www.youtube.com/watch?v=kEcnSwhXPks&amp;t=68s", "Go to time")</f>
        <v/>
      </c>
    </row>
    <row r="924">
      <c r="A924">
        <f>HYPERLINK("https://www.youtube.com/watch?v=YKYDg5upGFQ", "Video")</f>
        <v/>
      </c>
      <c r="B924" t="inlineStr">
        <is>
          <t>0:57</t>
        </is>
      </c>
      <c r="C924" t="inlineStr">
        <is>
          <t>secret to punch</t>
        </is>
      </c>
      <c r="D924">
        <f>HYPERLINK("https://www.youtube.com/watch?v=YKYDg5upGFQ&amp;t=57s", "Go to time")</f>
        <v/>
      </c>
    </row>
    <row r="925">
      <c r="A925">
        <f>HYPERLINK("https://www.youtube.com/watch?v=YKYDg5upGFQ", "Video")</f>
        <v/>
      </c>
      <c r="B925" t="inlineStr">
        <is>
          <t>1:10</t>
        </is>
      </c>
      <c r="C925" t="inlineStr">
        <is>
          <t>now punch</t>
        </is>
      </c>
      <c r="D925">
        <f>HYPERLINK("https://www.youtube.com/watch?v=YKYDg5upGFQ&amp;t=70s", "Go to time")</f>
        <v/>
      </c>
    </row>
    <row r="926">
      <c r="A926">
        <f>HYPERLINK("https://www.youtube.com/watch?v=YKYDg5upGFQ", "Video")</f>
        <v/>
      </c>
      <c r="B926" t="inlineStr">
        <is>
          <t>1:19</t>
        </is>
      </c>
      <c r="C926" t="inlineStr">
        <is>
          <t>punch driver punch not just arm whole</t>
        </is>
      </c>
      <c r="D926">
        <f>HYPERLINK("https://www.youtube.com/watch?v=YKYDg5upGFQ&amp;t=79s", "Go to time")</f>
        <v/>
      </c>
    </row>
    <row r="927">
      <c r="A927">
        <f>HYPERLINK("https://www.youtube.com/watch?v=YKYDg5upGFQ", "Video")</f>
        <v/>
      </c>
      <c r="B927" t="inlineStr">
        <is>
          <t>1:23</t>
        </is>
      </c>
      <c r="C927" t="inlineStr">
        <is>
          <t>keep leg driver punch</t>
        </is>
      </c>
      <c r="D927">
        <f>HYPERLINK("https://www.youtube.com/watch?v=YKYDg5upGFQ&amp;t=83s", "Go to time")</f>
        <v/>
      </c>
    </row>
    <row r="928">
      <c r="A928">
        <f>HYPERLINK("https://www.youtube.com/watch?v=YKYDg5upGFQ", "Video")</f>
        <v/>
      </c>
      <c r="B928" t="inlineStr">
        <is>
          <t>1:29</t>
        </is>
      </c>
      <c r="C928" t="inlineStr">
        <is>
          <t>it's a tray punch</t>
        </is>
      </c>
      <c r="D928">
        <f>HYPERLINK("https://www.youtube.com/watch?v=YKYDg5upGFQ&amp;t=89s", "Go to time")</f>
        <v/>
      </c>
    </row>
    <row r="929">
      <c r="A929">
        <f>HYPERLINK("https://www.youtube.com/watch?v=nbbUEz_vujg", "Video")</f>
        <v/>
      </c>
      <c r="B929" t="inlineStr">
        <is>
          <t>2:13</t>
        </is>
      </c>
      <c r="C929" t="inlineStr">
        <is>
          <t>my word is my bond no compunctions then</t>
        </is>
      </c>
      <c r="D929">
        <f>HYPERLINK("https://www.youtube.com/watch?v=nbbUEz_vujg&amp;t=133s", "Go to time")</f>
        <v/>
      </c>
    </row>
    <row r="930">
      <c r="A930">
        <f>HYPERLINK("https://www.youtube.com/watch?v=eHDEpRxC_Is", "Video")</f>
        <v/>
      </c>
      <c r="B930" t="inlineStr">
        <is>
          <t>2:19</t>
        </is>
      </c>
      <c r="C930" t="inlineStr">
        <is>
          <t>to punish me for not going to your room</t>
        </is>
      </c>
      <c r="D930">
        <f>HYPERLINK("https://www.youtube.com/watch?v=eHDEpRxC_Is&amp;t=139s", "Go to time")</f>
        <v/>
      </c>
    </row>
    <row r="931">
      <c r="A931">
        <f>HYPERLINK("https://www.youtube.com/watch?v=SMjWkvlBdV0", "Video")</f>
        <v/>
      </c>
      <c r="B931" t="inlineStr">
        <is>
          <t>1:49</t>
        </is>
      </c>
      <c r="C931" t="inlineStr">
        <is>
          <t>that guy punched me like an old child</t>
        </is>
      </c>
      <c r="D931">
        <f>HYPERLINK("https://www.youtube.com/watch?v=SMjWkvlBdV0&amp;t=109s", "Go to time")</f>
        <v/>
      </c>
    </row>
    <row r="932">
      <c r="A932">
        <f>HYPERLINK("https://www.youtube.com/watch?v=sQtUnHa4wDs", "Video")</f>
        <v/>
      </c>
      <c r="B932" t="inlineStr">
        <is>
          <t>31:26</t>
        </is>
      </c>
      <c r="C932" t="inlineStr">
        <is>
          <t>line come on you got to go punch it I</t>
        </is>
      </c>
      <c r="D932">
        <f>HYPERLINK("https://www.youtube.com/watch?v=sQtUnHa4wDs&amp;t=1886s", "Go to time")</f>
        <v/>
      </c>
    </row>
    <row r="933">
      <c r="A933">
        <f>HYPERLINK("https://www.youtube.com/watch?v=sQtUnHa4wDs", "Video")</f>
        <v/>
      </c>
      <c r="B933" t="inlineStr">
        <is>
          <t>49:36</t>
        </is>
      </c>
      <c r="C933" t="inlineStr">
        <is>
          <t>punch come on hit him like you hit</t>
        </is>
      </c>
      <c r="D933">
        <f>HYPERLINK("https://www.youtube.com/watch?v=sQtUnHa4wDs&amp;t=2976s", "Go to time")</f>
        <v/>
      </c>
    </row>
    <row r="934">
      <c r="A934">
        <f>HYPERLINK("https://www.youtube.com/watch?v=piYjkTV2zS4", "Video")</f>
        <v/>
      </c>
      <c r="B934" t="inlineStr">
        <is>
          <t>15:07</t>
        </is>
      </c>
      <c r="C934" t="inlineStr">
        <is>
          <t>the nerve yeah into the punk after all I</t>
        </is>
      </c>
      <c r="D934">
        <f>HYPERLINK("https://www.youtube.com/watch?v=piYjkTV2zS4&amp;t=907s", "Go to time")</f>
        <v/>
      </c>
    </row>
    <row r="935">
      <c r="A935">
        <f>HYPERLINK("https://www.youtube.com/watch?v=JqR_J0JzOEM", "Video")</f>
        <v/>
      </c>
      <c r="B935" t="inlineStr">
        <is>
          <t>0:49</t>
        </is>
      </c>
      <c r="C935" t="inlineStr">
        <is>
          <t>do you want me to punch in the face calm</t>
        </is>
      </c>
      <c r="D935">
        <f>HYPERLINK("https://www.youtube.com/watch?v=JqR_J0JzOEM&amp;t=49s", "Go to time")</f>
        <v/>
      </c>
    </row>
    <row r="936">
      <c r="A936">
        <f>HYPERLINK("https://www.youtube.com/watch?v=k507sETuMhg", "Video")</f>
        <v/>
      </c>
      <c r="B936" t="inlineStr">
        <is>
          <t>5:12</t>
        </is>
      </c>
      <c r="C936" t="inlineStr">
        <is>
          <t>the head punch in the face I ever got</t>
        </is>
      </c>
      <c r="D936">
        <f>HYPERLINK("https://www.youtube.com/watch?v=k507sETuMhg&amp;t=312s", "Go to time")</f>
        <v/>
      </c>
    </row>
    <row r="937">
      <c r="A937">
        <f>HYPERLINK("https://www.youtube.com/watch?v=k2vgaOIvs5k", "Video")</f>
        <v/>
      </c>
      <c r="B937" t="inlineStr">
        <is>
          <t>1:18</t>
        </is>
      </c>
      <c r="C937" t="inlineStr">
        <is>
          <t>that punch hits at the same time so as</t>
        </is>
      </c>
      <c r="D937">
        <f>HYPERLINK("https://www.youtube.com/watch?v=k2vgaOIvs5k&amp;t=78s", "Go to time")</f>
        <v/>
      </c>
    </row>
    <row r="938">
      <c r="A938">
        <f>HYPERLINK("https://www.youtube.com/watch?v=k2vgaOIvs5k", "Video")</f>
        <v/>
      </c>
      <c r="B938" t="inlineStr">
        <is>
          <t>7:22</t>
        </is>
      </c>
      <c r="C938" t="inlineStr">
        <is>
          <t>right now he's throwing a punch here</t>
        </is>
      </c>
      <c r="D938">
        <f>HYPERLINK("https://www.youtube.com/watch?v=k2vgaOIvs5k&amp;t=442s", "Go to time")</f>
        <v/>
      </c>
    </row>
    <row r="939">
      <c r="A939">
        <f>HYPERLINK("https://www.youtube.com/watch?v=tZaptDdI6OY", "Video")</f>
        <v/>
      </c>
      <c r="B939" t="inlineStr">
        <is>
          <t>1:59</t>
        </is>
      </c>
      <c r="C939" t="inlineStr">
        <is>
          <t>i forgot to punch out</t>
        </is>
      </c>
      <c r="D939">
        <f>HYPERLINK("https://www.youtube.com/watch?v=tZaptDdI6OY&amp;t=119s", "Go to time")</f>
        <v/>
      </c>
    </row>
    <row r="940">
      <c r="A940">
        <f>HYPERLINK("https://www.youtube.com/watch?v=yaqDoG3X_xc", "Video")</f>
        <v/>
      </c>
      <c r="B940" t="inlineStr">
        <is>
          <t>3:22</t>
        </is>
      </c>
      <c r="C940" t="inlineStr">
        <is>
          <t>suitcase and is met with a sucker punch</t>
        </is>
      </c>
      <c r="D940">
        <f>HYPERLINK("https://www.youtube.com/watch?v=yaqDoG3X_xc&amp;t=202s", "Go to time")</f>
        <v/>
      </c>
    </row>
    <row r="941">
      <c r="A941">
        <f>HYPERLINK("https://www.youtube.com/watch?v=yaqDoG3X_xc", "Video")</f>
        <v/>
      </c>
      <c r="B941" t="inlineStr">
        <is>
          <t>9:57</t>
        </is>
      </c>
      <c r="C941" t="inlineStr">
        <is>
          <t>solid punch from sully which sends him</t>
        </is>
      </c>
      <c r="D941">
        <f>HYPERLINK("https://www.youtube.com/watch?v=yaqDoG3X_xc&amp;t=597s", "Go to time")</f>
        <v/>
      </c>
    </row>
    <row r="942">
      <c r="A942">
        <f>HYPERLINK("https://www.youtube.com/watch?v=Lqvt2gA8310", "Video")</f>
        <v/>
      </c>
      <c r="B942" t="inlineStr">
        <is>
          <t>19:56</t>
        </is>
      </c>
      <c r="C942" t="inlineStr">
        <is>
          <t>I'm counting you Punisher war zone I</t>
        </is>
      </c>
      <c r="D942">
        <f>HYPERLINK("https://www.youtube.com/watch?v=Lqvt2gA8310&amp;t=1196s", "Go to time")</f>
        <v/>
      </c>
    </row>
    <row r="943">
      <c r="A943">
        <f>HYPERLINK("https://www.youtube.com/watch?v=n0aXb0wMZjM", "Video")</f>
        <v/>
      </c>
      <c r="B943" t="inlineStr">
        <is>
          <t>1:39</t>
        </is>
      </c>
      <c r="C943" t="inlineStr">
        <is>
          <t>beautiful swing but the punch lifts</t>
        </is>
      </c>
      <c r="D943">
        <f>HYPERLINK("https://www.youtube.com/watch?v=n0aXb0wMZjM&amp;t=99s", "Go to time")</f>
        <v/>
      </c>
    </row>
    <row r="944">
      <c r="A944">
        <f>HYPERLINK("https://www.youtube.com/watch?v=SM5VSiWsTds", "Video")</f>
        <v/>
      </c>
      <c r="B944" t="inlineStr">
        <is>
          <t>30:27</t>
        </is>
      </c>
      <c r="C944" t="inlineStr">
        <is>
          <t>party punch</t>
        </is>
      </c>
      <c r="D944">
        <f>HYPERLINK("https://www.youtube.com/watch?v=SM5VSiWsTds&amp;t=1827s", "Go to time")</f>
        <v/>
      </c>
    </row>
    <row r="945">
      <c r="A945">
        <f>HYPERLINK("https://www.youtube.com/watch?v=qj4iYudV0HQ", "Video")</f>
        <v/>
      </c>
      <c r="B945" t="inlineStr">
        <is>
          <t>1:27</t>
        </is>
      </c>
      <c r="C945" t="inlineStr">
        <is>
          <t>into a punchline</t>
        </is>
      </c>
      <c r="D945">
        <f>HYPERLINK("https://www.youtube.com/watch?v=qj4iYudV0HQ&amp;t=87s", "Go to time")</f>
        <v/>
      </c>
    </row>
    <row r="946">
      <c r="A946">
        <f>HYPERLINK("https://www.youtube.com/watch?v=JkAWo365C8c", "Video")</f>
        <v/>
      </c>
      <c r="B946" t="inlineStr">
        <is>
          <t>2:31</t>
        </is>
      </c>
      <c r="C946" t="inlineStr">
        <is>
          <t>knuckle hits the bone punch through the</t>
        </is>
      </c>
      <c r="D946">
        <f>HYPERLINK("https://www.youtube.com/watch?v=JkAWo365C8c&amp;t=151s", "Go to time")</f>
        <v/>
      </c>
    </row>
    <row r="947">
      <c r="A947">
        <f>HYPERLINK("https://www.youtube.com/watch?v=JkAWo365C8c", "Video")</f>
        <v/>
      </c>
      <c r="B947" t="inlineStr">
        <is>
          <t>2:58</t>
        </is>
      </c>
      <c r="C947" t="inlineStr">
        <is>
          <t>practice keep practic iing punch through</t>
        </is>
      </c>
      <c r="D947">
        <f>HYPERLINK("https://www.youtube.com/watch?v=JkAWo365C8c&amp;t=178s", "Go to time")</f>
        <v/>
      </c>
    </row>
    <row r="948">
      <c r="A948">
        <f>HYPERLINK("https://www.youtube.com/watch?v=JkAWo365C8c", "Video")</f>
        <v/>
      </c>
      <c r="B948" t="inlineStr">
        <is>
          <t>4:30</t>
        </is>
      </c>
      <c r="C948" t="inlineStr">
        <is>
          <t>and punch him in the</t>
        </is>
      </c>
      <c r="D948">
        <f>HYPERLINK("https://www.youtube.com/watch?v=JkAWo365C8c&amp;t=270s", "Go to time")</f>
        <v/>
      </c>
    </row>
    <row r="949">
      <c r="A949">
        <f>HYPERLINK("https://www.youtube.com/watch?v=JkAWo365C8c", "Video")</f>
        <v/>
      </c>
      <c r="B949" t="inlineStr">
        <is>
          <t>25:06</t>
        </is>
      </c>
      <c r="C949" t="inlineStr">
        <is>
          <t>punch too</t>
        </is>
      </c>
      <c r="D949">
        <f>HYPERLINK("https://www.youtube.com/watch?v=JkAWo365C8c&amp;t=1506s", "Go to time")</f>
        <v/>
      </c>
    </row>
    <row r="950">
      <c r="A950">
        <f>HYPERLINK("https://www.youtube.com/watch?v=83122tKLGw4", "Video")</f>
        <v/>
      </c>
      <c r="B950" t="inlineStr">
        <is>
          <t>21:10</t>
        </is>
      </c>
      <c r="C950" t="inlineStr">
        <is>
          <t>like one of those guys who punches up</t>
        </is>
      </c>
      <c r="D950">
        <f>HYPERLINK("https://www.youtube.com/watch?v=83122tKLGw4&amp;t=1270s", "Go to time")</f>
        <v/>
      </c>
    </row>
    <row r="951">
      <c r="A951">
        <f>HYPERLINK("https://www.youtube.com/watch?v=dMx-oZHKYh4", "Video")</f>
        <v/>
      </c>
      <c r="B951" t="inlineStr">
        <is>
          <t>5:38</t>
        </is>
      </c>
      <c r="C951" t="inlineStr">
        <is>
          <t>punching Julian it was wrong of me to do</t>
        </is>
      </c>
      <c r="D951">
        <f>HYPERLINK("https://www.youtube.com/watch?v=dMx-oZHKYh4&amp;t=338s", "Go to time")</f>
        <v/>
      </c>
    </row>
    <row r="952">
      <c r="A952">
        <f>HYPERLINK("https://www.youtube.com/watch?v=Ji0y-mKUeSo", "Video")</f>
        <v/>
      </c>
      <c r="B952" t="inlineStr">
        <is>
          <t>2:49</t>
        </is>
      </c>
      <c r="C952" t="inlineStr">
        <is>
          <t>there that is Punchy worth every penny</t>
        </is>
      </c>
      <c r="D952">
        <f>HYPERLINK("https://www.youtube.com/watch?v=Ji0y-mKUeSo&amp;t=169s", "Go to time")</f>
        <v/>
      </c>
    </row>
    <row r="953">
      <c r="A953">
        <f>HYPERLINK("https://www.youtube.com/watch?v=BMR6WSX2dpU", "Video")</f>
        <v/>
      </c>
      <c r="B953" t="inlineStr">
        <is>
          <t>0:26</t>
        </is>
      </c>
      <c r="C953" t="inlineStr">
        <is>
          <t>humans I'm just not a punck about it</t>
        </is>
      </c>
      <c r="D953">
        <f>HYPERLINK("https://www.youtube.com/watch?v=BMR6WSX2dpU&amp;t=26s", "Go to time")</f>
        <v/>
      </c>
    </row>
    <row r="954">
      <c r="A954">
        <f>HYPERLINK("https://www.youtube.com/watch?v=usBbenIeAIs", "Video")</f>
        <v/>
      </c>
      <c r="B954" t="inlineStr">
        <is>
          <t>2:15</t>
        </is>
      </c>
      <c r="C954" t="inlineStr">
        <is>
          <t>Punk protect and serve uphold the</t>
        </is>
      </c>
      <c r="D954">
        <f>HYPERLINK("https://www.youtube.com/watch?v=usBbenIeAIs&amp;t=135s", "Go to time")</f>
        <v/>
      </c>
    </row>
    <row r="955">
      <c r="A955">
        <f>HYPERLINK("https://www.youtube.com/watch?v=kJ1XgOPAYHM", "Video")</f>
        <v/>
      </c>
      <c r="B955" t="inlineStr">
        <is>
          <t>0:57</t>
        </is>
      </c>
      <c r="C955" t="inlineStr">
        <is>
          <t>got punch it's raw but there's something</t>
        </is>
      </c>
      <c r="D955">
        <f>HYPERLINK("https://www.youtube.com/watch?v=kJ1XgOPAYHM&amp;t=57s", "Go to time")</f>
        <v/>
      </c>
    </row>
    <row r="956">
      <c r="A956">
        <f>HYPERLINK("https://www.youtube.com/watch?v=2L7Z26ZvAxg", "Video")</f>
        <v/>
      </c>
      <c r="B956" t="inlineStr">
        <is>
          <t>1:30</t>
        </is>
      </c>
      <c r="C956" t="inlineStr">
        <is>
          <t>punished me I have no son son after son</t>
        </is>
      </c>
      <c r="D956">
        <f>HYPERLINK("https://www.youtube.com/watch?v=2L7Z26ZvAxg&amp;t=90s", "Go to time")</f>
        <v/>
      </c>
    </row>
    <row r="957">
      <c r="A957">
        <f>HYPERLINK("https://www.youtube.com/watch?v=Z8145OHVx5A", "Video")</f>
        <v/>
      </c>
      <c r="B957" t="inlineStr">
        <is>
          <t>0:48</t>
        </is>
      </c>
      <c r="C957" t="inlineStr">
        <is>
          <t>swans and punches fathers in the</t>
        </is>
      </c>
      <c r="D957">
        <f>HYPERLINK("https://www.youtube.com/watch?v=Z8145OHVx5A&amp;t=48s", "Go to time")</f>
        <v/>
      </c>
    </row>
    <row r="958">
      <c r="A958">
        <f>HYPERLINK("https://www.youtube.com/watch?v=T3EwdWQ_1-I", "Video")</f>
        <v/>
      </c>
      <c r="B958" t="inlineStr">
        <is>
          <t>0:27</t>
        </is>
      </c>
      <c r="C958" t="inlineStr">
        <is>
          <t>punk ass who The You Think You Are</t>
        </is>
      </c>
      <c r="D958">
        <f>HYPERLINK("https://www.youtube.com/watch?v=T3EwdWQ_1-I&amp;t=27s", "Go to time")</f>
        <v/>
      </c>
    </row>
    <row r="959">
      <c r="A959">
        <f>HYPERLINK("https://www.youtube.com/watch?v=LG4WAUXi5tU", "Video")</f>
        <v/>
      </c>
      <c r="B959" t="inlineStr">
        <is>
          <t>0:53</t>
        </is>
      </c>
      <c r="C959" t="inlineStr">
        <is>
          <t>nice punch dad</t>
        </is>
      </c>
      <c r="D959">
        <f>HYPERLINK("https://www.youtube.com/watch?v=LG4WAUXi5tU&amp;t=53s", "Go to time")</f>
        <v/>
      </c>
    </row>
    <row r="960">
      <c r="A960">
        <f>HYPERLINK("https://www.youtube.com/watch?v=LG4WAUXi5tU", "Video")</f>
        <v/>
      </c>
      <c r="B960" t="inlineStr">
        <is>
          <t>2:14</t>
        </is>
      </c>
      <c r="C960" t="inlineStr">
        <is>
          <t>let's grab some coffee or somebody punch</t>
        </is>
      </c>
      <c r="D960">
        <f>HYPERLINK("https://www.youtube.com/watch?v=LG4WAUXi5tU&amp;t=134s", "Go to time")</f>
        <v/>
      </c>
    </row>
    <row r="961">
      <c r="A961">
        <f>HYPERLINK("https://www.youtube.com/watch?v=LG4WAUXi5tU", "Video")</f>
        <v/>
      </c>
      <c r="B961" t="inlineStr">
        <is>
          <t>2:19</t>
        </is>
      </c>
      <c r="C961" t="inlineStr">
        <is>
          <t>Punch because I don't know why you would</t>
        </is>
      </c>
      <c r="D961">
        <f>HYPERLINK("https://www.youtube.com/watch?v=LG4WAUXi5tU&amp;t=139s", "Go to time")</f>
        <v/>
      </c>
    </row>
    <row r="962">
      <c r="A962">
        <f>HYPERLINK("https://www.youtube.com/watch?v=qhfPdgfIPMc", "Video")</f>
        <v/>
      </c>
      <c r="B962" t="inlineStr">
        <is>
          <t>1:32</t>
        </is>
      </c>
      <c r="C962" t="inlineStr">
        <is>
          <t>you've spun your last web</t>
        </is>
      </c>
      <c r="D962">
        <f>HYPERLINK("https://www.youtube.com/watch?v=qhfPdgfIPMc&amp;t=92s", "Go to time")</f>
        <v/>
      </c>
    </row>
    <row r="963">
      <c r="A963">
        <f>HYPERLINK("https://www.youtube.com/watch?v=S1qXnwq2CSQ", "Video")</f>
        <v/>
      </c>
      <c r="B963" t="inlineStr">
        <is>
          <t>11:07</t>
        </is>
      </c>
      <c r="C963" t="inlineStr">
        <is>
          <t>punong he should have got more</t>
        </is>
      </c>
      <c r="D963">
        <f>HYPERLINK("https://www.youtube.com/watch?v=S1qXnwq2CSQ&amp;t=667s", "Go to time")</f>
        <v/>
      </c>
    </row>
    <row r="964">
      <c r="A964">
        <f>HYPERLINK("https://www.youtube.com/watch?v=ZO0e6izBySI", "Video")</f>
        <v/>
      </c>
      <c r="B964" t="inlineStr">
        <is>
          <t>0:38</t>
        </is>
      </c>
      <c r="C964" t="inlineStr">
        <is>
          <t>going to be punished</t>
        </is>
      </c>
      <c r="D964">
        <f>HYPERLINK("https://www.youtube.com/watch?v=ZO0e6izBySI&amp;t=38s", "Go to time")</f>
        <v/>
      </c>
    </row>
    <row r="965">
      <c r="A965">
        <f>HYPERLINK("https://www.youtube.com/watch?v=3xyghFt4zv8", "Video")</f>
        <v/>
      </c>
      <c r="B965" t="inlineStr">
        <is>
          <t>4:58</t>
        </is>
      </c>
      <c r="C965" t="inlineStr">
        <is>
          <t>line come on you got to go punch it I</t>
        </is>
      </c>
      <c r="D965">
        <f>HYPERLINK("https://www.youtube.com/watch?v=3xyghFt4zv8&amp;t=298s", "Go to time")</f>
        <v/>
      </c>
    </row>
    <row r="966">
      <c r="A966">
        <f>HYPERLINK("https://www.youtube.com/watch?v=Wtt6ZsbRWtQ", "Video")</f>
        <v/>
      </c>
      <c r="B966" t="inlineStr">
        <is>
          <t>3:46</t>
        </is>
      </c>
      <c r="C966" t="inlineStr">
        <is>
          <t>punching its way next onto this list is</t>
        </is>
      </c>
      <c r="D966">
        <f>HYPERLINK("https://www.youtube.com/watch?v=Wtt6ZsbRWtQ&amp;t=226s", "Go to time")</f>
        <v/>
      </c>
    </row>
    <row r="967">
      <c r="A967">
        <f>HYPERLINK("https://www.youtube.com/watch?v=5991zsqlPxQ", "Video")</f>
        <v/>
      </c>
      <c r="B967" t="inlineStr">
        <is>
          <t>1:36</t>
        </is>
      </c>
      <c r="C967" t="inlineStr">
        <is>
          <t>that ship punchers are Hall 75% power to</t>
        </is>
      </c>
      <c r="D967">
        <f>HYPERLINK("https://www.youtube.com/watch?v=5991zsqlPxQ&amp;t=96s", "Go to time")</f>
        <v/>
      </c>
    </row>
    <row r="968">
      <c r="A968">
        <f>HYPERLINK("https://www.youtube.com/watch?v=H9QScyzavgE", "Video")</f>
        <v/>
      </c>
      <c r="B968" t="inlineStr">
        <is>
          <t>4:27</t>
        </is>
      </c>
      <c r="C968" t="inlineStr">
        <is>
          <t>into a punch line</t>
        </is>
      </c>
      <c r="D968">
        <f>HYPERLINK("https://www.youtube.com/watch?v=H9QScyzavgE&amp;t=267s", "Go to time")</f>
        <v/>
      </c>
    </row>
    <row r="969">
      <c r="A969">
        <f>HYPERLINK("https://www.youtube.com/watch?v=qLZ5lnrd8BY", "Video")</f>
        <v/>
      </c>
      <c r="B969" t="inlineStr">
        <is>
          <t>1:50</t>
        </is>
      </c>
      <c r="C969" t="inlineStr">
        <is>
          <t>up I'm pun you man you and</t>
        </is>
      </c>
      <c r="D969">
        <f>HYPERLINK("https://www.youtube.com/watch?v=qLZ5lnrd8BY&amp;t=110s", "Go to time")</f>
        <v/>
      </c>
    </row>
    <row r="970">
      <c r="A970">
        <f>HYPERLINK("https://www.youtube.com/watch?v=jeLAzVGhJjY", "Video")</f>
        <v/>
      </c>
      <c r="B970" t="inlineStr">
        <is>
          <t>1:13</t>
        </is>
      </c>
      <c r="C970" t="inlineStr">
        <is>
          <t>night and Harvey punished me I mean he</t>
        </is>
      </c>
      <c r="D970">
        <f>HYPERLINK("https://www.youtube.com/watch?v=jeLAzVGhJjY&amp;t=73s", "Go to time")</f>
        <v/>
      </c>
    </row>
    <row r="971">
      <c r="A971">
        <f>HYPERLINK("https://www.youtube.com/watch?v=C2CvCRFBKEM", "Video")</f>
        <v/>
      </c>
      <c r="B971" t="inlineStr">
        <is>
          <t>0:59</t>
        </is>
      </c>
      <c r="C971" t="inlineStr">
        <is>
          <t>last thing we punch</t>
        </is>
      </c>
      <c r="D971">
        <f>HYPERLINK("https://www.youtube.com/watch?v=C2CvCRFBKEM&amp;t=59s", "Go to time")</f>
        <v/>
      </c>
    </row>
    <row r="972">
      <c r="A972">
        <f>HYPERLINK("https://www.youtube.com/watch?v=MR9nQYt1k24", "Video")</f>
        <v/>
      </c>
      <c r="B972" t="inlineStr">
        <is>
          <t>1:13</t>
        </is>
      </c>
      <c r="C972" t="inlineStr">
        <is>
          <t>bike oh Jo what type of ass punch</t>
        </is>
      </c>
      <c r="D972">
        <f>HYPERLINK("https://www.youtube.com/watch?v=MR9nQYt1k24&amp;t=73s", "Go to time")</f>
        <v/>
      </c>
    </row>
    <row r="973">
      <c r="A973">
        <f>HYPERLINK("https://www.youtube.com/watch?v=MR9nQYt1k24", "Video")</f>
        <v/>
      </c>
      <c r="B973" t="inlineStr">
        <is>
          <t>3:02</t>
        </is>
      </c>
      <c r="C973" t="inlineStr">
        <is>
          <t>respect that you ain't no punk ass Mark</t>
        </is>
      </c>
      <c r="D973">
        <f>HYPERLINK("https://www.youtube.com/watch?v=MR9nQYt1k24&amp;t=182s", "Go to time")</f>
        <v/>
      </c>
    </row>
    <row r="974">
      <c r="A974">
        <f>HYPERLINK("https://www.youtube.com/watch?v=MR9nQYt1k24", "Video")</f>
        <v/>
      </c>
      <c r="B974" t="inlineStr">
        <is>
          <t>9:17</t>
        </is>
      </c>
      <c r="C974" t="inlineStr">
        <is>
          <t>girl shoot me you punk I</t>
        </is>
      </c>
      <c r="D974">
        <f>HYPERLINK("https://www.youtube.com/watch?v=MR9nQYt1k24&amp;t=557s", "Go to time")</f>
        <v/>
      </c>
    </row>
    <row r="975">
      <c r="A975">
        <f>HYPERLINK("https://www.youtube.com/watch?v=BcItLPDxHgQ", "Video")</f>
        <v/>
      </c>
      <c r="B975" t="inlineStr">
        <is>
          <t>1:58</t>
        </is>
      </c>
      <c r="C975" t="inlineStr">
        <is>
          <t>these offenses are punishable by law</t>
        </is>
      </c>
      <c r="D975">
        <f>HYPERLINK("https://www.youtube.com/watch?v=BcItLPDxHgQ&amp;t=118s", "Go to time")</f>
        <v/>
      </c>
    </row>
    <row r="976">
      <c r="A976">
        <f>HYPERLINK("https://www.youtube.com/watch?v=_rg5Xeh7Nhs", "Video")</f>
        <v/>
      </c>
      <c r="B976" t="inlineStr">
        <is>
          <t>1:14</t>
        </is>
      </c>
      <c r="C976" t="inlineStr">
        <is>
          <t>eyes he's being punished for playing God</t>
        </is>
      </c>
      <c r="D976">
        <f>HYPERLINK("https://www.youtube.com/watch?v=_rg5Xeh7Nhs&amp;t=74s", "Go to time")</f>
        <v/>
      </c>
    </row>
    <row r="977">
      <c r="A977">
        <f>HYPERLINK("https://www.youtube.com/watch?v=fPKPrnZmpYU", "Video")</f>
        <v/>
      </c>
      <c r="B977" t="inlineStr">
        <is>
          <t>2:02</t>
        </is>
      </c>
      <c r="C977" t="inlineStr">
        <is>
          <t>say you can punch it say you can punch</t>
        </is>
      </c>
      <c r="D977">
        <f>HYPERLINK("https://www.youtube.com/watch?v=fPKPrnZmpYU&amp;t=122s", "Go to time")</f>
        <v/>
      </c>
    </row>
    <row r="978">
      <c r="A978">
        <f>HYPERLINK("https://www.youtube.com/watch?v=TvLsOEXbMQQ", "Video")</f>
        <v/>
      </c>
      <c r="B978" t="inlineStr">
        <is>
          <t>0:16</t>
        </is>
      </c>
      <c r="C978" t="inlineStr">
        <is>
          <t>bad at punching surrender the compass</t>
        </is>
      </c>
      <c r="D978">
        <f>HYPERLINK("https://www.youtube.com/watch?v=TvLsOEXbMQQ&amp;t=16s", "Go to time")</f>
        <v/>
      </c>
    </row>
    <row r="979">
      <c r="A979">
        <f>HYPERLINK("https://www.youtube.com/watch?v=eaNGPNupkHw", "Video")</f>
        <v/>
      </c>
      <c r="B979" t="inlineStr">
        <is>
          <t>0:16</t>
        </is>
      </c>
      <c r="C979" t="inlineStr">
        <is>
          <t>Hey it's Carrie Such a punk ass</t>
        </is>
      </c>
      <c r="D979">
        <f>HYPERLINK("https://www.youtube.com/watch?v=eaNGPNupkHw&amp;t=16s", "Go to time")</f>
        <v/>
      </c>
    </row>
    <row r="980">
      <c r="A980">
        <f>HYPERLINK("https://www.youtube.com/watch?v=2e883nDl0LU", "Video")</f>
        <v/>
      </c>
      <c r="B980" t="inlineStr">
        <is>
          <t>1:26</t>
        </is>
      </c>
      <c r="C980" t="inlineStr">
        <is>
          <t>Games Were punishment for the district</t>
        </is>
      </c>
      <c r="D980">
        <f>HYPERLINK("https://www.youtube.com/watch?v=2e883nDl0LU&amp;t=86s", "Go to time")</f>
        <v/>
      </c>
    </row>
    <row r="981">
      <c r="A981">
        <f>HYPERLINK("https://www.youtube.com/watch?v=QCk-Lv1udOY", "Video")</f>
        <v/>
      </c>
      <c r="B981" t="inlineStr">
        <is>
          <t>0:35</t>
        </is>
      </c>
      <c r="C981" t="inlineStr">
        <is>
          <t>and a killer I'm going to punish you Sam</t>
        </is>
      </c>
      <c r="D981">
        <f>HYPERLINK("https://www.youtube.com/watch?v=QCk-Lv1udOY&amp;t=35s", "Go to time")</f>
        <v/>
      </c>
    </row>
    <row r="982">
      <c r="A982">
        <f>HYPERLINK("https://www.youtube.com/watch?v=485KJTKt6RE", "Video")</f>
        <v/>
      </c>
      <c r="B982" t="inlineStr">
        <is>
          <t>1:11</t>
        </is>
      </c>
      <c r="C982" t="inlineStr">
        <is>
          <t>right don't make me laugh you puny fat</t>
        </is>
      </c>
      <c r="D982">
        <f>HYPERLINK("https://www.youtube.com/watch?v=485KJTKt6RE&amp;t=71s", "Go to time")</f>
        <v/>
      </c>
    </row>
    <row r="983">
      <c r="A983">
        <f>HYPERLINK("https://www.youtube.com/watch?v=T5O01WRiKj4", "Video")</f>
        <v/>
      </c>
      <c r="B983" t="inlineStr">
        <is>
          <t>2:31</t>
        </is>
      </c>
      <c r="C983" t="inlineStr">
        <is>
          <t>punchline</t>
        </is>
      </c>
      <c r="D983">
        <f>HYPERLINK("https://www.youtube.com/watch?v=T5O01WRiKj4&amp;t=151s", "Go to time")</f>
        <v/>
      </c>
    </row>
    <row r="984">
      <c r="A984">
        <f>HYPERLINK("https://www.youtube.com/watch?v=DsJSB1leAko", "Video")</f>
        <v/>
      </c>
      <c r="B984" t="inlineStr">
        <is>
          <t>1:22</t>
        </is>
      </c>
      <c r="C984" t="inlineStr">
        <is>
          <t>Ironhide you feeling lucky punk easy</t>
        </is>
      </c>
      <c r="D984">
        <f>HYPERLINK("https://www.youtube.com/watch?v=DsJSB1leAko&amp;t=82s", "Go to time")</f>
        <v/>
      </c>
    </row>
    <row r="985">
      <c r="A985">
        <f>HYPERLINK("https://www.youtube.com/watch?v=DsJSB1leAko", "Video")</f>
        <v/>
      </c>
      <c r="B985" t="inlineStr">
        <is>
          <t>45:07</t>
        </is>
      </c>
      <c r="C985" t="inlineStr">
        <is>
          <t>punch it Prim</t>
        </is>
      </c>
      <c r="D985">
        <f>HYPERLINK("https://www.youtube.com/watch?v=DsJSB1leAko&amp;t=2707s", "Go to time")</f>
        <v/>
      </c>
    </row>
    <row r="986">
      <c r="A986">
        <f>HYPERLINK("https://www.youtube.com/watch?v=zMawmNPW-Io", "Video")</f>
        <v/>
      </c>
      <c r="B986" t="inlineStr">
        <is>
          <t>0:15</t>
        </is>
      </c>
      <c r="C986" t="inlineStr">
        <is>
          <t>punch punch</t>
        </is>
      </c>
      <c r="D986">
        <f>HYPERLINK("https://www.youtube.com/watch?v=zMawmNPW-Io&amp;t=15s", "Go to time")</f>
        <v/>
      </c>
    </row>
    <row r="987">
      <c r="A987">
        <f>HYPERLINK("https://www.youtube.com/watch?v=mROlwLlOEHA", "Video")</f>
        <v/>
      </c>
      <c r="B987" t="inlineStr">
        <is>
          <t>3:33</t>
        </is>
      </c>
      <c r="C987" t="inlineStr">
        <is>
          <t>punch away from a free yogurt and what</t>
        </is>
      </c>
      <c r="D987">
        <f>HYPERLINK("https://www.youtube.com/watch?v=mROlwLlOEHA&amp;t=213s", "Go to time")</f>
        <v/>
      </c>
    </row>
    <row r="988">
      <c r="A988">
        <f>HYPERLINK("https://www.youtube.com/watch?v=1HJfh8NYtgA", "Video")</f>
        <v/>
      </c>
      <c r="B988" t="inlineStr">
        <is>
          <t>2:07</t>
        </is>
      </c>
      <c r="C988" t="inlineStr">
        <is>
          <t>have spun</t>
        </is>
      </c>
      <c r="D988">
        <f>HYPERLINK("https://www.youtube.com/watch?v=1HJfh8NYtgA&amp;t=127s", "Go to time")</f>
        <v/>
      </c>
    </row>
    <row r="989">
      <c r="A989">
        <f>HYPERLINK("https://www.youtube.com/watch?v=FyXZem9Ra7w", "Video")</f>
        <v/>
      </c>
      <c r="B989" t="inlineStr">
        <is>
          <t>1:14</t>
        </is>
      </c>
      <c r="C989" t="inlineStr">
        <is>
          <t>it I don't need you punk ass to vote for</t>
        </is>
      </c>
      <c r="D989">
        <f>HYPERLINK("https://www.youtube.com/watch?v=FyXZem9Ra7w&amp;t=74s", "Go to time")</f>
        <v/>
      </c>
    </row>
    <row r="990">
      <c r="A990">
        <f>HYPERLINK("https://www.youtube.com/watch?v=jwL8IkqAFBA", "Video")</f>
        <v/>
      </c>
      <c r="B990" t="inlineStr">
        <is>
          <t>1:00</t>
        </is>
      </c>
      <c r="C990" t="inlineStr">
        <is>
          <t>than their punishment which would</t>
        </is>
      </c>
      <c r="D990">
        <f>HYPERLINK("https://www.youtube.com/watch?v=jwL8IkqAFBA&amp;t=60s", "Go to time")</f>
        <v/>
      </c>
    </row>
    <row r="991">
      <c r="A991">
        <f>HYPERLINK("https://www.youtube.com/watch?v=qRQu4tZF1GA", "Video")</f>
        <v/>
      </c>
      <c r="B991" t="inlineStr">
        <is>
          <t>1:15</t>
        </is>
      </c>
      <c r="C991" t="inlineStr">
        <is>
          <t>drone strike on Brad did you just punch</t>
        </is>
      </c>
      <c r="D991">
        <f>HYPERLINK("https://www.youtube.com/watch?v=qRQu4tZF1GA&amp;t=75s", "Go to time")</f>
        <v/>
      </c>
    </row>
    <row r="992">
      <c r="A992">
        <f>HYPERLINK("https://www.youtube.com/watch?v=BjfArtEEcME", "Video")</f>
        <v/>
      </c>
      <c r="B992" t="inlineStr">
        <is>
          <t>5:01</t>
        </is>
      </c>
      <c r="C992" t="inlineStr">
        <is>
          <t>JY puny JY it's all</t>
        </is>
      </c>
      <c r="D992">
        <f>HYPERLINK("https://www.youtube.com/watch?v=BjfArtEEcME&amp;t=301s", "Go to time")</f>
        <v/>
      </c>
    </row>
    <row r="993">
      <c r="A993">
        <f>HYPERLINK("https://www.youtube.com/watch?v=LmurwU1K8sE", "Video")</f>
        <v/>
      </c>
      <c r="B993" t="inlineStr">
        <is>
          <t>0:27</t>
        </is>
      </c>
      <c r="C993" t="inlineStr">
        <is>
          <t>colorful punch um excuse me why do you</t>
        </is>
      </c>
      <c r="D993">
        <f>HYPERLINK("https://www.youtube.com/watch?v=LmurwU1K8sE&amp;t=27s", "Go to time")</f>
        <v/>
      </c>
    </row>
    <row r="994">
      <c r="A994">
        <f>HYPERLINK("https://www.youtube.com/watch?v=eyYLXKCfhA4", "Video")</f>
        <v/>
      </c>
      <c r="B994" t="inlineStr">
        <is>
          <t>0:42</t>
        </is>
      </c>
      <c r="C994" t="inlineStr">
        <is>
          <t>who just a punk numbers Runner name of</t>
        </is>
      </c>
      <c r="D994">
        <f>HYPERLINK("https://www.youtube.com/watch?v=eyYLXKCfhA4&amp;t=42s", "Go to time")</f>
        <v/>
      </c>
    </row>
    <row r="995">
      <c r="A995">
        <f>HYPERLINK("https://www.youtube.com/watch?v=63ZA328bi3k", "Video")</f>
        <v/>
      </c>
      <c r="B995" t="inlineStr">
        <is>
          <t>30:08</t>
        </is>
      </c>
      <c r="C995" t="inlineStr">
        <is>
          <t>women that women that punched up this</t>
        </is>
      </c>
      <c r="D995">
        <f>HYPERLINK("https://www.youtube.com/watch?v=63ZA328bi3k&amp;t=1808s", "Go to time")</f>
        <v/>
      </c>
    </row>
    <row r="996">
      <c r="A996">
        <f>HYPERLINK("https://www.youtube.com/watch?v=cs4MFWAdjwk", "Video")</f>
        <v/>
      </c>
      <c r="B996" t="inlineStr">
        <is>
          <t>0:50</t>
        </is>
      </c>
      <c r="C996" t="inlineStr">
        <is>
          <t>punk asses out of Mya oh we'll get our</t>
        </is>
      </c>
      <c r="D996">
        <f>HYPERLINK("https://www.youtube.com/watch?v=cs4MFWAdjwk&amp;t=50s", "Go to time")</f>
        <v/>
      </c>
    </row>
    <row r="997">
      <c r="A997">
        <f>HYPERLINK("https://www.youtube.com/watch?v=cs4MFWAdjwk", "Video")</f>
        <v/>
      </c>
      <c r="B997" t="inlineStr">
        <is>
          <t>0:53</t>
        </is>
      </c>
      <c r="C997" t="inlineStr">
        <is>
          <t>Punk asses out of your fish bar just as</t>
        </is>
      </c>
      <c r="D997">
        <f>HYPERLINK("https://www.youtube.com/watch?v=cs4MFWAdjwk&amp;t=53s", "Go to time")</f>
        <v/>
      </c>
    </row>
    <row r="998">
      <c r="A998">
        <f>HYPERLINK("https://www.youtube.com/watch?v=xx3WPP8PVyI", "Video")</f>
        <v/>
      </c>
      <c r="B998" t="inlineStr">
        <is>
          <t>0:16</t>
        </is>
      </c>
      <c r="C998" t="inlineStr">
        <is>
          <t>George you got a punch like I've never</t>
        </is>
      </c>
      <c r="D998">
        <f>HYPERLINK("https://www.youtube.com/watch?v=xx3WPP8PVyI&amp;t=16s", "Go to time")</f>
        <v/>
      </c>
    </row>
    <row r="999">
      <c r="A999">
        <f>HYPERLINK("https://www.youtube.com/watch?v=Hq8G6r3GyGw", "Video")</f>
        <v/>
      </c>
      <c r="B999" t="inlineStr">
        <is>
          <t>8:13</t>
        </is>
      </c>
      <c r="C999" t="inlineStr">
        <is>
          <t>had Nick Cage written all over it pun</t>
        </is>
      </c>
      <c r="D999">
        <f>HYPERLINK("https://www.youtube.com/watch?v=Hq8G6r3GyGw&amp;t=493s", "Go to time")</f>
        <v/>
      </c>
    </row>
    <row r="1000">
      <c r="A1000">
        <f>HYPERLINK("https://www.youtube.com/watch?v=l8hObfhbxX8", "Video")</f>
        <v/>
      </c>
      <c r="B1000" t="inlineStr">
        <is>
          <t>2:07</t>
        </is>
      </c>
      <c r="C1000" t="inlineStr">
        <is>
          <t>name can't believe the punks I have to</t>
        </is>
      </c>
      <c r="D1000">
        <f>HYPERLINK("https://www.youtube.com/watch?v=l8hObfhbxX8&amp;t=127s", "Go to time")</f>
        <v/>
      </c>
    </row>
    <row r="1001">
      <c r="A1001">
        <f>HYPERLINK("https://www.youtube.com/watch?v=vpEzjIPGYoE", "Video")</f>
        <v/>
      </c>
      <c r="B1001" t="inlineStr">
        <is>
          <t>0:54</t>
        </is>
      </c>
      <c r="C1001" t="inlineStr">
        <is>
          <t>decade of spandex and spun down ballet</t>
        </is>
      </c>
      <c r="D1001">
        <f>HYPERLINK("https://www.youtube.com/watch?v=vpEzjIPGYoE&amp;t=54s", "Go to time")</f>
        <v/>
      </c>
    </row>
    <row r="1002">
      <c r="A1002">
        <f>HYPERLINK("https://www.youtube.com/watch?v=vpEzjIPGYoE", "Video")</f>
        <v/>
      </c>
      <c r="B1002" t="inlineStr">
        <is>
          <t>2:34</t>
        </is>
      </c>
      <c r="C1002" t="inlineStr">
        <is>
          <t>punk take on the zombie genre The Return</t>
        </is>
      </c>
      <c r="D1002">
        <f>HYPERLINK("https://www.youtube.com/watch?v=vpEzjIPGYoE&amp;t=154s", "Go to time")</f>
        <v/>
      </c>
    </row>
    <row r="1003">
      <c r="A1003">
        <f>HYPERLINK("https://www.youtube.com/watch?v=vpEzjIPGYoE", "Video")</f>
        <v/>
      </c>
      <c r="B1003" t="inlineStr">
        <is>
          <t>24:04</t>
        </is>
      </c>
      <c r="C1003" t="inlineStr">
        <is>
          <t>packs a much more visceral punch and</t>
        </is>
      </c>
      <c r="D1003">
        <f>HYPERLINK("https://www.youtube.com/watch?v=vpEzjIPGYoE&amp;t=1444s", "Go to time")</f>
        <v/>
      </c>
    </row>
    <row r="1004">
      <c r="A1004">
        <f>HYPERLINK("https://www.youtube.com/watch?v=rv-bb9iKZY0", "Video")</f>
        <v/>
      </c>
      <c r="B1004" t="inlineStr">
        <is>
          <t>3:21</t>
        </is>
      </c>
      <c r="C1004" t="inlineStr">
        <is>
          <t>capital punishment</t>
        </is>
      </c>
      <c r="D1004">
        <f>HYPERLINK("https://www.youtube.com/watch?v=rv-bb9iKZY0&amp;t=201s", "Go to time")</f>
        <v/>
      </c>
    </row>
    <row r="1005">
      <c r="A1005">
        <f>HYPERLINK("https://www.youtube.com/watch?v=0DDn8-m0QR0", "Video")</f>
        <v/>
      </c>
      <c r="B1005" t="inlineStr">
        <is>
          <t>0:33</t>
        </is>
      </c>
      <c r="C1005" t="inlineStr">
        <is>
          <t>punk rock it's a safety pin through the</t>
        </is>
      </c>
      <c r="D1005">
        <f>HYPERLINK("https://www.youtube.com/watch?v=0DDn8-m0QR0&amp;t=33s", "Go to time")</f>
        <v/>
      </c>
    </row>
    <row r="1006">
      <c r="A1006">
        <f>HYPERLINK("https://www.youtube.com/watch?v=RhtMNr6yTkk", "Video")</f>
        <v/>
      </c>
      <c r="B1006" t="inlineStr">
        <is>
          <t>1:32</t>
        </is>
      </c>
      <c r="C1006" t="inlineStr">
        <is>
          <t>hello here you're missing the punch line</t>
        </is>
      </c>
      <c r="D1006">
        <f>HYPERLINK("https://www.youtube.com/watch?v=RhtMNr6yTkk&amp;t=92s", "Go to time")</f>
        <v/>
      </c>
    </row>
    <row r="1007">
      <c r="A1007">
        <f>HYPERLINK("https://www.youtube.com/watch?v=pSyqNz2E_p4", "Video")</f>
        <v/>
      </c>
      <c r="B1007" t="inlineStr">
        <is>
          <t>1:28</t>
        </is>
      </c>
      <c r="C1007" t="inlineStr">
        <is>
          <t>punch</t>
        </is>
      </c>
      <c r="D1007">
        <f>HYPERLINK("https://www.youtube.com/watch?v=pSyqNz2E_p4&amp;t=88s", "Go to time")</f>
        <v/>
      </c>
    </row>
    <row r="1008">
      <c r="A1008">
        <f>HYPERLINK("https://www.youtube.com/watch?v=F4ciZtuuKI0", "Video")</f>
        <v/>
      </c>
      <c r="B1008" t="inlineStr">
        <is>
          <t>30:45</t>
        </is>
      </c>
      <c r="C1008" t="inlineStr">
        <is>
          <t>instead of you know kicking punching</t>
        </is>
      </c>
      <c r="D1008">
        <f>HYPERLINK("https://www.youtube.com/watch?v=F4ciZtuuKI0&amp;t=1845s", "Go to time")</f>
        <v/>
      </c>
    </row>
    <row r="1009">
      <c r="A1009">
        <f>HYPERLINK("https://www.youtube.com/watch?v=iGPj0s7fLKA", "Video")</f>
        <v/>
      </c>
      <c r="B1009" t="inlineStr">
        <is>
          <t>3:02</t>
        </is>
      </c>
      <c r="C1009" t="inlineStr">
        <is>
          <t>you ready to take the punch as we get</t>
        </is>
      </c>
      <c r="D1009">
        <f>HYPERLINK("https://www.youtube.com/watch?v=iGPj0s7fLKA&amp;t=182s", "Go to time")</f>
        <v/>
      </c>
    </row>
    <row r="1010">
      <c r="A1010">
        <f>HYPERLINK("https://www.youtube.com/watch?v=kZIVwMJnCOo", "Video")</f>
        <v/>
      </c>
      <c r="B1010" t="inlineStr">
        <is>
          <t>0:56</t>
        </is>
      </c>
      <c r="C1010" t="inlineStr">
        <is>
          <t>will do our best to keep the dog puns to</t>
        </is>
      </c>
      <c r="D1010">
        <f>HYPERLINK("https://www.youtube.com/watch?v=kZIVwMJnCOo&amp;t=56s", "Go to time")</f>
        <v/>
      </c>
    </row>
    <row r="1011">
      <c r="A1011">
        <f>HYPERLINK("https://www.youtube.com/watch?v=kZIVwMJnCOo", "Video")</f>
        <v/>
      </c>
      <c r="B1011" t="inlineStr">
        <is>
          <t>24:56</t>
        </is>
      </c>
      <c r="C1011" t="inlineStr">
        <is>
          <t>any dog puns along the way i would say</t>
        </is>
      </c>
      <c r="D1011">
        <f>HYPERLINK("https://www.youtube.com/watch?v=kZIVwMJnCOo&amp;t=1496s", "Go to time")</f>
        <v/>
      </c>
    </row>
    <row r="1012">
      <c r="A1012">
        <f>HYPERLINK("https://www.youtube.com/watch?v=f6jI9oBl8Oc", "Video")</f>
        <v/>
      </c>
      <c r="B1012" t="inlineStr">
        <is>
          <t>1:26</t>
        </is>
      </c>
      <c r="C1012" t="inlineStr">
        <is>
          <t>it so you're going to punish me for that</t>
        </is>
      </c>
      <c r="D1012">
        <f>HYPERLINK("https://www.youtube.com/watch?v=f6jI9oBl8Oc&amp;t=86s", "Go to time")</f>
        <v/>
      </c>
    </row>
    <row r="1013">
      <c r="A1013">
        <f>HYPERLINK("https://www.youtube.com/watch?v=_lXU3tA-Yys", "Video")</f>
        <v/>
      </c>
      <c r="B1013" t="inlineStr">
        <is>
          <t>4:16</t>
        </is>
      </c>
      <c r="C1013" t="inlineStr">
        <is>
          <t>house presents death proof pun intended</t>
        </is>
      </c>
      <c r="D1013">
        <f>HYPERLINK("https://www.youtube.com/watch?v=_lXU3tA-Yys&amp;t=256s", "Go to time")</f>
        <v/>
      </c>
    </row>
    <row r="1014">
      <c r="A1014">
        <f>HYPERLINK("https://www.youtube.com/watch?v=u7WZAKeafQQ", "Video")</f>
        <v/>
      </c>
      <c r="B1014" t="inlineStr">
        <is>
          <t>1:43</t>
        </is>
      </c>
      <c r="C1014" t="inlineStr">
        <is>
          <t>now nobody is going to get punished for</t>
        </is>
      </c>
      <c r="D1014">
        <f>HYPERLINK("https://www.youtube.com/watch?v=u7WZAKeafQQ&amp;t=103s", "Go to time")</f>
        <v/>
      </c>
    </row>
    <row r="1015">
      <c r="A1015">
        <f>HYPERLINK("https://www.youtube.com/watch?v=1Lvr9eDxPeU", "Video")</f>
        <v/>
      </c>
      <c r="B1015" t="inlineStr">
        <is>
          <t>1:14</t>
        </is>
      </c>
      <c r="C1015" t="inlineStr">
        <is>
          <t>all terrified to do Punggol what does</t>
        </is>
      </c>
      <c r="D1015">
        <f>HYPERLINK("https://www.youtube.com/watch?v=1Lvr9eDxPeU&amp;t=74s", "Go to time")</f>
        <v/>
      </c>
    </row>
    <row r="1016">
      <c r="A1016">
        <f>HYPERLINK("https://www.youtube.com/watch?v=9B8HkAuHf5Q", "Video")</f>
        <v/>
      </c>
      <c r="B1016" t="inlineStr">
        <is>
          <t>4:35</t>
        </is>
      </c>
      <c r="C1016" t="inlineStr">
        <is>
          <t>that seeks to punish non-believers as</t>
        </is>
      </c>
      <c r="D1016">
        <f>HYPERLINK("https://www.youtube.com/watch?v=9B8HkAuHf5Q&amp;t=275s", "Go to time")</f>
        <v/>
      </c>
    </row>
    <row r="1017">
      <c r="A1017">
        <f>HYPERLINK("https://www.youtube.com/watch?v=4eUuINtHCi8", "Video")</f>
        <v/>
      </c>
      <c r="B1017" t="inlineStr">
        <is>
          <t>0:20</t>
        </is>
      </c>
      <c r="C1017" t="inlineStr">
        <is>
          <t>drunk devise a punishment for our</t>
        </is>
      </c>
      <c r="D1017">
        <f>HYPERLINK("https://www.youtube.com/watch?v=4eUuINtHCi8&amp;t=20s", "Go to time")</f>
        <v/>
      </c>
    </row>
    <row r="1018">
      <c r="A1018">
        <f>HYPERLINK("https://www.youtube.com/watch?v=xfdD9RCwz_g", "Video")</f>
        <v/>
      </c>
      <c r="B1018" t="inlineStr">
        <is>
          <t>0:27</t>
        </is>
      </c>
      <c r="C1018" t="inlineStr">
        <is>
          <t>punch you so lucky</t>
        </is>
      </c>
      <c r="D1018">
        <f>HYPERLINK("https://www.youtube.com/watch?v=xfdD9RCwz_g&amp;t=27s", "Go to time")</f>
        <v/>
      </c>
    </row>
    <row r="1019">
      <c r="A1019">
        <f>HYPERLINK("https://www.youtube.com/watch?v=DEyk4umEfmw", "Video")</f>
        <v/>
      </c>
      <c r="B1019" t="inlineStr">
        <is>
          <t>0:31</t>
        </is>
      </c>
      <c r="C1019" t="inlineStr">
        <is>
          <t>to what how Andromeda punches without</t>
        </is>
      </c>
      <c r="D1019">
        <f>HYPERLINK("https://www.youtube.com/watch?v=DEyk4umEfmw&amp;t=31s", "Go to time")</f>
        <v/>
      </c>
    </row>
    <row r="1020">
      <c r="A1020">
        <f>HYPERLINK("https://www.youtube.com/watch?v=gA4hUn0nV9A", "Video")</f>
        <v/>
      </c>
      <c r="B1020" t="inlineStr">
        <is>
          <t>0:30</t>
        </is>
      </c>
      <c r="C1020" t="inlineStr">
        <is>
          <t>puke on brian puncher dede</t>
        </is>
      </c>
      <c r="D1020">
        <f>HYPERLINK("https://www.youtube.com/watch?v=gA4hUn0nV9A&amp;t=30s", "Go to time")</f>
        <v/>
      </c>
    </row>
    <row r="1021">
      <c r="A1021">
        <f>HYPERLINK("https://www.youtube.com/watch?v=Ps4O5GYgVLE", "Video")</f>
        <v/>
      </c>
      <c r="B1021" t="inlineStr">
        <is>
          <t>0:12</t>
        </is>
      </c>
      <c r="C1021" t="inlineStr">
        <is>
          <t>here so R hands off the BR who punches</t>
        </is>
      </c>
      <c r="D1021">
        <f>HYPERLINK("https://www.youtube.com/watch?v=Ps4O5GYgVLE&amp;t=12s", "Go to time")</f>
        <v/>
      </c>
    </row>
    <row r="1022">
      <c r="A1022">
        <f>HYPERLINK("https://www.youtube.com/watch?v=CC48HudGqVk", "Video")</f>
        <v/>
      </c>
      <c r="B1022" t="inlineStr">
        <is>
          <t>12:29</t>
        </is>
      </c>
      <c r="C1022" t="inlineStr">
        <is>
          <t>critical punching bag aside from the</t>
        </is>
      </c>
      <c r="D1022">
        <f>HYPERLINK("https://www.youtube.com/watch?v=CC48HudGqVk&amp;t=749s", "Go to time")</f>
        <v/>
      </c>
    </row>
    <row r="1023">
      <c r="A1023">
        <f>HYPERLINK("https://www.youtube.com/watch?v=CC48HudGqVk", "Video")</f>
        <v/>
      </c>
      <c r="B1023" t="inlineStr">
        <is>
          <t>43:24</t>
        </is>
      </c>
      <c r="C1023" t="inlineStr">
        <is>
          <t>put some money like don't punch crime in</t>
        </is>
      </c>
      <c r="D1023">
        <f>HYPERLINK("https://www.youtube.com/watch?v=CC48HudGqVk&amp;t=2604s", "Go to time")</f>
        <v/>
      </c>
    </row>
    <row r="1024">
      <c r="A1024">
        <f>HYPERLINK("https://www.youtube.com/watch?v=92mjBfG4yAg", "Video")</f>
        <v/>
      </c>
      <c r="B1024" t="inlineStr">
        <is>
          <t>0:37</t>
        </is>
      </c>
      <c r="C1024" t="inlineStr">
        <is>
          <t>board and three daily punches in an</t>
        </is>
      </c>
      <c r="D1024">
        <f>HYPERLINK("https://www.youtube.com/watch?v=92mjBfG4yAg&amp;t=37s", "Go to time")</f>
        <v/>
      </c>
    </row>
    <row r="1025">
      <c r="A1025">
        <f>HYPERLINK("https://www.youtube.com/watch?v=-z1U8M2Pj-w", "Video")</f>
        <v/>
      </c>
      <c r="B1025" t="inlineStr">
        <is>
          <t>0:35</t>
        </is>
      </c>
      <c r="C1025" t="inlineStr">
        <is>
          <t>I'm a Punisher how did he track</t>
        </is>
      </c>
      <c r="D1025">
        <f>HYPERLINK("https://www.youtube.com/watch?v=-z1U8M2Pj-w&amp;t=35s", "Go to time")</f>
        <v/>
      </c>
    </row>
    <row r="1026">
      <c r="A1026">
        <f>HYPERLINK("https://www.youtube.com/watch?v=7iwFfknjW4c", "Video")</f>
        <v/>
      </c>
      <c r="B1026" t="inlineStr">
        <is>
          <t>2:05</t>
        </is>
      </c>
      <c r="C1026" t="inlineStr">
        <is>
          <t>punani like you</t>
        </is>
      </c>
      <c r="D1026">
        <f>HYPERLINK("https://www.youtube.com/watch?v=7iwFfknjW4c&amp;t=125s", "Go to time")</f>
        <v/>
      </c>
    </row>
    <row r="1027">
      <c r="A1027">
        <f>HYPERLINK("https://www.youtube.com/watch?v=rvBime4ntCI", "Video")</f>
        <v/>
      </c>
      <c r="B1027" t="inlineStr">
        <is>
          <t>0:09</t>
        </is>
      </c>
      <c r="C1027" t="inlineStr">
        <is>
          <t>what they want the chance to punish a</t>
        </is>
      </c>
      <c r="D1027">
        <f>HYPERLINK("https://www.youtube.com/watch?v=rvBime4ntCI&amp;t=9s", "Go to time")</f>
        <v/>
      </c>
    </row>
    <row r="1028">
      <c r="A1028">
        <f>HYPERLINK("https://www.youtube.com/watch?v=G7X7V8I1pQ8", "Video")</f>
        <v/>
      </c>
      <c r="B1028" t="inlineStr">
        <is>
          <t>6:08</t>
        </is>
      </c>
      <c r="C1028" t="inlineStr">
        <is>
          <t>Army and I've brought you here puny</t>
        </is>
      </c>
      <c r="D1028">
        <f>HYPERLINK("https://www.youtube.com/watch?v=G7X7V8I1pQ8&amp;t=368s", "Go to time")</f>
        <v/>
      </c>
    </row>
    <row r="1029">
      <c r="A1029">
        <f>HYPERLINK("https://www.youtube.com/watch?v=5_znB2JH08A", "Video")</f>
        <v/>
      </c>
      <c r="B1029" t="inlineStr">
        <is>
          <t>2:09</t>
        </is>
      </c>
      <c r="C1029" t="inlineStr">
        <is>
          <t>the punisher the punishment okay that's</t>
        </is>
      </c>
      <c r="D1029">
        <f>HYPERLINK("https://www.youtube.com/watch?v=5_znB2JH08A&amp;t=129s", "Go to time")</f>
        <v/>
      </c>
    </row>
    <row r="1030">
      <c r="A1030">
        <f>HYPERLINK("https://www.youtube.com/watch?v=5_znB2JH08A", "Video")</f>
        <v/>
      </c>
      <c r="B1030" t="inlineStr">
        <is>
          <t>2:15</t>
        </is>
      </c>
      <c r="C1030" t="inlineStr">
        <is>
          <t>punisher oh yeah i can do that let it</t>
        </is>
      </c>
      <c r="D1030">
        <f>HYPERLINK("https://www.youtube.com/watch?v=5_znB2JH08A&amp;t=135s", "Go to time")</f>
        <v/>
      </c>
    </row>
    <row r="1031">
      <c r="A1031">
        <f>HYPERLINK("https://www.youtube.com/watch?v=s7kCd2kuoME", "Video")</f>
        <v/>
      </c>
      <c r="B1031" t="inlineStr">
        <is>
          <t>0:28</t>
        </is>
      </c>
      <c r="C1031" t="inlineStr">
        <is>
          <t>now Punk you the one who got it wrong</t>
        </is>
      </c>
      <c r="D1031">
        <f>HYPERLINK("https://www.youtube.com/watch?v=s7kCd2kuoME&amp;t=28s", "Go to time")</f>
        <v/>
      </c>
    </row>
    <row r="1032">
      <c r="A1032">
        <f>HYPERLINK("https://www.youtube.com/watch?v=vHqxv4B-ypQ", "Video")</f>
        <v/>
      </c>
      <c r="B1032" t="inlineStr">
        <is>
          <t>2:01</t>
        </is>
      </c>
      <c r="C1032" t="inlineStr">
        <is>
          <t>resurrection pun son of a</t>
        </is>
      </c>
      <c r="D1032">
        <f>HYPERLINK("https://www.youtube.com/watch?v=vHqxv4B-ypQ&amp;t=121s", "Go to time")</f>
        <v/>
      </c>
    </row>
    <row r="1033">
      <c r="A1033">
        <f>HYPERLINK("https://www.youtube.com/watch?v=vKrHf5HmZM4", "Video")</f>
        <v/>
      </c>
      <c r="B1033" t="inlineStr">
        <is>
          <t>0:43</t>
        </is>
      </c>
      <c r="C1033" t="inlineStr">
        <is>
          <t>I do admire your spunks son not enough</t>
        </is>
      </c>
      <c r="D1033">
        <f>HYPERLINK("https://www.youtube.com/watch?v=vKrHf5HmZM4&amp;t=43s", "Go to time")</f>
        <v/>
      </c>
    </row>
    <row r="1034">
      <c r="A1034">
        <f>HYPERLINK("https://www.youtube.com/watch?v=vKrHf5HmZM4", "Video")</f>
        <v/>
      </c>
      <c r="B1034" t="inlineStr">
        <is>
          <t>1:47</t>
        </is>
      </c>
      <c r="C1034" t="inlineStr">
        <is>
          <t>done about as well them boys are punks</t>
        </is>
      </c>
      <c r="D1034">
        <f>HYPERLINK("https://www.youtube.com/watch?v=vKrHf5HmZM4&amp;t=107s", "Go to time")</f>
        <v/>
      </c>
    </row>
    <row r="1035">
      <c r="A1035">
        <f>HYPERLINK("https://www.youtube.com/watch?v=eFUE8-KVGyI", "Video")</f>
        <v/>
      </c>
      <c r="B1035" t="inlineStr">
        <is>
          <t>0:49</t>
        </is>
      </c>
      <c r="C1035" t="inlineStr">
        <is>
          <t>punches that hit their mark like bullets</t>
        </is>
      </c>
      <c r="D1035">
        <f>HYPERLINK("https://www.youtube.com/watch?v=eFUE8-KVGyI&amp;t=49s", "Go to time")</f>
        <v/>
      </c>
    </row>
    <row r="1036">
      <c r="A1036">
        <f>HYPERLINK("https://www.youtube.com/watch?v=4o2dfoTVnVg", "Video")</f>
        <v/>
      </c>
      <c r="B1036" t="inlineStr">
        <is>
          <t>1:54</t>
        </is>
      </c>
      <c r="C1036" t="inlineStr">
        <is>
          <t>punched out three</t>
        </is>
      </c>
      <c r="D1036">
        <f>HYPERLINK("https://www.youtube.com/watch?v=4o2dfoTVnVg&amp;t=114s", "Go to time")</f>
        <v/>
      </c>
    </row>
    <row r="1037">
      <c r="A1037">
        <f>HYPERLINK("https://www.youtube.com/watch?v=YH232gAGzbE", "Video")</f>
        <v/>
      </c>
      <c r="B1037" t="inlineStr">
        <is>
          <t>31:33</t>
        </is>
      </c>
      <c r="C1037" t="inlineStr">
        <is>
          <t>really miss her fingerprints yeah no pun</t>
        </is>
      </c>
      <c r="D1037">
        <f>HYPERLINK("https://www.youtube.com/watch?v=YH232gAGzbE&amp;t=1893s", "Go to time")</f>
        <v/>
      </c>
    </row>
    <row r="1038">
      <c r="A1038">
        <f>HYPERLINK("https://www.youtube.com/watch?v=YH232gAGzbE", "Video")</f>
        <v/>
      </c>
      <c r="B1038" t="inlineStr">
        <is>
          <t>44:10</t>
        </is>
      </c>
      <c r="C1038" t="inlineStr">
        <is>
          <t>clearly's athletic plus that Daft Punk</t>
        </is>
      </c>
      <c r="D1038">
        <f>HYPERLINK("https://www.youtube.com/watch?v=YH232gAGzbE&amp;t=2650s", "Go to time")</f>
        <v/>
      </c>
    </row>
    <row r="1039">
      <c r="A1039">
        <f>HYPERLINK("https://www.youtube.com/watch?v=m00aa4_gtek", "Video")</f>
        <v/>
      </c>
      <c r="B1039" t="inlineStr">
        <is>
          <t>1:20</t>
        </is>
      </c>
      <c r="C1039" t="inlineStr">
        <is>
          <t>punt pepermint what was the significance</t>
        </is>
      </c>
      <c r="D1039">
        <f>HYPERLINK("https://www.youtube.com/watch?v=m00aa4_gtek&amp;t=80s", "Go to time")</f>
        <v/>
      </c>
    </row>
    <row r="1040">
      <c r="A1040">
        <f>HYPERLINK("https://www.youtube.com/watch?v=6PaVtrTL2ak", "Video")</f>
        <v/>
      </c>
      <c r="B1040" t="inlineStr">
        <is>
          <t>10:26</t>
        </is>
      </c>
      <c r="C1040" t="inlineStr">
        <is>
          <t>out of a building he punched and M anr's</t>
        </is>
      </c>
      <c r="D1040">
        <f>HYPERLINK("https://www.youtube.com/watch?v=6PaVtrTL2ak&amp;t=626s", "Go to time")</f>
        <v/>
      </c>
    </row>
    <row r="1041">
      <c r="A1041">
        <f>HYPERLINK("https://www.youtube.com/watch?v=otOIqHsnQZY", "Video")</f>
        <v/>
      </c>
      <c r="B1041" t="inlineStr">
        <is>
          <t>0:03</t>
        </is>
      </c>
      <c r="C1041" t="inlineStr">
        <is>
          <t>acupuncture you see you use these</t>
        </is>
      </c>
      <c r="D1041">
        <f>HYPERLINK("https://www.youtube.com/watch?v=otOIqHsnQZY&amp;t=3s", "Go to time")</f>
        <v/>
      </c>
    </row>
    <row r="1042">
      <c r="A1042">
        <f>HYPERLINK("https://www.youtube.com/watch?v=otOIqHsnQZY", "Video")</f>
        <v/>
      </c>
      <c r="B1042" t="inlineStr">
        <is>
          <t>1:26</t>
        </is>
      </c>
      <c r="C1042" t="inlineStr">
        <is>
          <t>I don't think acupuncture is gonna work</t>
        </is>
      </c>
      <c r="D1042">
        <f>HYPERLINK("https://www.youtube.com/watch?v=otOIqHsnQZY&amp;t=86s", "Go to time")</f>
        <v/>
      </c>
    </row>
    <row r="1043">
      <c r="A1043">
        <f>HYPERLINK("https://www.youtube.com/watch?v=-AfoLFncFpQ", "Video")</f>
        <v/>
      </c>
      <c r="B1043" t="inlineStr">
        <is>
          <t>1:21</t>
        </is>
      </c>
      <c r="C1043" t="inlineStr">
        <is>
          <t>punch you in the face over and over</t>
        </is>
      </c>
      <c r="D1043">
        <f>HYPERLINK("https://www.youtube.com/watch?v=-AfoLFncFpQ&amp;t=81s", "Go to time")</f>
        <v/>
      </c>
    </row>
    <row r="1044">
      <c r="A1044">
        <f>HYPERLINK("https://www.youtube.com/watch?v=QSAgNiiOCd8", "Video")</f>
        <v/>
      </c>
      <c r="B1044" t="inlineStr">
        <is>
          <t>0:15</t>
        </is>
      </c>
      <c r="C1044" t="inlineStr">
        <is>
          <t>it's Who you calling old punk sorry Mr</t>
        </is>
      </c>
      <c r="D1044">
        <f>HYPERLINK("https://www.youtube.com/watch?v=QSAgNiiOCd8&amp;t=15s", "Go to time")</f>
        <v/>
      </c>
    </row>
    <row r="1045">
      <c r="A1045">
        <f>HYPERLINK("https://www.youtube.com/watch?v=fIwjfBzlpoI", "Video")</f>
        <v/>
      </c>
      <c r="B1045" t="inlineStr">
        <is>
          <t>1:48</t>
        </is>
      </c>
      <c r="C1045" t="inlineStr">
        <is>
          <t>Biff all right Punk now I'm whoa whoa</t>
        </is>
      </c>
      <c r="D1045">
        <f>HYPERLINK("https://www.youtube.com/watch?v=fIwjfBzlpoI&amp;t=108s", "Go to time")</f>
        <v/>
      </c>
    </row>
    <row r="1046">
      <c r="A1046">
        <f>HYPERLINK("https://www.youtube.com/watch?v=30mTQmXgXSU", "Video")</f>
        <v/>
      </c>
      <c r="B1046" t="inlineStr">
        <is>
          <t>1:25</t>
        </is>
      </c>
      <c r="C1046" t="inlineStr">
        <is>
          <t>punished</t>
        </is>
      </c>
      <c r="D1046">
        <f>HYPERLINK("https://www.youtube.com/watch?v=30mTQmXgXSU&amp;t=85s", "Go to time")</f>
        <v/>
      </c>
    </row>
    <row r="1047">
      <c r="A1047">
        <f>HYPERLINK("https://www.youtube.com/watch?v=6QNflNakJaw", "Video")</f>
        <v/>
      </c>
      <c r="B1047" t="inlineStr">
        <is>
          <t>1:31</t>
        </is>
      </c>
      <c r="C1047" t="inlineStr">
        <is>
          <t>people know the punchline and we get in</t>
        </is>
      </c>
      <c r="D1047">
        <f>HYPERLINK("https://www.youtube.com/watch?v=6QNflNakJaw&amp;t=91s", "Go to time")</f>
        <v/>
      </c>
    </row>
    <row r="1048">
      <c r="A1048">
        <f>HYPERLINK("https://www.youtube.com/watch?v=6QNflNakJaw", "Video")</f>
        <v/>
      </c>
      <c r="B1048" t="inlineStr">
        <is>
          <t>3:05</t>
        </is>
      </c>
      <c r="C1048" t="inlineStr">
        <is>
          <t>when the punch line is coming like I</t>
        </is>
      </c>
      <c r="D1048">
        <f>HYPERLINK("https://www.youtube.com/watch?v=6QNflNakJaw&amp;t=185s", "Go to time")</f>
        <v/>
      </c>
    </row>
    <row r="1049">
      <c r="A1049">
        <f>HYPERLINK("https://www.youtube.com/watch?v=6DMBXbVw14U", "Video")</f>
        <v/>
      </c>
      <c r="B1049" t="inlineStr">
        <is>
          <t>0:34</t>
        </is>
      </c>
      <c r="C1049" t="inlineStr">
        <is>
          <t>big monster pun you're up big monster</t>
        </is>
      </c>
      <c r="D1049">
        <f>HYPERLINK("https://www.youtube.com/watch?v=6DMBXbVw14U&amp;t=34s", "Go to time")</f>
        <v/>
      </c>
    </row>
    <row r="1050">
      <c r="A1050">
        <f>HYPERLINK("https://www.youtube.com/watch?v=Wjqd3Q7q8-s", "Video")</f>
        <v/>
      </c>
      <c r="B1050" t="inlineStr">
        <is>
          <t>1:23</t>
        </is>
      </c>
      <c r="C1050" t="inlineStr">
        <is>
          <t>matter he would never be punishment</t>
        </is>
      </c>
      <c r="D1050">
        <f>HYPERLINK("https://www.youtube.com/watch?v=Wjqd3Q7q8-s&amp;t=83s", "Go to time")</f>
        <v/>
      </c>
    </row>
    <row r="1051">
      <c r="A1051">
        <f>HYPERLINK("https://www.youtube.com/watch?v=5CxYctMSiw0", "Video")</f>
        <v/>
      </c>
      <c r="B1051" t="inlineStr">
        <is>
          <t>2:13</t>
        </is>
      </c>
      <c r="C1051" t="inlineStr">
        <is>
          <t>punch</t>
        </is>
      </c>
      <c r="D1051">
        <f>HYPERLINK("https://www.youtube.com/watch?v=5CxYctMSiw0&amp;t=133s", "Go to time")</f>
        <v/>
      </c>
    </row>
    <row r="1052">
      <c r="A1052">
        <f>HYPERLINK("https://www.youtube.com/watch?v=m6E1U3BkHXo", "Video")</f>
        <v/>
      </c>
      <c r="B1052" t="inlineStr">
        <is>
          <t>8:03</t>
        </is>
      </c>
      <c r="C1052" t="inlineStr">
        <is>
          <t>so there was a sense among the pundits</t>
        </is>
      </c>
      <c r="D1052">
        <f>HYPERLINK("https://www.youtube.com/watch?v=m6E1U3BkHXo&amp;t=483s", "Go to time")</f>
        <v/>
      </c>
    </row>
    <row r="1053">
      <c r="A1053">
        <f>HYPERLINK("https://www.youtube.com/watch?v=m6E1U3BkHXo", "Video")</f>
        <v/>
      </c>
      <c r="B1053" t="inlineStr">
        <is>
          <t>46:49</t>
        </is>
      </c>
      <c r="C1053" t="inlineStr">
        <is>
          <t>of a punishment so uh find me at a con</t>
        </is>
      </c>
      <c r="D1053">
        <f>HYPERLINK("https://www.youtube.com/watch?v=m6E1U3BkHXo&amp;t=2809s", "Go to time")</f>
        <v/>
      </c>
    </row>
    <row r="1054">
      <c r="A1054">
        <f>HYPERLINK("https://www.youtube.com/watch?v=3MzNWtr1rqM", "Video")</f>
        <v/>
      </c>
      <c r="B1054" t="inlineStr">
        <is>
          <t>0:55</t>
        </is>
      </c>
      <c r="C1054" t="inlineStr">
        <is>
          <t>family murdered by you punks</t>
        </is>
      </c>
      <c r="D1054">
        <f>HYPERLINK("https://www.youtube.com/watch?v=3MzNWtr1rqM&amp;t=55s", "Go to time")</f>
        <v/>
      </c>
    </row>
    <row r="1055">
      <c r="A1055">
        <f>HYPERLINK("https://www.youtube.com/watch?v=yNlNIClqOdQ", "Video")</f>
        <v/>
      </c>
      <c r="B1055" t="inlineStr">
        <is>
          <t>0:06</t>
        </is>
      </c>
      <c r="C1055" t="inlineStr">
        <is>
          <t>is a little punk that thinks he's a kung</t>
        </is>
      </c>
      <c r="D1055">
        <f>HYPERLINK("https://www.youtube.com/watch?v=yNlNIClqOdQ&amp;t=6s", "Go to time")</f>
        <v/>
      </c>
    </row>
    <row r="1056">
      <c r="A1056">
        <f>HYPERLINK("https://www.youtube.com/watch?v=vt96yiqmeI0", "Video")</f>
        <v/>
      </c>
      <c r="B1056" t="inlineStr">
        <is>
          <t>21:41</t>
        </is>
      </c>
      <c r="C1056" t="inlineStr">
        <is>
          <t>one punch it</t>
        </is>
      </c>
      <c r="D1056">
        <f>HYPERLINK("https://www.youtube.com/watch?v=vt96yiqmeI0&amp;t=1301s", "Go to time")</f>
        <v/>
      </c>
    </row>
    <row r="1057">
      <c r="A1057">
        <f>HYPERLINK("https://www.youtube.com/watch?v=ppQCQ6NeCKY", "Video")</f>
        <v/>
      </c>
      <c r="B1057" t="inlineStr">
        <is>
          <t>0:07</t>
        </is>
      </c>
      <c r="C1057" t="inlineStr">
        <is>
          <t>Library puns I've got an idea yo ghoul</t>
        </is>
      </c>
      <c r="D1057">
        <f>HYPERLINK("https://www.youtube.com/watch?v=ppQCQ6NeCKY&amp;t=7s", "Go to time")</f>
        <v/>
      </c>
    </row>
    <row r="1058">
      <c r="A1058">
        <f>HYPERLINK("https://www.youtube.com/watch?v=oIBOQ1GT3GE", "Video")</f>
        <v/>
      </c>
      <c r="B1058" t="inlineStr">
        <is>
          <t>0:56</t>
        </is>
      </c>
      <c r="C1058" t="inlineStr">
        <is>
          <t>school is punishable by law</t>
        </is>
      </c>
      <c r="D1058">
        <f>HYPERLINK("https://www.youtube.com/watch?v=oIBOQ1GT3GE&amp;t=56s", "Go to time")</f>
        <v/>
      </c>
    </row>
    <row r="1059">
      <c r="A1059">
        <f>HYPERLINK("https://www.youtube.com/watch?v=1ducf3XJJ5c", "Video")</f>
        <v/>
      </c>
      <c r="B1059" t="inlineStr">
        <is>
          <t>12:54</t>
        </is>
      </c>
      <c r="C1059" t="inlineStr">
        <is>
          <t>newspaper pundits but it does partially</t>
        </is>
      </c>
      <c r="D1059">
        <f>HYPERLINK("https://www.youtube.com/watch?v=1ducf3XJJ5c&amp;t=774s", "Go to time")</f>
        <v/>
      </c>
    </row>
    <row r="1060">
      <c r="A1060">
        <f>HYPERLINK("https://www.youtube.com/watch?v=1ducf3XJJ5c", "Video")</f>
        <v/>
      </c>
      <c r="B1060" t="inlineStr">
        <is>
          <t>13:39</t>
        </is>
      </c>
      <c r="C1060" t="inlineStr">
        <is>
          <t>full-scale punch and kick outs with the</t>
        </is>
      </c>
      <c r="D1060">
        <f>HYPERLINK("https://www.youtube.com/watch?v=1ducf3XJJ5c&amp;t=819s", "Go to time")</f>
        <v/>
      </c>
    </row>
    <row r="1061">
      <c r="A1061">
        <f>HYPERLINK("https://www.youtube.com/watch?v=1ducf3XJJ5c", "Video")</f>
        <v/>
      </c>
      <c r="B1061" t="inlineStr">
        <is>
          <t>34:00</t>
        </is>
      </c>
      <c r="C1061" t="inlineStr">
        <is>
          <t>they they they punch Shredder off a</t>
        </is>
      </c>
      <c r="D1061">
        <f>HYPERLINK("https://www.youtube.com/watch?v=1ducf3XJJ5c&amp;t=2040s", "Go to time")</f>
        <v/>
      </c>
    </row>
    <row r="1062">
      <c r="A1062">
        <f>HYPERLINK("https://www.youtube.com/watch?v=-tx1x3M-ce4", "Video")</f>
        <v/>
      </c>
      <c r="B1062" t="inlineStr">
        <is>
          <t>2:26</t>
        </is>
      </c>
      <c r="C1062" t="inlineStr">
        <is>
          <t>once more I'll punch you all the way out</t>
        </is>
      </c>
      <c r="D1062">
        <f>HYPERLINK("https://www.youtube.com/watch?v=-tx1x3M-ce4&amp;t=146s", "Go to time")</f>
        <v/>
      </c>
    </row>
    <row r="1063">
      <c r="A1063">
        <f>HYPERLINK("https://www.youtube.com/watch?v=BOPnZJiEoc0", "Video")</f>
        <v/>
      </c>
      <c r="B1063" t="inlineStr">
        <is>
          <t>1:08</t>
        </is>
      </c>
      <c r="C1063" t="inlineStr">
        <is>
          <t>of that kick kick punch punch wait a sec</t>
        </is>
      </c>
      <c r="D1063">
        <f>HYPERLINK("https://www.youtube.com/watch?v=BOPnZJiEoc0&amp;t=68s", "Go to time")</f>
        <v/>
      </c>
    </row>
    <row r="1064">
      <c r="A1064">
        <f>HYPERLINK("https://www.youtube.com/watch?v=9MkCMnSrLeM", "Video")</f>
        <v/>
      </c>
      <c r="B1064" t="inlineStr">
        <is>
          <t>4:35</t>
        </is>
      </c>
      <c r="C1064" t="inlineStr">
        <is>
          <t>Punisher</t>
        </is>
      </c>
      <c r="D1064">
        <f>HYPERLINK("https://www.youtube.com/watch?v=9MkCMnSrLeM&amp;t=275s", "Go to time")</f>
        <v/>
      </c>
    </row>
    <row r="1065">
      <c r="A1065">
        <f>HYPERLINK("https://www.youtube.com/watch?v=hw3lBV-89M0", "Video")</f>
        <v/>
      </c>
      <c r="B1065" t="inlineStr">
        <is>
          <t>0:37</t>
        </is>
      </c>
      <c r="C1065" t="inlineStr">
        <is>
          <t>of time it's Japanese food puns that's</t>
        </is>
      </c>
      <c r="D1065">
        <f>HYPERLINK("https://www.youtube.com/watch?v=hw3lBV-89M0&amp;t=37s", "Go to time")</f>
        <v/>
      </c>
    </row>
    <row r="1066">
      <c r="A1066">
        <f>HYPERLINK("https://www.youtube.com/watch?v=cYeCfLVsv0c", "Video")</f>
        <v/>
      </c>
      <c r="B1066" t="inlineStr">
        <is>
          <t>2:11</t>
        </is>
      </c>
      <c r="C1066" t="inlineStr">
        <is>
          <t>you around here wrestling and punching</t>
        </is>
      </c>
      <c r="D1066">
        <f>HYPERLINK("https://www.youtube.com/watch?v=cYeCfLVsv0c&amp;t=131s", "Go to time")</f>
        <v/>
      </c>
    </row>
    <row r="1067">
      <c r="A1067">
        <f>HYPERLINK("https://www.youtube.com/watch?v=ojcswO7WOeM", "Video")</f>
        <v/>
      </c>
      <c r="B1067" t="inlineStr">
        <is>
          <t>1:27</t>
        </is>
      </c>
      <c r="C1067" t="inlineStr">
        <is>
          <t>hey what are you some sort of Punker huh</t>
        </is>
      </c>
      <c r="D1067">
        <f>HYPERLINK("https://www.youtube.com/watch?v=ojcswO7WOeM&amp;t=87s", "Go to time")</f>
        <v/>
      </c>
    </row>
    <row r="1068">
      <c r="A1068">
        <f>HYPERLINK("https://www.youtube.com/watch?v=ojcswO7WOeM", "Video")</f>
        <v/>
      </c>
      <c r="B1068" t="inlineStr">
        <is>
          <t>1:31</t>
        </is>
      </c>
      <c r="C1068" t="inlineStr">
        <is>
          <t>all right I hate punkers</t>
        </is>
      </c>
      <c r="D1068">
        <f>HYPERLINK("https://www.youtube.com/watch?v=ojcswO7WOeM&amp;t=91s", "Go to time")</f>
        <v/>
      </c>
    </row>
    <row r="1069">
      <c r="A1069">
        <f>HYPERLINK("https://www.youtube.com/watch?v=8m5ZkaAUAhA", "Video")</f>
        <v/>
      </c>
      <c r="B1069" t="inlineStr">
        <is>
          <t>3:44</t>
        </is>
      </c>
      <c r="C1069" t="inlineStr">
        <is>
          <t>pundits experts and the guy talking</t>
        </is>
      </c>
      <c r="D1069">
        <f>HYPERLINK("https://www.youtube.com/watch?v=8m5ZkaAUAhA&amp;t=224s", "Go to time")</f>
        <v/>
      </c>
    </row>
    <row r="1070">
      <c r="A1070">
        <f>HYPERLINK("https://www.youtube.com/watch?v=ZvoGMFCXQE8", "Video")</f>
        <v/>
      </c>
      <c r="B1070" t="inlineStr">
        <is>
          <t>6:29</t>
        </is>
      </c>
      <c r="C1070" t="inlineStr">
        <is>
          <t>cyberpunk sci-fi flick turned out to be</t>
        </is>
      </c>
      <c r="D1070">
        <f>HYPERLINK("https://www.youtube.com/watch?v=ZvoGMFCXQE8&amp;t=389s", "Go to time")</f>
        <v/>
      </c>
    </row>
    <row r="1071">
      <c r="A1071">
        <f>HYPERLINK("https://www.youtube.com/watch?v=DXHPw_SPG3w", "Video")</f>
        <v/>
      </c>
      <c r="B1071" t="inlineStr">
        <is>
          <t>1:52</t>
        </is>
      </c>
      <c r="C1071" t="inlineStr">
        <is>
          <t>of ham Robi let the punishment for the</t>
        </is>
      </c>
      <c r="D1071">
        <f>HYPERLINK("https://www.youtube.com/watch?v=DXHPw_SPG3w&amp;t=112s", "Go to time")</f>
        <v/>
      </c>
    </row>
    <row r="1072">
      <c r="A1072">
        <f>HYPERLINK("https://www.youtube.com/watch?v=DXHPw_SPG3w", "Video")</f>
        <v/>
      </c>
      <c r="B1072" t="inlineStr">
        <is>
          <t>2:08</t>
        </is>
      </c>
      <c r="C1072" t="inlineStr">
        <is>
          <t>advising that you make the punishment</t>
        </is>
      </c>
      <c r="D1072">
        <f>HYPERLINK("https://www.youtube.com/watch?v=DXHPw_SPG3w&amp;t=128s", "Go to time")</f>
        <v/>
      </c>
    </row>
    <row r="1073">
      <c r="A1073">
        <f>HYPERLINK("https://www.youtube.com/watch?v=DXHPw_SPG3w", "Video")</f>
        <v/>
      </c>
      <c r="B1073" t="inlineStr">
        <is>
          <t>2:12</t>
        </is>
      </c>
      <c r="C1073" t="inlineStr">
        <is>
          <t>crime punishment fit the crime Colombian</t>
        </is>
      </c>
      <c r="D1073">
        <f>HYPERLINK("https://www.youtube.com/watch?v=DXHPw_SPG3w&amp;t=132s", "Go to time")</f>
        <v/>
      </c>
    </row>
    <row r="1074">
      <c r="A1074">
        <f>HYPERLINK("https://www.youtube.com/watch?v=gnfp7yyQgH8", "Video")</f>
        <v/>
      </c>
      <c r="B1074" t="inlineStr">
        <is>
          <t>2:00</t>
        </is>
      </c>
      <c r="C1074" t="inlineStr">
        <is>
          <t>haha that is a punishment for treason I</t>
        </is>
      </c>
      <c r="D1074">
        <f>HYPERLINK("https://www.youtube.com/watch?v=gnfp7yyQgH8&amp;t=120s", "Go to time")</f>
        <v/>
      </c>
    </row>
    <row r="1075">
      <c r="A1075">
        <f>HYPERLINK("https://www.youtube.com/watch?v=gAkK1o-ZB4I", "Video")</f>
        <v/>
      </c>
      <c r="B1075" t="inlineStr">
        <is>
          <t>6:28</t>
        </is>
      </c>
      <c r="C1075" t="inlineStr">
        <is>
          <t>punishment</t>
        </is>
      </c>
      <c r="D1075">
        <f>HYPERLINK("https://www.youtube.com/watch?v=gAkK1o-ZB4I&amp;t=388s", "Go to time")</f>
        <v/>
      </c>
    </row>
    <row r="1076">
      <c r="A1076">
        <f>HYPERLINK("https://www.youtube.com/watch?v=_p2g1lK7kKo", "Video")</f>
        <v/>
      </c>
      <c r="B1076" t="inlineStr">
        <is>
          <t>11:48</t>
        </is>
      </c>
      <c r="C1076" t="inlineStr">
        <is>
          <t>rain down on you punk</t>
        </is>
      </c>
      <c r="D1076">
        <f>HYPERLINK("https://www.youtube.com/watch?v=_p2g1lK7kKo&amp;t=708s", "Go to time")</f>
        <v/>
      </c>
    </row>
    <row r="1077">
      <c r="A1077">
        <f>HYPERLINK("https://www.youtube.com/watch?v=wTH9sf-Di7E", "Video")</f>
        <v/>
      </c>
      <c r="B1077" t="inlineStr">
        <is>
          <t>35:49</t>
        </is>
      </c>
      <c r="C1077" t="inlineStr">
        <is>
          <t>Gruff spitting punch you in the gut</t>
        </is>
      </c>
      <c r="D1077">
        <f>HYPERLINK("https://www.youtube.com/watch?v=wTH9sf-Di7E&amp;t=2149s", "Go to time")</f>
        <v/>
      </c>
    </row>
    <row r="1078">
      <c r="A1078">
        <f>HYPERLINK("https://www.youtube.com/watch?v=wTH9sf-Di7E", "Video")</f>
        <v/>
      </c>
      <c r="B1078" t="inlineStr">
        <is>
          <t>52:57</t>
        </is>
      </c>
      <c r="C1078" t="inlineStr">
        <is>
          <t>me I knew just where to punch it to get</t>
        </is>
      </c>
      <c r="D1078">
        <f>HYPERLINK("https://www.youtube.com/watch?v=wTH9sf-Di7E&amp;t=3177s", "Go to time")</f>
        <v/>
      </c>
    </row>
    <row r="1079">
      <c r="A1079">
        <f>HYPERLINK("https://www.youtube.com/watch?v=wTH9sf-Di7E", "Video")</f>
        <v/>
      </c>
      <c r="B1079" t="inlineStr">
        <is>
          <t>53:00</t>
        </is>
      </c>
      <c r="C1079" t="inlineStr">
        <is>
          <t>punching Hitchcock look she still has</t>
        </is>
      </c>
      <c r="D1079">
        <f>HYPERLINK("https://www.youtube.com/watch?v=wTH9sf-Di7E&amp;t=3180s", "Go to time")</f>
        <v/>
      </c>
    </row>
    <row r="1080">
      <c r="A1080">
        <f>HYPERLINK("https://www.youtube.com/watch?v=zcE_PnnQkPQ", "Video")</f>
        <v/>
      </c>
      <c r="B1080" t="inlineStr">
        <is>
          <t>0:09</t>
        </is>
      </c>
      <c r="C1080" t="inlineStr">
        <is>
          <t>vampires then you'll wanna punch backs</t>
        </is>
      </c>
      <c r="D1080">
        <f>HYPERLINK("https://www.youtube.com/watch?v=zcE_PnnQkPQ&amp;t=9s", "Go to time")</f>
        <v/>
      </c>
    </row>
    <row r="1081">
      <c r="A1081">
        <f>HYPERLINK("https://www.youtube.com/watch?v=yjmpNsd9LEo", "Video")</f>
        <v/>
      </c>
      <c r="B1081" t="inlineStr">
        <is>
          <t>0:34</t>
        </is>
      </c>
      <c r="C1081" t="inlineStr">
        <is>
          <t>Almost punitive.</t>
        </is>
      </c>
      <c r="D1081">
        <f>HYPERLINK("https://www.youtube.com/watch?v=yjmpNsd9LEo&amp;t=34s", "Go to time")</f>
        <v/>
      </c>
    </row>
    <row r="1082">
      <c r="A1082">
        <f>HYPERLINK("https://www.youtube.com/watch?v=ByoMpwThMow", "Video")</f>
        <v/>
      </c>
      <c r="B1082" t="inlineStr">
        <is>
          <t>1:12</t>
        </is>
      </c>
      <c r="C1082" t="inlineStr">
        <is>
          <t>When I saw the British series,
 it was just so punk.</t>
        </is>
      </c>
      <c r="D1082">
        <f>HYPERLINK("https://www.youtube.com/watch?v=ByoMpwThMow&amp;t=72s", "Go to time")</f>
        <v/>
      </c>
    </row>
    <row r="1083">
      <c r="A1083">
        <f>HYPERLINK("https://www.youtube.com/watch?v=ByoMpwThMow", "Video")</f>
        <v/>
      </c>
      <c r="B1083" t="inlineStr">
        <is>
          <t>7:01</t>
        </is>
      </c>
      <c r="C1083" t="inlineStr">
        <is>
          <t>and gritty and punk and unusual.</t>
        </is>
      </c>
      <c r="D1083">
        <f>HYPERLINK("https://www.youtube.com/watch?v=ByoMpwThMow&amp;t=421s", "Go to time")</f>
        <v/>
      </c>
    </row>
    <row r="1084">
      <c r="A1084">
        <f>HYPERLINK("https://www.youtube.com/watch?v=loaiNiVZ2Is", "Video")</f>
        <v/>
      </c>
      <c r="B1084" t="inlineStr">
        <is>
          <t>2:26</t>
        </is>
      </c>
      <c r="C1084" t="inlineStr">
        <is>
          <t>bottom of the punchbowl.</t>
        </is>
      </c>
      <c r="D1084">
        <f>HYPERLINK("https://www.youtube.com/watch?v=loaiNiVZ2Is&amp;t=146s", "Go to time")</f>
        <v/>
      </c>
    </row>
    <row r="1085">
      <c r="A1085">
        <f>HYPERLINK("https://www.youtube.com/watch?v=orvpuNWDQCk", "Video")</f>
        <v/>
      </c>
      <c r="B1085" t="inlineStr">
        <is>
          <t>0:59</t>
        </is>
      </c>
      <c r="C1085" t="inlineStr">
        <is>
          <t>compensatory and punitive damages per</t>
        </is>
      </c>
      <c r="D1085">
        <f>HYPERLINK("https://www.youtube.com/watch?v=orvpuNWDQCk&amp;t=59s", "Go to time")</f>
        <v/>
      </c>
    </row>
    <row r="1086">
      <c r="A1086">
        <f>HYPERLINK("https://www.youtube.com/watch?v=P-UE5xZyMjM", "Video")</f>
        <v/>
      </c>
      <c r="B1086" t="inlineStr">
        <is>
          <t>13:57</t>
        </is>
      </c>
      <c r="C1086" t="inlineStr">
        <is>
          <t>I punched up the language, mostly.</t>
        </is>
      </c>
      <c r="D1086">
        <f>HYPERLINK("https://www.youtube.com/watch?v=P-UE5xZyMjM&amp;t=837s", "Go to time")</f>
        <v/>
      </c>
    </row>
    <row r="1087">
      <c r="A1087">
        <f>HYPERLINK("https://www.youtube.com/watch?v=QSIyP1GOZXE", "Video")</f>
        <v/>
      </c>
      <c r="B1087" t="inlineStr">
        <is>
          <t>1:49</t>
        </is>
      </c>
      <c r="C1087" t="inlineStr">
        <is>
          <t>I can't take a punch though [ __ ] you</t>
        </is>
      </c>
      <c r="D1087">
        <f>HYPERLINK("https://www.youtube.com/watch?v=QSIyP1GOZXE&amp;t=109s", "Go to time")</f>
        <v/>
      </c>
    </row>
    <row r="1088">
      <c r="A1088">
        <f>HYPERLINK("https://www.youtube.com/watch?v=NgbJsSQQnnU", "Video")</f>
        <v/>
      </c>
      <c r="B1088" t="inlineStr">
        <is>
          <t>7:38</t>
        </is>
      </c>
      <c r="C1088" t="inlineStr">
        <is>
          <t>you will be punished are you the one</t>
        </is>
      </c>
      <c r="D1088">
        <f>HYPERLINK("https://www.youtube.com/watch?v=NgbJsSQQnnU&amp;t=458s", "Go to time")</f>
        <v/>
      </c>
    </row>
    <row r="1089">
      <c r="A1089">
        <f>HYPERLINK("https://www.youtube.com/watch?v=NgbJsSQQnnU", "Video")</f>
        <v/>
      </c>
      <c r="B1089" t="inlineStr">
        <is>
          <t>7:40</t>
        </is>
      </c>
      <c r="C1089" t="inlineStr">
        <is>
          <t>that administers the punishment</t>
        </is>
      </c>
      <c r="D1089">
        <f>HYPERLINK("https://www.youtube.com/watch?v=NgbJsSQQnnU&amp;t=460s", "Go to time")</f>
        <v/>
      </c>
    </row>
    <row r="1090">
      <c r="A1090">
        <f>HYPERLINK("https://www.youtube.com/watch?v=8Ag2UfQS6oY", "Video")</f>
        <v/>
      </c>
      <c r="B1090" t="inlineStr">
        <is>
          <t>2:40</t>
        </is>
      </c>
      <c r="C1090" t="inlineStr">
        <is>
          <t>punishing him</t>
        </is>
      </c>
      <c r="D1090">
        <f>HYPERLINK("https://www.youtube.com/watch?v=8Ag2UfQS6oY&amp;t=160s", "Go to time")</f>
        <v/>
      </c>
    </row>
    <row r="1091">
      <c r="A1091">
        <f>HYPERLINK("https://www.youtube.com/watch?v=8Ag2UfQS6oY", "Video")</f>
        <v/>
      </c>
      <c r="B1091" t="inlineStr">
        <is>
          <t>3:08</t>
        </is>
      </c>
      <c r="C1091" t="inlineStr">
        <is>
          <t>low-hanging fruit no pun intended</t>
        </is>
      </c>
      <c r="D1091">
        <f>HYPERLINK("https://www.youtube.com/watch?v=8Ag2UfQS6oY&amp;t=188s", "Go to time")</f>
        <v/>
      </c>
    </row>
    <row r="1092">
      <c r="A1092">
        <f>HYPERLINK("https://www.youtube.com/watch?v=Wb36gGtUfWo", "Video")</f>
        <v/>
      </c>
      <c r="B1092" t="inlineStr">
        <is>
          <t>1:11</t>
        </is>
      </c>
      <c r="C1092" t="inlineStr">
        <is>
          <t>use my punch card cause you suck good i</t>
        </is>
      </c>
      <c r="D1092">
        <f>HYPERLINK("https://www.youtube.com/watch?v=Wb36gGtUfWo&amp;t=71s", "Go to time")</f>
        <v/>
      </c>
    </row>
    <row r="1093">
      <c r="A1093">
        <f>HYPERLINK("https://www.youtube.com/watch?v=NpIAKmvr2dg", "Video")</f>
        <v/>
      </c>
      <c r="B1093" t="inlineStr">
        <is>
          <t>2:51</t>
        </is>
      </c>
      <c r="C1093" t="inlineStr">
        <is>
          <t>punch</t>
        </is>
      </c>
      <c r="D1093">
        <f>HYPERLINK("https://www.youtube.com/watch?v=NpIAKmvr2dg&amp;t=171s", "Go to time")</f>
        <v/>
      </c>
    </row>
    <row r="1094">
      <c r="A1094">
        <f>HYPERLINK("https://www.youtube.com/watch?v=txa2r0f4Wys", "Video")</f>
        <v/>
      </c>
      <c r="B1094" t="inlineStr">
        <is>
          <t>11:01</t>
        </is>
      </c>
      <c r="C1094" t="inlineStr">
        <is>
          <t>you're under arrest punk nobody gets</t>
        </is>
      </c>
      <c r="D1094">
        <f>HYPERLINK("https://www.youtube.com/watch?v=txa2r0f4Wys&amp;t=661s", "Go to time")</f>
        <v/>
      </c>
    </row>
    <row r="1095">
      <c r="A1095">
        <f>HYPERLINK("https://www.youtube.com/watch?v=8zhCmJ44ojs", "Video")</f>
        <v/>
      </c>
      <c r="B1095" t="inlineStr">
        <is>
          <t>4:28</t>
        </is>
      </c>
      <c r="C1095" t="inlineStr">
        <is>
          <t>we're in a punk band we don't need a</t>
        </is>
      </c>
      <c r="D1095">
        <f>HYPERLINK("https://www.youtube.com/watch?v=8zhCmJ44ojs&amp;t=268s", "Go to time")</f>
        <v/>
      </c>
    </row>
    <row r="1096">
      <c r="A1096">
        <f>HYPERLINK("https://www.youtube.com/watch?v=tzAGqmdOBzE", "Video")</f>
        <v/>
      </c>
      <c r="B1096" t="inlineStr">
        <is>
          <t>2:32</t>
        </is>
      </c>
      <c r="C1096" t="inlineStr">
        <is>
          <t>with lady parts had penned a punk anthem</t>
        </is>
      </c>
      <c r="D1096">
        <f>HYPERLINK("https://www.youtube.com/watch?v=tzAGqmdOBzE&amp;t=152s", "Go to time")</f>
        <v/>
      </c>
    </row>
    <row r="1097">
      <c r="A1097">
        <f>HYPERLINK("https://www.youtube.com/watch?v=ofxOAw96vzg", "Video")</f>
        <v/>
      </c>
      <c r="B1097" t="inlineStr">
        <is>
          <t>6:49</t>
        </is>
      </c>
      <c r="C1097" t="inlineStr">
        <is>
          <t>punctual maybe you should just give up</t>
        </is>
      </c>
      <c r="D1097">
        <f>HYPERLINK("https://www.youtube.com/watch?v=ofxOAw96vzg&amp;t=409s", "Go to time")</f>
        <v/>
      </c>
    </row>
    <row r="1098">
      <c r="A1098">
        <f>HYPERLINK("https://www.youtube.com/watch?v=ofxOAw96vzg", "Video")</f>
        <v/>
      </c>
      <c r="B1098" t="inlineStr">
        <is>
          <t>6:56</t>
        </is>
      </c>
      <c r="C1098" t="inlineStr">
        <is>
          <t>a special punishment I've crafted an</t>
        </is>
      </c>
      <c r="D1098">
        <f>HYPERLINK("https://www.youtube.com/watch?v=ofxOAw96vzg&amp;t=416s", "Go to time")</f>
        <v/>
      </c>
    </row>
    <row r="1099">
      <c r="A1099">
        <f>HYPERLINK("https://www.youtube.com/watch?v=_sMONI-PfQY", "Video")</f>
        <v/>
      </c>
      <c r="B1099" t="inlineStr">
        <is>
          <t>11:40</t>
        </is>
      </c>
      <c r="C1099" t="inlineStr">
        <is>
          <t>I knew just where to punch it to get free</t>
        </is>
      </c>
      <c r="D1099">
        <f>HYPERLINK("https://www.youtube.com/watch?v=_sMONI-PfQY&amp;t=700s", "Go to time")</f>
        <v/>
      </c>
    </row>
    <row r="1100">
      <c r="A1100">
        <f>HYPERLINK("https://www.youtube.com/watch?v=_sMONI-PfQY", "Video")</f>
        <v/>
      </c>
      <c r="B1100" t="inlineStr">
        <is>
          <t>11:41</t>
        </is>
      </c>
      <c r="C1100" t="inlineStr">
        <is>
          <t>food. Now I have to go back to punching</t>
        </is>
      </c>
      <c r="D1100">
        <f>HYPERLINK("https://www.youtube.com/watch?v=_sMONI-PfQY&amp;t=701s", "Go to time")</f>
        <v/>
      </c>
    </row>
    <row r="1101">
      <c r="A1101">
        <f>HYPERLINK("https://www.youtube.com/watch?v=AuSEqq7ayNM", "Video")</f>
        <v/>
      </c>
      <c r="B1101" t="inlineStr">
        <is>
          <t>2:47</t>
        </is>
      </c>
      <c r="C1101" t="inlineStr">
        <is>
          <t>like a flavor punch in your mouth and</t>
        </is>
      </c>
      <c r="D1101">
        <f>HYPERLINK("https://www.youtube.com/watch?v=AuSEqq7ayNM&amp;t=167s", "Go to time")</f>
        <v/>
      </c>
    </row>
    <row r="1102">
      <c r="A1102">
        <f>HYPERLINK("https://www.youtube.com/watch?v=9LLw6r2sCu0", "Video")</f>
        <v/>
      </c>
      <c r="B1102" t="inlineStr">
        <is>
          <t>2:27</t>
        </is>
      </c>
      <c r="C1102" t="inlineStr">
        <is>
          <t>a song about sucker punching</t>
        </is>
      </c>
      <c r="D1102">
        <f>HYPERLINK("https://www.youtube.com/watch?v=9LLw6r2sCu0&amp;t=147s", "Go to time")</f>
        <v/>
      </c>
    </row>
    <row r="1103">
      <c r="A1103">
        <f>HYPERLINK("https://www.youtube.com/watch?v=DbbeOub0AwE", "Video")</f>
        <v/>
      </c>
      <c r="B1103" t="inlineStr">
        <is>
          <t>0:17</t>
        </is>
      </c>
      <c r="C1103" t="inlineStr">
        <is>
          <t>punctual maybe you should just give up</t>
        </is>
      </c>
      <c r="D1103">
        <f>HYPERLINK("https://www.youtube.com/watch?v=DbbeOub0AwE&amp;t=17s", "Go to time")</f>
        <v/>
      </c>
    </row>
    <row r="1104">
      <c r="A1104">
        <f>HYPERLINK("https://www.youtube.com/watch?v=DbbeOub0AwE", "Video")</f>
        <v/>
      </c>
      <c r="B1104" t="inlineStr">
        <is>
          <t>0:24</t>
        </is>
      </c>
      <c r="C1104" t="inlineStr">
        <is>
          <t>special punishment I've crafted an</t>
        </is>
      </c>
      <c r="D1104">
        <f>HYPERLINK("https://www.youtube.com/watch?v=DbbeOub0AwE&amp;t=24s", "Go to time")</f>
        <v/>
      </c>
    </row>
    <row r="1105">
      <c r="A1105">
        <f>HYPERLINK("https://www.youtube.com/watch?v=_S48fSAekDY", "Video")</f>
        <v/>
      </c>
      <c r="B1105" t="inlineStr">
        <is>
          <t>3:31</t>
        </is>
      </c>
      <c r="C1105" t="inlineStr">
        <is>
          <t>This one? This one is punishment.</t>
        </is>
      </c>
      <c r="D1105">
        <f>HYPERLINK("https://www.youtube.com/watch?v=_S48fSAekDY&amp;t=211s", "Go to time")</f>
        <v/>
      </c>
    </row>
    <row r="1106">
      <c r="A1106">
        <f>HYPERLINK("https://www.youtube.com/watch?v=_S48fSAekDY", "Video")</f>
        <v/>
      </c>
      <c r="B1106" t="inlineStr">
        <is>
          <t>3:54</t>
        </is>
      </c>
      <c r="C1106" t="inlineStr">
        <is>
          <t>I'm sorry for you being punished.</t>
        </is>
      </c>
      <c r="D1106">
        <f>HYPERLINK("https://www.youtube.com/watch?v=_S48fSAekDY&amp;t=234s", "Go to time")</f>
        <v/>
      </c>
    </row>
    <row r="1107">
      <c r="A1107">
        <f>HYPERLINK("https://www.youtube.com/watch?v=WfrOtsfGuTI", "Video")</f>
        <v/>
      </c>
      <c r="B1107" t="inlineStr">
        <is>
          <t>1:12</t>
        </is>
      </c>
      <c r="C1107" t="inlineStr">
        <is>
          <t>if not a punishment it's not a problem</t>
        </is>
      </c>
      <c r="D1107">
        <f>HYPERLINK("https://www.youtube.com/watch?v=WfrOtsfGuTI&amp;t=72s", "Go to time")</f>
        <v/>
      </c>
    </row>
    <row r="1108">
      <c r="A1108">
        <f>HYPERLINK("https://www.youtube.com/watch?v=o5HoJaYJUO4", "Video")</f>
        <v/>
      </c>
      <c r="B1108" t="inlineStr">
        <is>
          <t>0:01</t>
        </is>
      </c>
      <c r="C1108" t="inlineStr">
        <is>
          <t>Gun. Feeling lucky today, punk.</t>
        </is>
      </c>
      <c r="D1108">
        <f>HYPERLINK("https://www.youtube.com/watch?v=o5HoJaYJUO4&amp;t=1s", "Go to time")</f>
        <v/>
      </c>
    </row>
    <row r="1109">
      <c r="A1109">
        <f>HYPERLINK("https://www.youtube.com/watch?v=o5HoJaYJUO4", "Video")</f>
        <v/>
      </c>
      <c r="B1109" t="inlineStr">
        <is>
          <t>0:58</t>
        </is>
      </c>
      <c r="C1109" t="inlineStr">
        <is>
          <t>Really feeling lucky today, punk.</t>
        </is>
      </c>
      <c r="D1109">
        <f>HYPERLINK("https://www.youtube.com/watch?v=o5HoJaYJUO4&amp;t=58s", "Go to time")</f>
        <v/>
      </c>
    </row>
    <row r="1110">
      <c r="A1110">
        <f>HYPERLINK("https://www.youtube.com/watch?v=o5HoJaYJUO4", "Video")</f>
        <v/>
      </c>
      <c r="B1110" t="inlineStr">
        <is>
          <t>10:01</t>
        </is>
      </c>
      <c r="C1110" t="inlineStr">
        <is>
          <t>fell. And my punishment is the end of my</t>
        </is>
      </c>
      <c r="D1110">
        <f>HYPERLINK("https://www.youtube.com/watch?v=o5HoJaYJUO4&amp;t=601s", "Go to time")</f>
        <v/>
      </c>
    </row>
    <row r="1111">
      <c r="A1111">
        <f>HYPERLINK("https://www.youtube.com/watch?v=I1UGE8d3t1g", "Video")</f>
        <v/>
      </c>
      <c r="B1111" t="inlineStr">
        <is>
          <t>2:40</t>
        </is>
      </c>
      <c r="C1111" t="inlineStr">
        <is>
          <t>there i had hair like rapunzel</t>
        </is>
      </c>
      <c r="D1111">
        <f>HYPERLINK("https://www.youtube.com/watch?v=I1UGE8d3t1g&amp;t=160s", "Go to time")</f>
        <v/>
      </c>
    </row>
    <row r="1112">
      <c r="A1112">
        <f>HYPERLINK("https://www.youtube.com/watch?v=yI9rOVtkPbs", "Video")</f>
        <v/>
      </c>
      <c r="B1112" t="inlineStr">
        <is>
          <t>1:17</t>
        </is>
      </c>
      <c r="C1112" t="inlineStr">
        <is>
          <t>you were unfairly punished and i would</t>
        </is>
      </c>
      <c r="D1112">
        <f>HYPERLINK("https://www.youtube.com/watch?v=yI9rOVtkPbs&amp;t=77s", "Go to time")</f>
        <v/>
      </c>
    </row>
    <row r="1113">
      <c r="A1113">
        <f>HYPERLINK("https://www.youtube.com/watch?v=lyZV5SwurDk", "Video")</f>
        <v/>
      </c>
      <c r="B1113" t="inlineStr">
        <is>
          <t>0:00</t>
        </is>
      </c>
      <c r="C1113" t="inlineStr">
        <is>
          <t>punch in a little bit later yeah check</t>
        </is>
      </c>
      <c r="D1113">
        <f>HYPERLINK("https://www.youtube.com/watch?v=lyZV5SwurDk&amp;t=0s", "Go to time")</f>
        <v/>
      </c>
    </row>
    <row r="1114">
      <c r="A1114">
        <f>HYPERLINK("https://www.youtube.com/watch?v=EKnilMm-Gwc", "Video")</f>
        <v/>
      </c>
      <c r="B1114" t="inlineStr">
        <is>
          <t>60:45</t>
        </is>
      </c>
      <c r="C1114" t="inlineStr">
        <is>
          <t>punch guard gus don't be adrian brodie's</t>
        </is>
      </c>
      <c r="D1114">
        <f>HYPERLINK("https://www.youtube.com/watch?v=EKnilMm-Gwc&amp;t=3645s", "Go to time")</f>
        <v/>
      </c>
    </row>
    <row r="1115">
      <c r="A1115">
        <f>HYPERLINK("https://www.youtube.com/watch?v=UpDJSBozrwI", "Video")</f>
        <v/>
      </c>
      <c r="B1115" t="inlineStr">
        <is>
          <t>1:21</t>
        </is>
      </c>
      <c r="C1115" t="inlineStr">
        <is>
          <t>punch you in the neck right now wow I</t>
        </is>
      </c>
      <c r="D1115">
        <f>HYPERLINK("https://www.youtube.com/watch?v=UpDJSBozrwI&amp;t=81s", "Go to time")</f>
        <v/>
      </c>
    </row>
    <row r="1116">
      <c r="A1116">
        <f>HYPERLINK("https://www.youtube.com/watch?v=UQNGiv37jl4", "Video")</f>
        <v/>
      </c>
      <c r="B1116" t="inlineStr">
        <is>
          <t>9:31</t>
        </is>
      </c>
      <c r="C1116" t="inlineStr">
        <is>
          <t>punch. You in the gut, sailor man who's</t>
        </is>
      </c>
      <c r="D1116">
        <f>HYPERLINK("https://www.youtube.com/watch?v=UQNGiv37jl4&amp;t=571s", "Go to time")</f>
        <v/>
      </c>
    </row>
    <row r="1117">
      <c r="A1117">
        <f>HYPERLINK("https://www.youtube.com/watch?v=MTXcqUQDVBE", "Video")</f>
        <v/>
      </c>
      <c r="B1117" t="inlineStr">
        <is>
          <t>2:00</t>
        </is>
      </c>
      <c r="C1117" t="inlineStr">
        <is>
          <t>and i think it was that one two punch of</t>
        </is>
      </c>
      <c r="D1117">
        <f>HYPERLINK("https://www.youtube.com/watch?v=MTXcqUQDVBE&amp;t=120s", "Go to time")</f>
        <v/>
      </c>
    </row>
    <row r="1118">
      <c r="A1118">
        <f>HYPERLINK("https://www.youtube.com/watch?v=vOYYjokyJ8s", "Video")</f>
        <v/>
      </c>
      <c r="B1118" t="inlineStr">
        <is>
          <t>7:33</t>
        </is>
      </c>
      <c r="C1118" t="inlineStr">
        <is>
          <t>Eat hot wings as a punishment.</t>
        </is>
      </c>
      <c r="D1118">
        <f>HYPERLINK("https://www.youtube.com/watch?v=vOYYjokyJ8s&amp;t=453s", "Go to time")</f>
        <v/>
      </c>
    </row>
    <row r="1119">
      <c r="A1119">
        <f>HYPERLINK("https://www.youtube.com/watch?v=EF2OCnXc74A", "Video")</f>
        <v/>
      </c>
      <c r="B1119" t="inlineStr">
        <is>
          <t>0:29</t>
        </is>
      </c>
      <c r="C1119" t="inlineStr">
        <is>
          <t>So he'd earned himself one of Mike's famous punishments.</t>
        </is>
      </c>
      <c r="D1119">
        <f>HYPERLINK("https://www.youtube.com/watch?v=EF2OCnXc74A&amp;t=29s", "Go to time")</f>
        <v/>
      </c>
    </row>
    <row r="1120">
      <c r="A1120">
        <f>HYPERLINK("https://www.youtube.com/watch?v=g3uaVMbFItA", "Video")</f>
        <v/>
      </c>
      <c r="B1120" t="inlineStr">
        <is>
          <t>0:39</t>
        </is>
      </c>
      <c r="C1120" t="inlineStr">
        <is>
          <t>I said that, and then I punched out a</t>
        </is>
      </c>
      <c r="D1120">
        <f>HYPERLINK("https://www.youtube.com/watch?v=g3uaVMbFItA&amp;t=39s", "Go to time")</f>
        <v/>
      </c>
    </row>
    <row r="1121">
      <c r="A1121">
        <f>HYPERLINK("https://www.youtube.com/watch?v=Tu1ly-_6L0A", "Video")</f>
        <v/>
      </c>
      <c r="B1121" t="inlineStr">
        <is>
          <t>2:23</t>
        </is>
      </c>
      <c r="C1121" t="inlineStr">
        <is>
          <t>I just want to write a novel and punch</t>
        </is>
      </c>
      <c r="D1121">
        <f>HYPERLINK("https://www.youtube.com/watch?v=Tu1ly-_6L0A&amp;t=143s", "Go to time")</f>
        <v/>
      </c>
    </row>
    <row r="1122">
      <c r="A1122">
        <f>HYPERLINK("https://www.youtube.com/watch?v=DFL4UAMegQc", "Video")</f>
        <v/>
      </c>
      <c r="B1122" t="inlineStr">
        <is>
          <t>6:01</t>
        </is>
      </c>
      <c r="C1122" t="inlineStr">
        <is>
          <t>punch you out yeah too bad you're just a</t>
        </is>
      </c>
      <c r="D1122">
        <f>HYPERLINK("https://www.youtube.com/watch?v=DFL4UAMegQc&amp;t=361s", "Go to time")</f>
        <v/>
      </c>
    </row>
    <row r="1123">
      <c r="A1123">
        <f>HYPERLINK("https://www.youtube.com/watch?v=Q2gftYTYLGA", "Video")</f>
        <v/>
      </c>
      <c r="B1123" t="inlineStr">
        <is>
          <t>2:38</t>
        </is>
      </c>
      <c r="C1123" t="inlineStr">
        <is>
          <t>yeah like punishment</t>
        </is>
      </c>
      <c r="D1123">
        <f>HYPERLINK("https://www.youtube.com/watch?v=Q2gftYTYLGA&amp;t=158s", "Go to time")</f>
        <v/>
      </c>
    </row>
    <row r="1124">
      <c r="A1124">
        <f>HYPERLINK("https://www.youtube.com/watch?v=Q2gftYTYLGA", "Video")</f>
        <v/>
      </c>
      <c r="B1124" t="inlineStr">
        <is>
          <t>2:42</t>
        </is>
      </c>
      <c r="C1124" t="inlineStr">
        <is>
          <t>we're not going to talk about punishment</t>
        </is>
      </c>
      <c r="D1124">
        <f>HYPERLINK("https://www.youtube.com/watch?v=Q2gftYTYLGA&amp;t=162s", "Go to time")</f>
        <v/>
      </c>
    </row>
    <row r="1125">
      <c r="A1125">
        <f>HYPERLINK("https://www.youtube.com/watch?v=Q2gftYTYLGA", "Video")</f>
        <v/>
      </c>
      <c r="B1125" t="inlineStr">
        <is>
          <t>2:47</t>
        </is>
      </c>
      <c r="C1125" t="inlineStr">
        <is>
          <t>what we have to talk about punishment i</t>
        </is>
      </c>
      <c r="D1125">
        <f>HYPERLINK("https://www.youtube.com/watch?v=Q2gftYTYLGA&amp;t=167s", "Go to time")</f>
        <v/>
      </c>
    </row>
    <row r="1126">
      <c r="A1126">
        <f>HYPERLINK("https://www.youtube.com/watch?v=tGnVTzTUcKQ", "Video")</f>
        <v/>
      </c>
      <c r="B1126" t="inlineStr">
        <is>
          <t>3:53</t>
        </is>
      </c>
      <c r="C1126" t="inlineStr">
        <is>
          <t>punishment because she hates it so much</t>
        </is>
      </c>
      <c r="D1126">
        <f>HYPERLINK("https://www.youtube.com/watch?v=tGnVTzTUcKQ&amp;t=233s", "Go to time")</f>
        <v/>
      </c>
    </row>
    <row r="1127">
      <c r="A1127">
        <f>HYPERLINK("https://www.youtube.com/watch?v=gHau6GIoTC4", "Video")</f>
        <v/>
      </c>
      <c r="B1127" t="inlineStr">
        <is>
          <t>3:03</t>
        </is>
      </c>
      <c r="C1127" t="inlineStr">
        <is>
          <t>too your favorite double chocolate punch</t>
        </is>
      </c>
      <c r="D1127">
        <f>HYPERLINK("https://www.youtube.com/watch?v=gHau6GIoTC4&amp;t=183s", "Go to time")</f>
        <v/>
      </c>
    </row>
    <row r="1128">
      <c r="A1128">
        <f>HYPERLINK("https://www.youtube.com/watch?v=XNhii_kfBzE", "Video")</f>
        <v/>
      </c>
      <c r="B1128" t="inlineStr">
        <is>
          <t>6:34</t>
        </is>
      </c>
      <c r="C1128" t="inlineStr">
        <is>
          <t>and punched and pepper sprayed and</t>
        </is>
      </c>
      <c r="D1128">
        <f>HYPERLINK("https://www.youtube.com/watch?v=XNhii_kfBzE&amp;t=394s", "Go to time")</f>
        <v/>
      </c>
    </row>
    <row r="1129">
      <c r="A1129">
        <f>HYPERLINK("https://www.youtube.com/watch?v=VTBoPKR2pYs", "Video")</f>
        <v/>
      </c>
      <c r="B1129" t="inlineStr">
        <is>
          <t>3:54</t>
        </is>
      </c>
      <c r="C1129" t="inlineStr">
        <is>
          <t>and who has no compunction about shaving</t>
        </is>
      </c>
      <c r="D1129">
        <f>HYPERLINK("https://www.youtube.com/watch?v=VTBoPKR2pYs&amp;t=234s", "Go to time")</f>
        <v/>
      </c>
    </row>
    <row r="1130">
      <c r="A1130">
        <f>HYPERLINK("https://www.youtube.com/watch?v=VTBoPKR2pYs", "Video")</f>
        <v/>
      </c>
      <c r="B1130" t="inlineStr">
        <is>
          <t>3:59</t>
        </is>
      </c>
      <c r="C1130" t="inlineStr">
        <is>
          <t>the compunction go get ready for bed</t>
        </is>
      </c>
      <c r="D1130">
        <f>HYPERLINK("https://www.youtube.com/watch?v=VTBoPKR2pYs&amp;t=239s", "Go to time")</f>
        <v/>
      </c>
    </row>
    <row r="1131">
      <c r="A1131">
        <f>HYPERLINK("https://www.youtube.com/watch?v=Y_s25wEyYGI", "Video")</f>
        <v/>
      </c>
      <c r="B1131" t="inlineStr">
        <is>
          <t>8:04</t>
        </is>
      </c>
      <c r="C1131" t="inlineStr">
        <is>
          <t>punishment</t>
        </is>
      </c>
      <c r="D1131">
        <f>HYPERLINK("https://www.youtube.com/watch?v=Y_s25wEyYGI&amp;t=484s", "Go to time")</f>
        <v/>
      </c>
    </row>
    <row r="1132">
      <c r="A1132">
        <f>HYPERLINK("https://www.youtube.com/watch?v=Ezhm_9ehXU4", "Video")</f>
        <v/>
      </c>
      <c r="B1132" t="inlineStr">
        <is>
          <t>1:32</t>
        </is>
      </c>
      <c r="C1132" t="inlineStr">
        <is>
          <t>punky power</t>
        </is>
      </c>
      <c r="D1132">
        <f>HYPERLINK("https://www.youtube.com/watch?v=Ezhm_9ehXU4&amp;t=92s", "Go to time")</f>
        <v/>
      </c>
    </row>
    <row r="1133">
      <c r="A1133">
        <f>HYPERLINK("https://www.youtube.com/watch?v=jmKNqv5s9xM", "Video")</f>
        <v/>
      </c>
      <c r="B1133" t="inlineStr">
        <is>
          <t>8:38</t>
        </is>
      </c>
      <c r="C1133" t="inlineStr">
        <is>
          <t>Punk.</t>
        </is>
      </c>
      <c r="D1133">
        <f>HYPERLINK("https://www.youtube.com/watch?v=jmKNqv5s9xM&amp;t=518s", "Go to time")</f>
        <v/>
      </c>
    </row>
    <row r="1134">
      <c r="A1134">
        <f>HYPERLINK("https://www.youtube.com/watch?v=jmKNqv5s9xM", "Video")</f>
        <v/>
      </c>
      <c r="B1134" t="inlineStr">
        <is>
          <t>10:13</t>
        </is>
      </c>
      <c r="C1134" t="inlineStr">
        <is>
          <t>Let's get that punk, Bludso.</t>
        </is>
      </c>
      <c r="D1134">
        <f>HYPERLINK("https://www.youtube.com/watch?v=jmKNqv5s9xM&amp;t=613s", "Go to time")</f>
        <v/>
      </c>
    </row>
    <row r="1135">
      <c r="A1135">
        <f>HYPERLINK("https://www.youtube.com/watch?v=rNn0TNW-_bY", "Video")</f>
        <v/>
      </c>
      <c r="B1135" t="inlineStr">
        <is>
          <t>4:41</t>
        </is>
      </c>
      <c r="C1135" t="inlineStr">
        <is>
          <t>11. The point is, I was so tired I tried to
puncture an eight gauge aluminum foil with a</t>
        </is>
      </c>
      <c r="D1135">
        <f>HYPERLINK("https://www.youtube.com/watch?v=rNn0TNW-_bY&amp;t=281s", "Go to time")</f>
        <v/>
      </c>
    </row>
    <row r="1136">
      <c r="A1136">
        <f>HYPERLINK("https://www.youtube.com/watch?v=2F1M6rUP8RI", "Video")</f>
        <v/>
      </c>
      <c r="B1136" t="inlineStr">
        <is>
          <t>1:07</t>
        </is>
      </c>
      <c r="C1136" t="inlineStr">
        <is>
          <t>of view but his own he punished failure</t>
        </is>
      </c>
      <c r="D1136">
        <f>HYPERLINK("https://www.youtube.com/watch?v=2F1M6rUP8RI&amp;t=67s", "Go to time")</f>
        <v/>
      </c>
    </row>
    <row r="1137">
      <c r="A1137">
        <f>HYPERLINK("https://www.youtube.com/watch?v=2F1M6rUP8RI", "Video")</f>
        <v/>
      </c>
      <c r="B1137" t="inlineStr">
        <is>
          <t>2:45</t>
        </is>
      </c>
      <c r="C1137" t="inlineStr">
        <is>
          <t>this in front of everybody don't punish</t>
        </is>
      </c>
      <c r="D1137">
        <f>HYPERLINK("https://www.youtube.com/watch?v=2F1M6rUP8RI&amp;t=165s", "Go to time")</f>
        <v/>
      </c>
    </row>
    <row r="1138">
      <c r="A1138">
        <f>HYPERLINK("https://www.youtube.com/watch?v=VKtJkY5w8s0", "Video")</f>
        <v/>
      </c>
      <c r="B1138" t="inlineStr">
        <is>
          <t>1:15</t>
        </is>
      </c>
      <c r="C1138" t="inlineStr">
        <is>
          <t>will be punished colder</t>
        </is>
      </c>
      <c r="D1138">
        <f>HYPERLINK("https://www.youtube.com/watch?v=VKtJkY5w8s0&amp;t=75s", "Go to time")</f>
        <v/>
      </c>
    </row>
    <row r="1139">
      <c r="A1139">
        <f>HYPERLINK("https://www.youtube.com/watch?v=WCmgMtdBfNg", "Video")</f>
        <v/>
      </c>
      <c r="B1139" t="inlineStr">
        <is>
          <t>1:25</t>
        </is>
      </c>
      <c r="C1139" t="inlineStr">
        <is>
          <t>I would punch you in your stupid face, 
but I don't wanna get grease</t>
        </is>
      </c>
      <c r="D1139">
        <f>HYPERLINK("https://www.youtube.com/watch?v=WCmgMtdBfNg&amp;t=85s", "Go to time")</f>
        <v/>
      </c>
    </row>
    <row r="1140">
      <c r="A1140">
        <f>HYPERLINK("https://www.youtube.com/watch?v=UQjV3ipYysg", "Video")</f>
        <v/>
      </c>
      <c r="B1140" t="inlineStr">
        <is>
          <t>1:51</t>
        </is>
      </c>
      <c r="C1140" t="inlineStr">
        <is>
          <t>I'm so excited about that big punch bowl.</t>
        </is>
      </c>
      <c r="D1140">
        <f>HYPERLINK("https://www.youtube.com/watch?v=UQjV3ipYysg&amp;t=111s", "Go to time")</f>
        <v/>
      </c>
    </row>
    <row r="1141">
      <c r="A1141">
        <f>HYPERLINK("https://www.youtube.com/watch?v=KP0jR2PkOVk", "Video")</f>
        <v/>
      </c>
      <c r="B1141" t="inlineStr">
        <is>
          <t>1:06</t>
        </is>
      </c>
      <c r="C1141" t="inlineStr">
        <is>
          <t>swinging and punching you know how I'm</t>
        </is>
      </c>
      <c r="D1141">
        <f>HYPERLINK("https://www.youtube.com/watch?v=KP0jR2PkOVk&amp;t=66s", "Go to time")</f>
        <v/>
      </c>
    </row>
    <row r="1142">
      <c r="A1142">
        <f>HYPERLINK("https://www.youtube.com/watch?v=8xLWGZR2cuI", "Video")</f>
        <v/>
      </c>
      <c r="B1142" t="inlineStr">
        <is>
          <t>2:39</t>
        </is>
      </c>
      <c r="C1142" t="inlineStr">
        <is>
          <t>do with getting the first punch.</t>
        </is>
      </c>
      <c r="D1142">
        <f>HYPERLINK("https://www.youtube.com/watch?v=8xLWGZR2cuI&amp;t=159s", "Go to time")</f>
        <v/>
      </c>
    </row>
    <row r="1143">
      <c r="A1143">
        <f>HYPERLINK("https://www.youtube.com/watch?v=Rgcp9pFuYYM", "Video")</f>
        <v/>
      </c>
      <c r="B1143" t="inlineStr">
        <is>
          <t>1:58</t>
        </is>
      </c>
      <c r="C1143" t="inlineStr">
        <is>
          <t>to punch him so hard and the mountain</t>
        </is>
      </c>
      <c r="D1143">
        <f>HYPERLINK("https://www.youtube.com/watch?v=Rgcp9pFuYYM&amp;t=118s", "Go to time")</f>
        <v/>
      </c>
    </row>
    <row r="1144">
      <c r="A1144">
        <f>HYPERLINK("https://www.youtube.com/watch?v=Rgcp9pFuYYM", "Video")</f>
        <v/>
      </c>
      <c r="B1144" t="inlineStr">
        <is>
          <t>4:44</t>
        </is>
      </c>
      <c r="C1144" t="inlineStr">
        <is>
          <t>punch you you're a funny little bird</t>
        </is>
      </c>
      <c r="D1144">
        <f>HYPERLINK("https://www.youtube.com/watch?v=Rgcp9pFuYYM&amp;t=284s", "Go to time")</f>
        <v/>
      </c>
    </row>
    <row r="1145">
      <c r="A1145">
        <f>HYPERLINK("https://www.youtube.com/watch?v=IGCYYN-8f6I", "Video")</f>
        <v/>
      </c>
      <c r="B1145" t="inlineStr">
        <is>
          <t>0:56</t>
        </is>
      </c>
      <c r="C1145" t="inlineStr">
        <is>
          <t>If you wish me a happy birthday, I will
punch you.</t>
        </is>
      </c>
      <c r="D1145">
        <f>HYPERLINK("https://www.youtube.com/watch?v=IGCYYN-8f6I&amp;t=56s", "Go to time")</f>
        <v/>
      </c>
    </row>
    <row r="1146">
      <c r="A1146">
        <f>HYPERLINK("https://www.youtube.com/watch?v=aiFWSNXNF-U", "Video")</f>
        <v/>
      </c>
      <c r="B1146" t="inlineStr">
        <is>
          <t>5:06</t>
        </is>
      </c>
      <c r="C1146" t="inlineStr">
        <is>
          <t>punished</t>
        </is>
      </c>
      <c r="D1146">
        <f>HYPERLINK("https://www.youtube.com/watch?v=aiFWSNXNF-U&amp;t=306s", "Go to time")</f>
        <v/>
      </c>
    </row>
    <row r="1147">
      <c r="A1147">
        <f>HYPERLINK("https://www.youtube.com/watch?v=zeL4ls6ZPiU", "Video")</f>
        <v/>
      </c>
      <c r="B1147" t="inlineStr">
        <is>
          <t>2:16</t>
        </is>
      </c>
      <c r="C1147" t="inlineStr">
        <is>
          <t>Yeah. I punched her in the nose.</t>
        </is>
      </c>
      <c r="D1147">
        <f>HYPERLINK("https://www.youtube.com/watch?v=zeL4ls6ZPiU&amp;t=136s", "Go to time")</f>
        <v/>
      </c>
    </row>
    <row r="1148">
      <c r="A1148">
        <f>HYPERLINK("https://www.youtube.com/watch?v=zeL4ls6ZPiU", "Video")</f>
        <v/>
      </c>
      <c r="B1148" t="inlineStr">
        <is>
          <t>5:04</t>
        </is>
      </c>
      <c r="C1148" t="inlineStr">
        <is>
          <t>Yeah. Like punishment.</t>
        </is>
      </c>
      <c r="D1148">
        <f>HYPERLINK("https://www.youtube.com/watch?v=zeL4ls6ZPiU&amp;t=304s", "Go to time")</f>
        <v/>
      </c>
    </row>
    <row r="1149">
      <c r="A1149">
        <f>HYPERLINK("https://www.youtube.com/watch?v=zeL4ls6ZPiU", "Video")</f>
        <v/>
      </c>
      <c r="B1149" t="inlineStr">
        <is>
          <t>5:08</t>
        </is>
      </c>
      <c r="C1149" t="inlineStr">
        <is>
          <t>We're not going to talk about punishment now.</t>
        </is>
      </c>
      <c r="D1149">
        <f>HYPERLINK("https://www.youtube.com/watch?v=zeL4ls6ZPiU&amp;t=308s", "Go to time")</f>
        <v/>
      </c>
    </row>
    <row r="1150">
      <c r="A1150">
        <f>HYPERLINK("https://www.youtube.com/watch?v=zeL4ls6ZPiU", "Video")</f>
        <v/>
      </c>
      <c r="B1150" t="inlineStr">
        <is>
          <t>5:12</t>
        </is>
      </c>
      <c r="C1150" t="inlineStr">
        <is>
          <t>What? We have to talk about punishment.</t>
        </is>
      </c>
      <c r="D1150">
        <f>HYPERLINK("https://www.youtube.com/watch?v=zeL4ls6ZPiU&amp;t=312s", "Go to time")</f>
        <v/>
      </c>
    </row>
    <row r="1151">
      <c r="A1151">
        <f>HYPERLINK("https://www.youtube.com/watch?v=RqTl1l_U7L4", "Video")</f>
        <v/>
      </c>
      <c r="B1151" t="inlineStr">
        <is>
          <t>4:52</t>
        </is>
      </c>
      <c r="C1151" t="inlineStr">
        <is>
          <t>want to make me happy let me punch your</t>
        </is>
      </c>
      <c r="D1151">
        <f>HYPERLINK("https://www.youtube.com/watch?v=RqTl1l_U7L4&amp;t=292s", "Go to time")</f>
        <v/>
      </c>
    </row>
    <row r="1152">
      <c r="A1152">
        <f>HYPERLINK("https://www.youtube.com/watch?v=AD4raVw11xU", "Video")</f>
        <v/>
      </c>
      <c r="B1152" t="inlineStr">
        <is>
          <t>0:14</t>
        </is>
      </c>
      <c r="C1152" t="inlineStr">
        <is>
          <t>punch you in the f***ing face if I'm</t>
        </is>
      </c>
      <c r="D1152">
        <f>HYPERLINK("https://www.youtube.com/watch?v=AD4raVw11xU&amp;t=14s", "Go to time")</f>
        <v/>
      </c>
    </row>
    <row r="1153">
      <c r="A1153">
        <f>HYPERLINK("https://www.youtube.com/watch?v=AD4raVw11xU", "Video")</f>
        <v/>
      </c>
      <c r="B1153" t="inlineStr">
        <is>
          <t>0:15</t>
        </is>
      </c>
      <c r="C1153" t="inlineStr">
        <is>
          <t>there. I swear to God I'll punch you in</t>
        </is>
      </c>
      <c r="D1153">
        <f>HYPERLINK("https://www.youtube.com/watch?v=AD4raVw11xU&amp;t=15s", "Go to time")</f>
        <v/>
      </c>
    </row>
    <row r="1154">
      <c r="A1154">
        <f>HYPERLINK("https://www.youtube.com/watch?v=Oh6UtFi_BDc", "Video")</f>
        <v/>
      </c>
      <c r="B1154" t="inlineStr">
        <is>
          <t>0:41</t>
        </is>
      </c>
      <c r="C1154" t="inlineStr">
        <is>
          <t>That's your punishment for gambling.</t>
        </is>
      </c>
      <c r="D1154">
        <f>HYPERLINK("https://www.youtube.com/watch?v=Oh6UtFi_BDc&amp;t=41s", "Go to time")</f>
        <v/>
      </c>
    </row>
    <row r="1155">
      <c r="A1155">
        <f>HYPERLINK("https://www.youtube.com/watch?v=Oh6UtFi_BDc", "Video")</f>
        <v/>
      </c>
      <c r="B1155" t="inlineStr">
        <is>
          <t>8:55</t>
        </is>
      </c>
      <c r="C1155" t="inlineStr">
        <is>
          <t>We're not saying that he shouldn't be
punished.</t>
        </is>
      </c>
      <c r="D1155">
        <f>HYPERLINK("https://www.youtube.com/watch?v=Oh6UtFi_BDc&amp;t=535s", "Go to time")</f>
        <v/>
      </c>
    </row>
    <row r="1156">
      <c r="A1156">
        <f>HYPERLINK("https://www.youtube.com/watch?v=6Q4l4bjKvZw", "Video")</f>
        <v/>
      </c>
      <c r="B1156" t="inlineStr">
        <is>
          <t>3:33</t>
        </is>
      </c>
      <c r="C1156" t="inlineStr">
        <is>
          <t>Guess God ain't done punishing you either.</t>
        </is>
      </c>
      <c r="D1156">
        <f>HYPERLINK("https://www.youtube.com/watch?v=6Q4l4bjKvZw&amp;t=213s", "Go to time")</f>
        <v/>
      </c>
    </row>
    <row r="1157">
      <c r="A1157">
        <f>HYPERLINK("https://www.youtube.com/watch?v=gTdZQkkpL5Q", "Video")</f>
        <v/>
      </c>
      <c r="B1157" t="inlineStr">
        <is>
          <t>3:01</t>
        </is>
      </c>
      <c r="C1157" t="inlineStr">
        <is>
          <t>i used to eat punks like this for</t>
        </is>
      </c>
      <c r="D1157">
        <f>HYPERLINK("https://www.youtube.com/watch?v=gTdZQkkpL5Q&amp;t=181s", "Go to time")</f>
        <v/>
      </c>
    </row>
    <row r="1158">
      <c r="A1158">
        <f>HYPERLINK("https://www.youtube.com/watch?v=RlDMZX69Aoc", "Video")</f>
        <v/>
      </c>
      <c r="B1158" t="inlineStr">
        <is>
          <t>16:37</t>
        </is>
      </c>
      <c r="C1158" t="inlineStr">
        <is>
          <t>office will be punished.</t>
        </is>
      </c>
      <c r="D1158">
        <f>HYPERLINK("https://www.youtube.com/watch?v=RlDMZX69Aoc&amp;t=997s", "Go to time")</f>
        <v/>
      </c>
    </row>
    <row r="1159">
      <c r="A1159">
        <f>HYPERLINK("https://www.youtube.com/watch?v=54ZwZg0A8j0", "Video")</f>
        <v/>
      </c>
      <c r="B1159" t="inlineStr">
        <is>
          <t>4:30</t>
        </is>
      </c>
      <c r="C1159" t="inlineStr">
        <is>
          <t>and if your lunch is especially pungent</t>
        </is>
      </c>
      <c r="D1159">
        <f>HYPERLINK("https://www.youtube.com/watch?v=54ZwZg0A8j0&amp;t=270s", "Go to time")</f>
        <v/>
      </c>
    </row>
    <row r="1160">
      <c r="A1160">
        <f>HYPERLINK("https://www.youtube.com/watch?v=54ZwZg0A8j0", "Video")</f>
        <v/>
      </c>
      <c r="B1160" t="inlineStr">
        <is>
          <t>11:04</t>
        </is>
      </c>
      <c r="C1160" t="inlineStr">
        <is>
          <t>you cannot go wrong with a throat punch</t>
        </is>
      </c>
      <c r="D1160">
        <f>HYPERLINK("https://www.youtube.com/watch?v=54ZwZg0A8j0&amp;t=664s", "Go to time")</f>
        <v/>
      </c>
    </row>
    <row r="1161">
      <c r="A1161">
        <f>HYPERLINK("https://www.youtube.com/watch?v=54ZwZg0A8j0", "Video")</f>
        <v/>
      </c>
      <c r="B1161" t="inlineStr">
        <is>
          <t>11:35</t>
        </is>
      </c>
      <c r="C1161" t="inlineStr">
        <is>
          <t>at you with the throat punch now how</t>
        </is>
      </c>
      <c r="D1161">
        <f>HYPERLINK("https://www.youtube.com/watch?v=54ZwZg0A8j0&amp;t=695s", "Go to time")</f>
        <v/>
      </c>
    </row>
    <row r="1162">
      <c r="A1162">
        <f>HYPERLINK("https://www.youtube.com/watch?v=54ZwZg0A8j0", "Video")</f>
        <v/>
      </c>
      <c r="B1162" t="inlineStr">
        <is>
          <t>11:43</t>
        </is>
      </c>
      <c r="C1162" t="inlineStr">
        <is>
          <t>throat punch here it comes</t>
        </is>
      </c>
      <c r="D1162">
        <f>HYPERLINK("https://www.youtube.com/watch?v=54ZwZg0A8j0&amp;t=703s", "Go to time")</f>
        <v/>
      </c>
    </row>
    <row r="1163">
      <c r="A1163">
        <f>HYPERLINK("https://www.youtube.com/watch?v=54ZwZg0A8j0", "Video")</f>
        <v/>
      </c>
      <c r="B1163" t="inlineStr">
        <is>
          <t>11:52</t>
        </is>
      </c>
      <c r="C1163" t="inlineStr">
        <is>
          <t>throat punch absorb the blow</t>
        </is>
      </c>
      <c r="D1163">
        <f>HYPERLINK("https://www.youtube.com/watch?v=54ZwZg0A8j0&amp;t=712s", "Go to time")</f>
        <v/>
      </c>
    </row>
    <row r="1164">
      <c r="A1164">
        <f>HYPERLINK("https://www.youtube.com/watch?v=54ZwZg0A8j0", "Video")</f>
        <v/>
      </c>
      <c r="B1164" t="inlineStr">
        <is>
          <t>11:56</t>
        </is>
      </c>
      <c r="C1164" t="inlineStr">
        <is>
          <t>groin punch hip block elbow to the gut</t>
        </is>
      </c>
      <c r="D1164">
        <f>HYPERLINK("https://www.youtube.com/watch?v=54ZwZg0A8j0&amp;t=716s", "Go to time")</f>
        <v/>
      </c>
    </row>
    <row r="1165">
      <c r="A1165">
        <f>HYPERLINK("https://www.youtube.com/watch?v=EyQKGG7P700", "Video")</f>
        <v/>
      </c>
      <c r="B1165" t="inlineStr">
        <is>
          <t>4:24</t>
        </is>
      </c>
      <c r="C1165" t="inlineStr">
        <is>
          <t>hate punch i am collecting three dollars</t>
        </is>
      </c>
      <c r="D1165">
        <f>HYPERLINK("https://www.youtube.com/watch?v=EyQKGG7P700&amp;t=264s", "Go to time")</f>
        <v/>
      </c>
    </row>
    <row r="1166">
      <c r="A1166">
        <f>HYPERLINK("https://www.youtube.com/watch?v=7rV1P8PYpPs", "Video")</f>
        <v/>
      </c>
      <c r="B1166" t="inlineStr">
        <is>
          <t>0:37</t>
        </is>
      </c>
      <c r="C1166" t="inlineStr">
        <is>
          <t>Just gotta roll with the punches and all that jazz.</t>
        </is>
      </c>
      <c r="D1166">
        <f>HYPERLINK("https://www.youtube.com/watch?v=7rV1P8PYpPs&amp;t=37s", "Go to time")</f>
        <v/>
      </c>
    </row>
    <row r="1167">
      <c r="A1167">
        <f>HYPERLINK("https://www.youtube.com/watch?v=PZ2fPntwfmE", "Video")</f>
        <v/>
      </c>
      <c r="B1167" t="inlineStr">
        <is>
          <t>2:16</t>
        </is>
      </c>
      <c r="C1167" t="inlineStr">
        <is>
          <t>punishments. For the next two weeks, he had
to stay within five feet of a parent at all</t>
        </is>
      </c>
      <c r="D1167">
        <f>HYPERLINK("https://www.youtube.com/watch?v=PZ2fPntwfmE&amp;t=136s", "Go to time")</f>
        <v/>
      </c>
    </row>
    <row r="1168">
      <c r="A1168">
        <f>HYPERLINK("https://www.youtube.com/watch?v=apHadaxingc", "Video")</f>
        <v/>
      </c>
      <c r="B1168" t="inlineStr">
        <is>
          <t>7:26</t>
        </is>
      </c>
      <c r="C1168" t="inlineStr">
        <is>
          <t>it burned my hand so i punched it</t>
        </is>
      </c>
      <c r="D1168">
        <f>HYPERLINK("https://www.youtube.com/watch?v=apHadaxingc&amp;t=446s", "Go to time")</f>
        <v/>
      </c>
    </row>
    <row r="1169">
      <c r="A1169">
        <f>HYPERLINK("https://www.youtube.com/watch?v=HLKWPQnPshc", "Video")</f>
        <v/>
      </c>
      <c r="B1169" t="inlineStr">
        <is>
          <t>4:49</t>
        </is>
      </c>
      <c r="C1169" t="inlineStr">
        <is>
          <t>punishes me on a job of this length and</t>
        </is>
      </c>
      <c r="D1169">
        <f>HYPERLINK("https://www.youtube.com/watch?v=HLKWPQnPshc&amp;t=289s", "Go to time")</f>
        <v/>
      </c>
    </row>
    <row r="1170">
      <c r="A1170">
        <f>HYPERLINK("https://www.youtube.com/watch?v=AoilL5tUUMo", "Video")</f>
        <v/>
      </c>
      <c r="B1170" t="inlineStr">
        <is>
          <t>3:30</t>
        </is>
      </c>
      <c r="C1170" t="inlineStr">
        <is>
          <t>I'm sick of these smart ass punks who keep</t>
        </is>
      </c>
      <c r="D1170">
        <f>HYPERLINK("https://www.youtube.com/watch?v=AoilL5tUUMo&amp;t=210s", "Go to time")</f>
        <v/>
      </c>
    </row>
    <row r="1171">
      <c r="A1171">
        <f>HYPERLINK("https://www.youtube.com/watch?v=ltKsOyv9MAs", "Video")</f>
        <v/>
      </c>
      <c r="B1171" t="inlineStr">
        <is>
          <t>2:00</t>
        </is>
      </c>
      <c r="C1171" t="inlineStr">
        <is>
          <t>require punching a hole or five well</t>
        </is>
      </c>
      <c r="D1171">
        <f>HYPERLINK("https://www.youtube.com/watch?v=ltKsOyv9MAs&amp;t=120s", "Go to time")</f>
        <v/>
      </c>
    </row>
    <row r="1172">
      <c r="A1172">
        <f>HYPERLINK("https://www.youtube.com/watch?v=li6jbkkUpbc", "Video")</f>
        <v/>
      </c>
      <c r="B1172" t="inlineStr">
        <is>
          <t>0:10</t>
        </is>
      </c>
      <c r="C1172" t="inlineStr">
        <is>
          <t>that's just spunky it's called</t>
        </is>
      </c>
      <c r="D1172">
        <f>HYPERLINK("https://www.youtube.com/watch?v=li6jbkkUpbc&amp;t=10s", "Go to time")</f>
        <v/>
      </c>
    </row>
    <row r="1173">
      <c r="A1173">
        <f>HYPERLINK("https://www.youtube.com/watch?v=_Z_72ABaNUo", "Video")</f>
        <v/>
      </c>
      <c r="B1173" t="inlineStr">
        <is>
          <t>4:40</t>
        </is>
      </c>
      <c r="C1173" t="inlineStr">
        <is>
          <t>down on you, punk.</t>
        </is>
      </c>
      <c r="D1173">
        <f>HYPERLINK("https://www.youtube.com/watch?v=_Z_72ABaNUo&amp;t=280s", "Go to time")</f>
        <v/>
      </c>
    </row>
    <row r="1174">
      <c r="A1174">
        <f>HYPERLINK("https://www.youtube.com/watch?v=xoOq2RJ5V-Y", "Video")</f>
        <v/>
      </c>
      <c r="B1174" t="inlineStr">
        <is>
          <t>4:54</t>
        </is>
      </c>
      <c r="C1174" t="inlineStr">
        <is>
          <t>she needs to be punished</t>
        </is>
      </c>
      <c r="D1174">
        <f>HYPERLINK("https://www.youtube.com/watch?v=xoOq2RJ5V-Y&amp;t=294s", "Go to time")</f>
        <v/>
      </c>
    </row>
    <row r="1175">
      <c r="A1175">
        <f>HYPERLINK("https://www.youtube.com/watch?v=S7bYLzKdoOo", "Video")</f>
        <v/>
      </c>
      <c r="B1175" t="inlineStr">
        <is>
          <t>2:48</t>
        </is>
      </c>
      <c r="C1175" t="inlineStr">
        <is>
          <t>punk</t>
        </is>
      </c>
      <c r="D1175">
        <f>HYPERLINK("https://www.youtube.com/watch?v=S7bYLzKdoOo&amp;t=168s", "Go to time")</f>
        <v/>
      </c>
    </row>
    <row r="1176">
      <c r="A1176">
        <f>HYPERLINK("https://www.youtube.com/watch?v=S7bYLzKdoOo", "Video")</f>
        <v/>
      </c>
      <c r="B1176" t="inlineStr">
        <is>
          <t>2:50</t>
        </is>
      </c>
      <c r="C1176" t="inlineStr">
        <is>
          <t>then i'll just have to make you punk</t>
        </is>
      </c>
      <c r="D1176">
        <f>HYPERLINK("https://www.youtube.com/watch?v=S7bYLzKdoOo&amp;t=170s", "Go to time")</f>
        <v/>
      </c>
    </row>
    <row r="1177">
      <c r="A1177">
        <f>HYPERLINK("https://www.youtube.com/watch?v=S7bYLzKdoOo", "Video")</f>
        <v/>
      </c>
      <c r="B1177" t="inlineStr">
        <is>
          <t>3:20</t>
        </is>
      </c>
      <c r="C1177" t="inlineStr">
        <is>
          <t>the punches and then you know what's</t>
        </is>
      </c>
      <c r="D1177">
        <f>HYPERLINK("https://www.youtube.com/watch?v=S7bYLzKdoOo&amp;t=200s", "Go to time")</f>
        <v/>
      </c>
    </row>
    <row r="1178">
      <c r="A1178">
        <f>HYPERLINK("https://www.youtube.com/watch?v=S7bYLzKdoOo", "Video")</f>
        <v/>
      </c>
      <c r="B1178" t="inlineStr">
        <is>
          <t>3:30</t>
        </is>
      </c>
      <c r="C1178" t="inlineStr">
        <is>
          <t>a good job with the little punch coming</t>
        </is>
      </c>
      <c r="D1178">
        <f>HYPERLINK("https://www.youtube.com/watch?v=S7bYLzKdoOo&amp;t=210s", "Go to time")</f>
        <v/>
      </c>
    </row>
    <row r="1179">
      <c r="A1179">
        <f>HYPERLINK("https://www.youtube.com/watch?v=S7bYLzKdoOo", "Video")</f>
        <v/>
      </c>
      <c r="B1179" t="inlineStr">
        <is>
          <t>3:34</t>
        </is>
      </c>
      <c r="C1179" t="inlineStr">
        <is>
          <t>little too hard i took that punch like a</t>
        </is>
      </c>
      <c r="D1179">
        <f>HYPERLINK("https://www.youtube.com/watch?v=S7bYLzKdoOo&amp;t=214s", "Go to time")</f>
        <v/>
      </c>
    </row>
    <row r="1180">
      <c r="A1180">
        <f>HYPERLINK("https://www.youtube.com/watch?v=Itgu0pEA3e0", "Video")</f>
        <v/>
      </c>
      <c r="B1180" t="inlineStr">
        <is>
          <t>1:42</t>
        </is>
      </c>
      <c r="C1180" t="inlineStr">
        <is>
          <t>looks like we beat you to the punch any</t>
        </is>
      </c>
      <c r="D1180">
        <f>HYPERLINK("https://www.youtube.com/watch?v=Itgu0pEA3e0&amp;t=102s", "Go to time")</f>
        <v/>
      </c>
    </row>
    <row r="1181">
      <c r="A1181">
        <f>HYPERLINK("https://www.youtube.com/watch?v=Itgu0pEA3e0", "Video")</f>
        <v/>
      </c>
      <c r="B1181" t="inlineStr">
        <is>
          <t>1:44</t>
        </is>
      </c>
      <c r="C1181" t="inlineStr">
        <is>
          <t>punch</t>
        </is>
      </c>
      <c r="D1181">
        <f>HYPERLINK("https://www.youtube.com/watch?v=Itgu0pEA3e0&amp;t=104s", "Go to time")</f>
        <v/>
      </c>
    </row>
    <row r="1182">
      <c r="A1182">
        <f>HYPERLINK("https://www.youtube.com/watch?v=kZECji0jx1U", "Video")</f>
        <v/>
      </c>
      <c r="B1182" t="inlineStr">
        <is>
          <t>1:40</t>
        </is>
      </c>
      <c r="C1182" t="inlineStr">
        <is>
          <t>in the open you all know my punkin</t>
        </is>
      </c>
      <c r="D1182">
        <f>HYPERLINK("https://www.youtube.com/watch?v=kZECji0jx1U&amp;t=100s", "Go to time")</f>
        <v/>
      </c>
    </row>
    <row r="1183">
      <c r="A1183">
        <f>HYPERLINK("https://www.youtube.com/watch?v=kZECji0jx1U", "Video")</f>
        <v/>
      </c>
      <c r="B1183" t="inlineStr">
        <is>
          <t>3:50</t>
        </is>
      </c>
      <c r="C1183" t="inlineStr">
        <is>
          <t>one punking and we just chunk it</t>
        </is>
      </c>
      <c r="D1183">
        <f>HYPERLINK("https://www.youtube.com/watch?v=kZECji0jx1U&amp;t=230s", "Go to time")</f>
        <v/>
      </c>
    </row>
    <row r="1184">
      <c r="A1184">
        <f>HYPERLINK("https://www.youtube.com/watch?v=-HDLYb81kXo", "Video")</f>
        <v/>
      </c>
      <c r="B1184" t="inlineStr">
        <is>
          <t>1:19</t>
        </is>
      </c>
      <c r="C1184" t="inlineStr">
        <is>
          <t>Punch Burger if she hadn't screwed</t>
        </is>
      </c>
      <c r="D1184">
        <f>HYPERLINK("https://www.youtube.com/watch?v=-HDLYb81kXo&amp;t=79s", "Go to time")</f>
        <v/>
      </c>
    </row>
    <row r="1185">
      <c r="A1185">
        <f>HYPERLINK("https://www.youtube.com/watch?v=-HDLYb81kXo", "Video")</f>
        <v/>
      </c>
      <c r="B1185" t="inlineStr">
        <is>
          <t>2:42</t>
        </is>
      </c>
      <c r="C1185" t="inlineStr">
        <is>
          <t>you're supposed to punch a man in the</t>
        </is>
      </c>
      <c r="D1185">
        <f>HYPERLINK("https://www.youtube.com/watch?v=-HDLYb81kXo&amp;t=162s", "Go to time")</f>
        <v/>
      </c>
    </row>
    <row r="1186">
      <c r="A1186">
        <f>HYPERLINK("https://www.youtube.com/watch?v=-HDLYb81kXo", "Video")</f>
        <v/>
      </c>
      <c r="B1186" t="inlineStr">
        <is>
          <t>12:55</t>
        </is>
      </c>
      <c r="C1186" t="inlineStr">
        <is>
          <t>the wooden Stern to punch back my</t>
        </is>
      </c>
      <c r="D1186">
        <f>HYPERLINK("https://www.youtube.com/watch?v=-HDLYb81kXo&amp;t=775s", "Go to time")</f>
        <v/>
      </c>
    </row>
    <row r="1187">
      <c r="A1187">
        <f>HYPERLINK("https://www.youtube.com/watch?v=-HDLYb81kXo", "Video")</f>
        <v/>
      </c>
      <c r="B1187" t="inlineStr">
        <is>
          <t>13:15</t>
        </is>
      </c>
      <c r="C1187" t="inlineStr">
        <is>
          <t>punched it</t>
        </is>
      </c>
      <c r="D1187">
        <f>HYPERLINK("https://www.youtube.com/watch?v=-HDLYb81kXo&amp;t=795s", "Go to time")</f>
        <v/>
      </c>
    </row>
    <row r="1188">
      <c r="A1188">
        <f>HYPERLINK("https://www.youtube.com/watch?v=lARrFyAfBac", "Video")</f>
        <v/>
      </c>
      <c r="B1188" t="inlineStr">
        <is>
          <t>3:51</t>
        </is>
      </c>
      <c r="C1188" t="inlineStr">
        <is>
          <t>Can I get you some punch?</t>
        </is>
      </c>
      <c r="D1188">
        <f>HYPERLINK("https://www.youtube.com/watch?v=lARrFyAfBac&amp;t=231s", "Go to time")</f>
        <v/>
      </c>
    </row>
    <row r="1189">
      <c r="A1189">
        <f>HYPERLINK("https://www.youtube.com/watch?v=lARrFyAfBac", "Video")</f>
        <v/>
      </c>
      <c r="B1189" t="inlineStr">
        <is>
          <t>3:52</t>
        </is>
      </c>
      <c r="C1189" t="inlineStr">
        <is>
          <t>I know I'll get some punch.</t>
        </is>
      </c>
      <c r="D1189">
        <f>HYPERLINK("https://www.youtube.com/watch?v=lARrFyAfBac&amp;t=232s", "Go to time")</f>
        <v/>
      </c>
    </row>
    <row r="1190">
      <c r="A1190">
        <f>HYPERLINK("https://www.youtube.com/watch?v=MPqzoAjxvl4", "Video")</f>
        <v/>
      </c>
      <c r="B1190" t="inlineStr">
        <is>
          <t>1:45</t>
        </is>
      </c>
      <c r="C1190" t="inlineStr">
        <is>
          <t>you're in a punk band yes ma and you</t>
        </is>
      </c>
      <c r="D1190">
        <f>HYPERLINK("https://www.youtube.com/watch?v=MPqzoAjxvl4&amp;t=105s", "Go to time")</f>
        <v/>
      </c>
    </row>
    <row r="1191">
      <c r="A1191">
        <f>HYPERLINK("https://www.youtube.com/watch?v=Vj-I54YlYTA", "Video")</f>
        <v/>
      </c>
      <c r="B1191" t="inlineStr">
        <is>
          <t>0:45</t>
        </is>
      </c>
      <c r="C1191" t="inlineStr">
        <is>
          <t>hi punky hi cherry</t>
        </is>
      </c>
      <c r="D1191">
        <f>HYPERLINK("https://www.youtube.com/watch?v=Vj-I54YlYTA&amp;t=45s", "Go to time")</f>
        <v/>
      </c>
    </row>
    <row r="1192">
      <c r="A1192">
        <f>HYPERLINK("https://www.youtube.com/watch?v=Vj-I54YlYTA", "Video")</f>
        <v/>
      </c>
      <c r="B1192" t="inlineStr">
        <is>
          <t>3:08</t>
        </is>
      </c>
      <c r="C1192" t="inlineStr">
        <is>
          <t>who are you i'm punky brewster</t>
        </is>
      </c>
      <c r="D1192">
        <f>HYPERLINK("https://www.youtube.com/watch?v=Vj-I54YlYTA&amp;t=188s", "Go to time")</f>
        <v/>
      </c>
    </row>
    <row r="1193">
      <c r="A1193">
        <f>HYPERLINK("https://www.youtube.com/watch?v=glcHtqt2Htk", "Video")</f>
        <v/>
      </c>
      <c r="B1193" t="inlineStr">
        <is>
          <t>7:23</t>
        </is>
      </c>
      <c r="C1193" t="inlineStr">
        <is>
          <t>call this the uh punch drunk chicken I</t>
        </is>
      </c>
      <c r="D1193">
        <f>HYPERLINK("https://www.youtube.com/watch?v=glcHtqt2Htk&amp;t=443s", "Go to time")</f>
        <v/>
      </c>
    </row>
    <row r="1194">
      <c r="A1194">
        <f>HYPERLINK("https://www.youtube.com/watch?v=glcHtqt2Htk", "Video")</f>
        <v/>
      </c>
      <c r="B1194" t="inlineStr">
        <is>
          <t>9:11</t>
        </is>
      </c>
      <c r="C1194" t="inlineStr">
        <is>
          <t>punked divver scollops chopped up</t>
        </is>
      </c>
      <c r="D1194">
        <f>HYPERLINK("https://www.youtube.com/watch?v=glcHtqt2Htk&amp;t=551s", "Go to time")</f>
        <v/>
      </c>
    </row>
    <row r="1195">
      <c r="A1195">
        <f>HYPERLINK("https://www.youtube.com/watch?v=HZzy92ldIjc", "Video")</f>
        <v/>
      </c>
      <c r="B1195" t="inlineStr">
        <is>
          <t>5:58</t>
        </is>
      </c>
      <c r="C1195" t="inlineStr">
        <is>
          <t>Big Pun</t>
        </is>
      </c>
      <c r="D1195">
        <f>HYPERLINK("https://www.youtube.com/watch?v=HZzy92ldIjc&amp;t=358s", "Go to time")</f>
        <v/>
      </c>
    </row>
    <row r="1196">
      <c r="A1196">
        <f>HYPERLINK("https://www.youtube.com/watch?v=CiMrr7oZbQY", "Video")</f>
        <v/>
      </c>
      <c r="B1196" t="inlineStr">
        <is>
          <t>0:02</t>
        </is>
      </c>
      <c r="C1196" t="inlineStr">
        <is>
          <t>the punishment pass challenge the chef</t>
        </is>
      </c>
      <c r="D1196">
        <f>HYPERLINK("https://www.youtube.com/watch?v=CiMrr7oZbQY&amp;t=2s", "Go to time")</f>
        <v/>
      </c>
    </row>
    <row r="1197">
      <c r="A1197">
        <f>HYPERLINK("https://www.youtube.com/watch?v=ewPm9KBX6OI", "Video")</f>
        <v/>
      </c>
      <c r="B1197" t="inlineStr">
        <is>
          <t>9:31</t>
        </is>
      </c>
      <c r="C1197" t="inlineStr">
        <is>
          <t>spun out of control rammed my 2004 ford</t>
        </is>
      </c>
      <c r="D1197">
        <f>HYPERLINK("https://www.youtube.com/watch?v=ewPm9KBX6OI&amp;t=571s", "Go to time")</f>
        <v/>
      </c>
    </row>
    <row r="1198">
      <c r="A1198">
        <f>HYPERLINK("https://www.youtube.com/watch?v=ewPm9KBX6OI", "Video")</f>
        <v/>
      </c>
      <c r="B1198" t="inlineStr">
        <is>
          <t>11:08</t>
        </is>
      </c>
      <c r="C1198" t="inlineStr">
        <is>
          <t>like 20 or 30 punches through from the</t>
        </is>
      </c>
      <c r="D1198">
        <f>HYPERLINK("https://www.youtube.com/watch?v=ewPm9KBX6OI&amp;t=668s", "Go to time")</f>
        <v/>
      </c>
    </row>
    <row r="1199">
      <c r="A1199">
        <f>HYPERLINK("https://www.youtube.com/watch?v=Z7OzWhjg9c0", "Video")</f>
        <v/>
      </c>
      <c r="B1199" t="inlineStr">
        <is>
          <t>4:17</t>
        </is>
      </c>
      <c r="C1199" t="inlineStr">
        <is>
          <t>that's your punishment for gambling told</t>
        </is>
      </c>
      <c r="D1199">
        <f>HYPERLINK("https://www.youtube.com/watch?v=Z7OzWhjg9c0&amp;t=257s", "Go to time")</f>
        <v/>
      </c>
    </row>
    <row r="1200">
      <c r="A1200">
        <f>HYPERLINK("https://www.youtube.com/watch?v=g52E22ksskQ", "Video")</f>
        <v/>
      </c>
      <c r="B1200" t="inlineStr">
        <is>
          <t>2:30</t>
        </is>
      </c>
      <c r="C1200" t="inlineStr">
        <is>
          <t>Oh, remember, you're being punished.</t>
        </is>
      </c>
      <c r="D1200">
        <f>HYPERLINK("https://www.youtube.com/watch?v=g52E22ksskQ&amp;t=150s", "Go to time")</f>
        <v/>
      </c>
    </row>
    <row r="1201">
      <c r="A1201">
        <f>HYPERLINK("https://www.youtube.com/watch?v=Gw_xrllOGu0", "Video")</f>
        <v/>
      </c>
      <c r="B1201" t="inlineStr">
        <is>
          <t>1:18</t>
        </is>
      </c>
      <c r="C1201" t="inlineStr">
        <is>
          <t>More of a roll with 
the punches kind of girl.</t>
        </is>
      </c>
      <c r="D1201">
        <f>HYPERLINK("https://www.youtube.com/watch?v=Gw_xrllOGu0&amp;t=78s", "Go to time")</f>
        <v/>
      </c>
    </row>
    <row r="1202">
      <c r="A1202">
        <f>HYPERLINK("https://www.youtube.com/watch?v=mYToIJTjPm0", "Video")</f>
        <v/>
      </c>
      <c r="B1202" t="inlineStr">
        <is>
          <t>9:43</t>
        </is>
      </c>
      <c r="C1202" t="inlineStr">
        <is>
          <t>threaten it. You don't punish it.</t>
        </is>
      </c>
      <c r="D1202">
        <f>HYPERLINK("https://www.youtube.com/watch?v=mYToIJTjPm0&amp;t=583s", "Go to time")</f>
        <v/>
      </c>
    </row>
    <row r="1203">
      <c r="A1203">
        <f>HYPERLINK("https://www.youtube.com/watch?v=yfyxkIXWbW4", "Video")</f>
        <v/>
      </c>
      <c r="B1203" t="inlineStr">
        <is>
          <t>1:12</t>
        </is>
      </c>
      <c r="C1203" t="inlineStr">
        <is>
          <t>Almost punitive.</t>
        </is>
      </c>
      <c r="D1203">
        <f>HYPERLINK("https://www.youtube.com/watch?v=yfyxkIXWbW4&amp;t=72s", "Go to time")</f>
        <v/>
      </c>
    </row>
    <row r="1204">
      <c r="A1204">
        <f>HYPERLINK("https://www.youtube.com/watch?v=JIS1FNGU0sk", "Video")</f>
        <v/>
      </c>
      <c r="B1204" t="inlineStr">
        <is>
          <t>0:04</t>
        </is>
      </c>
      <c r="C1204" t="inlineStr">
        <is>
          <t>is a punk rock singer punk rock star to</t>
        </is>
      </c>
      <c r="D1204">
        <f>HYPERLINK("https://www.youtube.com/watch?v=JIS1FNGU0sk&amp;t=4s", "Go to time")</f>
        <v/>
      </c>
    </row>
    <row r="1205">
      <c r="A1205">
        <f>HYPERLINK("https://www.youtube.com/watch?v=ZltaaFsynOI", "Video")</f>
        <v/>
      </c>
      <c r="B1205" t="inlineStr">
        <is>
          <t>0:25</t>
        </is>
      </c>
      <c r="C1205" t="inlineStr">
        <is>
          <t>this punky</t>
        </is>
      </c>
      <c r="D1205">
        <f>HYPERLINK("https://www.youtube.com/watch?v=ZltaaFsynOI&amp;t=25s", "Go to time")</f>
        <v/>
      </c>
    </row>
    <row r="1206">
      <c r="A1206">
        <f>HYPERLINK("https://www.youtube.com/watch?v=ZltaaFsynOI", "Video")</f>
        <v/>
      </c>
      <c r="B1206" t="inlineStr">
        <is>
          <t>0:35</t>
        </is>
      </c>
      <c r="C1206" t="inlineStr">
        <is>
          <t>it's almost tranquil punky brewster have</t>
        </is>
      </c>
      <c r="D1206">
        <f>HYPERLINK("https://www.youtube.com/watch?v=ZltaaFsynOI&amp;t=35s", "Go to time")</f>
        <v/>
      </c>
    </row>
    <row r="1207">
      <c r="A1207">
        <f>HYPERLINK("https://www.youtube.com/watch?v=YKtTDZbMmIg", "Video")</f>
        <v/>
      </c>
      <c r="B1207" t="inlineStr">
        <is>
          <t>4:26</t>
        </is>
      </c>
      <c r="C1207" t="inlineStr">
        <is>
          <t>Halloween? I'm feeling a little punk.</t>
        </is>
      </c>
      <c r="D1207">
        <f>HYPERLINK("https://www.youtube.com/watch?v=YKtTDZbMmIg&amp;t=266s", "Go to time")</f>
        <v/>
      </c>
    </row>
    <row r="1208">
      <c r="A1208">
        <f>HYPERLINK("https://www.youtube.com/watch?v=XWMavYKwn38", "Video")</f>
        <v/>
      </c>
      <c r="B1208" t="inlineStr">
        <is>
          <t>3:18</t>
        </is>
      </c>
      <c r="C1208" t="inlineStr">
        <is>
          <t>all right hey you're being punished</t>
        </is>
      </c>
      <c r="D1208">
        <f>HYPERLINK("https://www.youtube.com/watch?v=XWMavYKwn38&amp;t=198s", "Go to time")</f>
        <v/>
      </c>
    </row>
    <row r="1209">
      <c r="A1209">
        <f>HYPERLINK("https://www.youtube.com/watch?v=Cni10eUaxBY", "Video")</f>
        <v/>
      </c>
      <c r="B1209" t="inlineStr">
        <is>
          <t>2:25</t>
        </is>
      </c>
      <c r="C1209" t="inlineStr">
        <is>
          <t>I didn't punch a girl.</t>
        </is>
      </c>
      <c r="D1209">
        <f>HYPERLINK("https://www.youtube.com/watch?v=Cni10eUaxBY&amp;t=145s", "Go to time")</f>
        <v/>
      </c>
    </row>
    <row r="1210">
      <c r="A1210">
        <f>HYPERLINK("https://www.youtube.com/watch?v=Cni10eUaxBY", "Video")</f>
        <v/>
      </c>
      <c r="B1210" t="inlineStr">
        <is>
          <t>2:27</t>
        </is>
      </c>
      <c r="C1210" t="inlineStr">
        <is>
          <t>I punched a horrifying monster.</t>
        </is>
      </c>
      <c r="D1210">
        <f>HYPERLINK("https://www.youtube.com/watch?v=Cni10eUaxBY&amp;t=147s", "Go to time")</f>
        <v/>
      </c>
    </row>
    <row r="1211">
      <c r="A1211">
        <f>HYPERLINK("https://www.youtube.com/watch?v=Cni10eUaxBY", "Video")</f>
        <v/>
      </c>
      <c r="B1211" t="inlineStr">
        <is>
          <t>2:35</t>
        </is>
      </c>
      <c r="C1211" t="inlineStr">
        <is>
          <t>Yeah. It's nothing. Nick just punched me in</t>
        </is>
      </c>
      <c r="D1211">
        <f>HYPERLINK("https://www.youtube.com/watch?v=Cni10eUaxBY&amp;t=155s", "Go to time")</f>
        <v/>
      </c>
    </row>
    <row r="1212">
      <c r="A1212">
        <f>HYPERLINK("https://www.youtube.com/watch?v=Cni10eUaxBY", "Video")</f>
        <v/>
      </c>
      <c r="B1212" t="inlineStr">
        <is>
          <t>4:17</t>
        </is>
      </c>
      <c r="C1212" t="inlineStr">
        <is>
          <t>from somebody who just punched me in the</t>
        </is>
      </c>
      <c r="D1212">
        <f>HYPERLINK("https://www.youtube.com/watch?v=Cni10eUaxBY&amp;t=257s", "Go to time")</f>
        <v/>
      </c>
    </row>
    <row r="1213">
      <c r="A1213">
        <f>HYPERLINK("https://www.youtube.com/watch?v=vbVUn0XJMUw", "Video")</f>
        <v/>
      </c>
      <c r="B1213" t="inlineStr">
        <is>
          <t>3:01</t>
        </is>
      </c>
      <c r="C1213" t="inlineStr">
        <is>
          <t>And you're still punishing me?</t>
        </is>
      </c>
      <c r="D1213">
        <f>HYPERLINK("https://www.youtube.com/watch?v=vbVUn0XJMUw&amp;t=181s", "Go to time")</f>
        <v/>
      </c>
    </row>
    <row r="1214">
      <c r="A1214">
        <f>HYPERLINK("https://www.youtube.com/watch?v=6yAn7_OY47o", "Video")</f>
        <v/>
      </c>
      <c r="B1214" t="inlineStr">
        <is>
          <t>13:21</t>
        </is>
      </c>
      <c r="C1214" t="inlineStr">
        <is>
          <t>rapunzel</t>
        </is>
      </c>
      <c r="D1214">
        <f>HYPERLINK("https://www.youtube.com/watch?v=6yAn7_OY47o&amp;t=801s", "Go to time")</f>
        <v/>
      </c>
    </row>
    <row r="1215">
      <c r="A1215">
        <f>HYPERLINK("https://www.youtube.com/watch?v=41OyVdi62-4", "Video")</f>
        <v/>
      </c>
      <c r="B1215" t="inlineStr">
        <is>
          <t>6:58</t>
        </is>
      </c>
      <c r="C1215" t="inlineStr">
        <is>
          <t>she told me he said he was gonna punch</t>
        </is>
      </c>
      <c r="D1215">
        <f>HYPERLINK("https://www.youtube.com/watch?v=41OyVdi62-4&amp;t=418s", "Go to time")</f>
        <v/>
      </c>
    </row>
    <row r="1216">
      <c r="A1216">
        <f>HYPERLINK("https://www.youtube.com/watch?v=VYUY2scgN-Q", "Video")</f>
        <v/>
      </c>
      <c r="B1216" t="inlineStr">
        <is>
          <t>2:43</t>
        </is>
      </c>
      <c r="C1216" t="inlineStr">
        <is>
          <t>you wanted to punish yourself you think</t>
        </is>
      </c>
      <c r="D1216">
        <f>HYPERLINK("https://www.youtube.com/watch?v=VYUY2scgN-Q&amp;t=163s", "Go to time")</f>
        <v/>
      </c>
    </row>
    <row r="1217">
      <c r="A1217">
        <f>HYPERLINK("https://www.youtube.com/watch?v=3vJUp5EMIgQ", "Video")</f>
        <v/>
      </c>
      <c r="B1217" t="inlineStr">
        <is>
          <t>1:13</t>
        </is>
      </c>
      <c r="C1217" t="inlineStr">
        <is>
          <t>no you you are a badass Punk and so is</t>
        </is>
      </c>
      <c r="D1217">
        <f>HYPERLINK("https://www.youtube.com/watch?v=3vJUp5EMIgQ&amp;t=73s", "Go to time")</f>
        <v/>
      </c>
    </row>
    <row r="1218">
      <c r="A1218">
        <f>HYPERLINK("https://www.youtube.com/watch?v=sWA9oh2sc2s", "Video")</f>
        <v/>
      </c>
      <c r="B1218" t="inlineStr">
        <is>
          <t>16:24</t>
        </is>
      </c>
      <c r="C1218" t="inlineStr">
        <is>
          <t>that punk kid's out there selling my</t>
        </is>
      </c>
      <c r="D1218">
        <f>HYPERLINK("https://www.youtube.com/watch?v=sWA9oh2sc2s&amp;t=984s", "Go to time")</f>
        <v/>
      </c>
    </row>
    <row r="1219">
      <c r="A1219">
        <f>HYPERLINK("https://www.youtube.com/watch?v=pllBdEOeTLE", "Video")</f>
        <v/>
      </c>
      <c r="B1219" t="inlineStr">
        <is>
          <t>0:15</t>
        </is>
      </c>
      <c r="C1219" t="inlineStr">
        <is>
          <t>You naturally dress like the female bounty
hunter in every steampunk novel.</t>
        </is>
      </c>
      <c r="D1219">
        <f>HYPERLINK("https://www.youtube.com/watch?v=pllBdEOeTLE&amp;t=15s", "Go to time")</f>
        <v/>
      </c>
    </row>
    <row r="1220">
      <c r="A1220">
        <f>HYPERLINK("https://www.youtube.com/watch?v=G0P9ArblbAo", "Video")</f>
        <v/>
      </c>
      <c r="B1220" t="inlineStr">
        <is>
          <t>3:57</t>
        </is>
      </c>
      <c r="C1220" t="inlineStr">
        <is>
          <t>a really hard punch come from my lasso</t>
        </is>
      </c>
      <c r="D1220">
        <f>HYPERLINK("https://www.youtube.com/watch?v=G0P9ArblbAo&amp;t=237s", "Go to time")</f>
        <v/>
      </c>
    </row>
    <row r="1221">
      <c r="A1221">
        <f>HYPERLINK("https://www.youtube.com/watch?v=5gCwCnJCfhc", "Video")</f>
        <v/>
      </c>
      <c r="B1221" t="inlineStr">
        <is>
          <t>1:24</t>
        </is>
      </c>
      <c r="C1221" t="inlineStr">
        <is>
          <t>gonna love their kids getting punctured</t>
        </is>
      </c>
      <c r="D1221">
        <f>HYPERLINK("https://www.youtube.com/watch?v=5gCwCnJCfhc&amp;t=84s", "Go to time")</f>
        <v/>
      </c>
    </row>
    <row r="1222">
      <c r="A1222">
        <f>HYPERLINK("https://www.youtube.com/watch?v=KNV7PIV9AoE", "Video")</f>
        <v/>
      </c>
      <c r="B1222" t="inlineStr">
        <is>
          <t>2:05</t>
        </is>
      </c>
      <c r="C1222" t="inlineStr">
        <is>
          <t>on to the punishment phase.</t>
        </is>
      </c>
      <c r="D1222">
        <f>HYPERLINK("https://www.youtube.com/watch?v=KNV7PIV9AoE&amp;t=125s", "Go to time")</f>
        <v/>
      </c>
    </row>
    <row r="1223">
      <c r="A1223">
        <f>HYPERLINK("https://www.youtube.com/watch?v=WzyacFmjECk", "Video")</f>
        <v/>
      </c>
      <c r="B1223" t="inlineStr">
        <is>
          <t>4:23</t>
        </is>
      </c>
      <c r="C1223" t="inlineStr">
        <is>
          <t>eternal punishment for</t>
        </is>
      </c>
      <c r="D1223">
        <f>HYPERLINK("https://www.youtube.com/watch?v=WzyacFmjECk&amp;t=263s", "Go to time")</f>
        <v/>
      </c>
    </row>
    <row r="1224">
      <c r="A1224">
        <f>HYPERLINK("https://www.youtube.com/watch?v=rXDraCSr5lw", "Video")</f>
        <v/>
      </c>
      <c r="B1224" t="inlineStr">
        <is>
          <t>3:01</t>
        </is>
      </c>
      <c r="C1224" t="inlineStr">
        <is>
          <t>who has no compunction about prescribing</t>
        </is>
      </c>
      <c r="D1224">
        <f>HYPERLINK("https://www.youtube.com/watch?v=rXDraCSr5lw&amp;t=181s", "Go to time")</f>
        <v/>
      </c>
    </row>
    <row r="1225">
      <c r="A1225">
        <f>HYPERLINK("https://www.youtube.com/watch?v=2t1AK40u0-Y", "Video")</f>
        <v/>
      </c>
      <c r="B1225" t="inlineStr">
        <is>
          <t>4:21</t>
        </is>
      </c>
      <c r="C1225" t="inlineStr">
        <is>
          <t>i swear he's just doing it to punish</t>
        </is>
      </c>
      <c r="D1225">
        <f>HYPERLINK("https://www.youtube.com/watch?v=2t1AK40u0-Y&amp;t=261s", "Go to time")</f>
        <v/>
      </c>
    </row>
    <row r="1226">
      <c r="A1226">
        <f>HYPERLINK("https://www.youtube.com/watch?v=GgIrSx5D5G4", "Video")</f>
        <v/>
      </c>
      <c r="B1226" t="inlineStr">
        <is>
          <t>8:13</t>
        </is>
      </c>
      <c r="C1226" t="inlineStr">
        <is>
          <t>big pun died</t>
        </is>
      </c>
      <c r="D1226">
        <f>HYPERLINK("https://www.youtube.com/watch?v=GgIrSx5D5G4&amp;t=493s", "Go to time")</f>
        <v/>
      </c>
    </row>
    <row r="1227">
      <c r="A1227">
        <f>HYPERLINK("https://www.youtube.com/watch?v=VvtgZqyaih8", "Video")</f>
        <v/>
      </c>
      <c r="B1227" t="inlineStr">
        <is>
          <t>2:06</t>
        </is>
      </c>
      <c r="C1227" t="inlineStr">
        <is>
          <t>of the 10 seasons was that was no pun</t>
        </is>
      </c>
      <c r="D1227">
        <f>HYPERLINK("https://www.youtube.com/watch?v=VvtgZqyaih8&amp;t=126s", "Go to time")</f>
        <v/>
      </c>
    </row>
    <row r="1228">
      <c r="A1228">
        <f>HYPERLINK("https://www.youtube.com/watch?v=zV9n0qhZp4c", "Video")</f>
        <v/>
      </c>
      <c r="B1228" t="inlineStr">
        <is>
          <t>3:17</t>
        </is>
      </c>
      <c r="C1228" t="inlineStr">
        <is>
          <t>uh look here punky</t>
        </is>
      </c>
      <c r="D1228">
        <f>HYPERLINK("https://www.youtube.com/watch?v=zV9n0qhZp4c&amp;t=197s", "Go to time")</f>
        <v/>
      </c>
    </row>
    <row r="1229">
      <c r="A1229">
        <f>HYPERLINK("https://www.youtube.com/watch?v=yieDjqwA3Rk", "Video")</f>
        <v/>
      </c>
      <c r="B1229" t="inlineStr">
        <is>
          <t>5:00</t>
        </is>
      </c>
      <c r="C1229" t="inlineStr">
        <is>
          <t>turned around and punched me</t>
        </is>
      </c>
      <c r="D1229">
        <f>HYPERLINK("https://www.youtube.com/watch?v=yieDjqwA3Rk&amp;t=300s", "Go to time")</f>
        <v/>
      </c>
    </row>
    <row r="1230">
      <c r="A1230">
        <f>HYPERLINK("https://www.youtube.com/watch?v=yieDjqwA3Rk", "Video")</f>
        <v/>
      </c>
      <c r="B1230" t="inlineStr">
        <is>
          <t>5:07</t>
        </is>
      </c>
      <c r="C1230" t="inlineStr">
        <is>
          <t>who threw the first punch</t>
        </is>
      </c>
      <c r="D1230">
        <f>HYPERLINK("https://www.youtube.com/watch?v=yieDjqwA3Rk&amp;t=307s", "Go to time")</f>
        <v/>
      </c>
    </row>
    <row r="1231">
      <c r="A1231">
        <f>HYPERLINK("https://www.youtube.com/watch?v=x7ZyF2RSedU", "Video")</f>
        <v/>
      </c>
      <c r="B1231" t="inlineStr">
        <is>
          <t>1:41</t>
        </is>
      </c>
      <c r="C1231" t="inlineStr">
        <is>
          <t>yeah i punched a little sometimes a</t>
        </is>
      </c>
      <c r="D1231">
        <f>HYPERLINK("https://www.youtube.com/watch?v=x7ZyF2RSedU&amp;t=101s", "Go to time")</f>
        <v/>
      </c>
    </row>
    <row r="1232">
      <c r="A1232">
        <f>HYPERLINK("https://www.youtube.com/watch?v=x7ZyF2RSedU", "Video")</f>
        <v/>
      </c>
      <c r="B1232" t="inlineStr">
        <is>
          <t>1:57</t>
        </is>
      </c>
      <c r="C1232" t="inlineStr">
        <is>
          <t>punch and that's what he did and um</t>
        </is>
      </c>
      <c r="D1232">
        <f>HYPERLINK("https://www.youtube.com/watch?v=x7ZyF2RSedU&amp;t=117s", "Go to time")</f>
        <v/>
      </c>
    </row>
    <row r="1233">
      <c r="A1233">
        <f>HYPERLINK("https://www.youtube.com/watch?v=x7ZyF2RSedU", "Video")</f>
        <v/>
      </c>
      <c r="B1233" t="inlineStr">
        <is>
          <t>3:23</t>
        </is>
      </c>
      <c r="C1233" t="inlineStr">
        <is>
          <t>the hardest punches thrown um</t>
        </is>
      </c>
      <c r="D1233">
        <f>HYPERLINK("https://www.youtube.com/watch?v=x7ZyF2RSedU&amp;t=203s", "Go to time")</f>
        <v/>
      </c>
    </row>
    <row r="1234">
      <c r="A1234">
        <f>HYPERLINK("https://www.youtube.com/watch?v=WHwGJWOqET0", "Video")</f>
        <v/>
      </c>
      <c r="B1234" t="inlineStr">
        <is>
          <t>3:26</t>
        </is>
      </c>
      <c r="C1234" t="inlineStr">
        <is>
          <t>punish me ground me i just can't watch</t>
        </is>
      </c>
      <c r="D1234">
        <f>HYPERLINK("https://www.youtube.com/watch?v=WHwGJWOqET0&amp;t=206s", "Go to time")</f>
        <v/>
      </c>
    </row>
    <row r="1235">
      <c r="A1235">
        <f>HYPERLINK("https://www.youtube.com/watch?v=WHwGJWOqET0", "Video")</f>
        <v/>
      </c>
      <c r="B1235" t="inlineStr">
        <is>
          <t>3:28</t>
        </is>
      </c>
      <c r="C1235" t="inlineStr">
        <is>
          <t>it again oh you're gonna be punished</t>
        </is>
      </c>
      <c r="D1235">
        <f>HYPERLINK("https://www.youtube.com/watch?v=WHwGJWOqET0&amp;t=208s", "Go to time")</f>
        <v/>
      </c>
    </row>
    <row r="1236">
      <c r="A1236">
        <f>HYPERLINK("https://www.youtube.com/watch?v=gAkB9W3dgkw", "Video")</f>
        <v/>
      </c>
      <c r="B1236" t="inlineStr">
        <is>
          <t>7:17</t>
        </is>
      </c>
      <c r="C1236" t="inlineStr">
        <is>
          <t>this one is punishment</t>
        </is>
      </c>
      <c r="D1236">
        <f>HYPERLINK("https://www.youtube.com/watch?v=gAkB9W3dgkw&amp;t=437s", "Go to time")</f>
        <v/>
      </c>
    </row>
    <row r="1237">
      <c r="A1237">
        <f>HYPERLINK("https://www.youtube.com/watch?v=gAkB9W3dgkw", "Video")</f>
        <v/>
      </c>
      <c r="B1237" t="inlineStr">
        <is>
          <t>7:38</t>
        </is>
      </c>
      <c r="C1237" t="inlineStr">
        <is>
          <t>I'm sorry for you being punished</t>
        </is>
      </c>
      <c r="D1237">
        <f>HYPERLINK("https://www.youtube.com/watch?v=gAkB9W3dgkw&amp;t=458s", "Go to time")</f>
        <v/>
      </c>
    </row>
    <row r="1238">
      <c r="A1238">
        <f>HYPERLINK("https://www.youtube.com/watch?v=TPzwOtjiHaw", "Video")</f>
        <v/>
      </c>
      <c r="B1238" t="inlineStr">
        <is>
          <t>8:27</t>
        </is>
      </c>
      <c r="C1238" t="inlineStr">
        <is>
          <t>What? You shouldn't get punished for rocking
out for the culture.</t>
        </is>
      </c>
      <c r="D1238">
        <f>HYPERLINK("https://www.youtube.com/watch?v=TPzwOtjiHaw&amp;t=507s", "Go to time")</f>
        <v/>
      </c>
    </row>
    <row r="1239">
      <c r="A1239">
        <f>HYPERLINK("https://www.youtube.com/watch?v=yRkSgu3zUcU", "Video")</f>
        <v/>
      </c>
      <c r="B1239" t="inlineStr">
        <is>
          <t>2:33</t>
        </is>
      </c>
      <c r="C1239" t="inlineStr">
        <is>
          <t>Just to humble. You got to punch him in the</t>
        </is>
      </c>
      <c r="D1239">
        <f>HYPERLINK("https://www.youtube.com/watch?v=yRkSgu3zUcU&amp;t=153s", "Go to time")</f>
        <v/>
      </c>
    </row>
    <row r="1240">
      <c r="A1240">
        <f>HYPERLINK("https://www.youtube.com/watch?v=yRkSgu3zUcU", "Video")</f>
        <v/>
      </c>
      <c r="B1240" t="inlineStr">
        <is>
          <t>3:29</t>
        </is>
      </c>
      <c r="C1240" t="inlineStr">
        <is>
          <t>You better punch him in the face next time</t>
        </is>
      </c>
      <c r="D1240">
        <f>HYPERLINK("https://www.youtube.com/watch?v=yRkSgu3zUcU&amp;t=209s", "Go to time")</f>
        <v/>
      </c>
    </row>
    <row r="1241">
      <c r="A1241">
        <f>HYPERLINK("https://www.youtube.com/watch?v=IQHF1lkTvt4", "Video")</f>
        <v/>
      </c>
      <c r="B1241" t="inlineStr">
        <is>
          <t>0:13</t>
        </is>
      </c>
      <c r="C1241" t="inlineStr">
        <is>
          <t>did you punch her I can't say anything</t>
        </is>
      </c>
      <c r="D1241">
        <f>HYPERLINK("https://www.youtube.com/watch?v=IQHF1lkTvt4&amp;t=13s", "Go to time")</f>
        <v/>
      </c>
    </row>
    <row r="1242">
      <c r="A1242">
        <f>HYPERLINK("https://www.youtube.com/watch?v=IQHF1lkTvt4", "Video")</f>
        <v/>
      </c>
      <c r="B1242" t="inlineStr">
        <is>
          <t>0:19</t>
        </is>
      </c>
      <c r="C1242" t="inlineStr">
        <is>
          <t>punched her</t>
        </is>
      </c>
      <c r="D1242">
        <f>HYPERLINK("https://www.youtube.com/watch?v=IQHF1lkTvt4&amp;t=19s", "Go to time")</f>
        <v/>
      </c>
    </row>
    <row r="1243">
      <c r="A1243">
        <f>HYPERLINK("https://www.youtube.com/watch?v=IQHF1lkTvt4", "Video")</f>
        <v/>
      </c>
      <c r="B1243" t="inlineStr">
        <is>
          <t>1:49</t>
        </is>
      </c>
      <c r="C1243" t="inlineStr">
        <is>
          <t>punch she goes I just punched that [ __ ]</t>
        </is>
      </c>
      <c r="D1243">
        <f>HYPERLINK("https://www.youtube.com/watch?v=IQHF1lkTvt4&amp;t=109s", "Go to time")</f>
        <v/>
      </c>
    </row>
    <row r="1244">
      <c r="A1244">
        <f>HYPERLINK("https://www.youtube.com/watch?v=IQHF1lkTvt4", "Video")</f>
        <v/>
      </c>
      <c r="B1244" t="inlineStr">
        <is>
          <t>2:03</t>
        </is>
      </c>
      <c r="C1244" t="inlineStr">
        <is>
          <t>punch that [ __ ] in the face I I talked</t>
        </is>
      </c>
      <c r="D1244">
        <f>HYPERLINK("https://www.youtube.com/watch?v=IQHF1lkTvt4&amp;t=123s", "Go to time")</f>
        <v/>
      </c>
    </row>
    <row r="1245">
      <c r="A1245">
        <f>HYPERLINK("https://www.youtube.com/watch?v=IQHF1lkTvt4", "Video")</f>
        <v/>
      </c>
      <c r="B1245" t="inlineStr">
        <is>
          <t>2:10</t>
        </is>
      </c>
      <c r="C1245" t="inlineStr">
        <is>
          <t>she mention that she punched Raquel not</t>
        </is>
      </c>
      <c r="D1245">
        <f>HYPERLINK("https://www.youtube.com/watch?v=IQHF1lkTvt4&amp;t=130s", "Go to time")</f>
        <v/>
      </c>
    </row>
    <row r="1246">
      <c r="A1246">
        <f>HYPERLINK("https://www.youtube.com/watch?v=8_Fu3l0BPdg", "Video")</f>
        <v/>
      </c>
      <c r="B1246" t="inlineStr">
        <is>
          <t>2:34</t>
        </is>
      </c>
      <c r="C1246" t="inlineStr">
        <is>
          <t>not saying that he shouldn't be punished</t>
        </is>
      </c>
      <c r="D1246">
        <f>HYPERLINK("https://www.youtube.com/watch?v=8_Fu3l0BPdg&amp;t=154s", "Go to time")</f>
        <v/>
      </c>
    </row>
    <row r="1247">
      <c r="A1247">
        <f>HYPERLINK("https://www.youtube.com/watch?v=2QHBYMh2eOw", "Video")</f>
        <v/>
      </c>
      <c r="B1247" t="inlineStr">
        <is>
          <t>0:04</t>
        </is>
      </c>
      <c r="C1247" t="inlineStr">
        <is>
          <t>i'm just punching in some of my friends</t>
        </is>
      </c>
      <c r="D1247">
        <f>HYPERLINK("https://www.youtube.com/watch?v=2QHBYMh2eOw&amp;t=4s", "Go to time")</f>
        <v/>
      </c>
    </row>
    <row r="1248">
      <c r="A1248">
        <f>HYPERLINK("https://www.youtube.com/watch?v=0Rh2MeoiVJU", "Video")</f>
        <v/>
      </c>
      <c r="B1248" t="inlineStr">
        <is>
          <t>0:30</t>
        </is>
      </c>
      <c r="C1248" t="inlineStr">
        <is>
          <t>punky i hold a record for busting out of</t>
        </is>
      </c>
      <c r="D1248">
        <f>HYPERLINK("https://www.youtube.com/watch?v=0Rh2MeoiVJU&amp;t=30s", "Go to time")</f>
        <v/>
      </c>
    </row>
    <row r="1249">
      <c r="A1249">
        <f>HYPERLINK("https://www.youtube.com/watch?v=0Rh2MeoiVJU", "Video")</f>
        <v/>
      </c>
      <c r="B1249" t="inlineStr">
        <is>
          <t>2:08</t>
        </is>
      </c>
      <c r="C1249" t="inlineStr">
        <is>
          <t>here punky she's gonna run</t>
        </is>
      </c>
      <c r="D1249">
        <f>HYPERLINK("https://www.youtube.com/watch?v=0Rh2MeoiVJU&amp;t=128s", "Go to time")</f>
        <v/>
      </c>
    </row>
    <row r="1250">
      <c r="A1250">
        <f>HYPERLINK("https://www.youtube.com/watch?v=YleAvIsafFs", "Video")</f>
        <v/>
      </c>
      <c r="B1250" t="inlineStr">
        <is>
          <t>4:27</t>
        </is>
      </c>
      <c r="C1250" t="inlineStr">
        <is>
          <t>We're in a punk band.</t>
        </is>
      </c>
      <c r="D1250">
        <f>HYPERLINK("https://www.youtube.com/watch?v=YleAvIsafFs&amp;t=267s", "Go to time")</f>
        <v/>
      </c>
    </row>
    <row r="1251">
      <c r="A1251">
        <f>HYPERLINK("https://www.youtube.com/watch?v=-Mn4RBWv03A", "Video")</f>
        <v/>
      </c>
      <c r="B1251" t="inlineStr">
        <is>
          <t>0:11</t>
        </is>
      </c>
      <c r="C1251" t="inlineStr">
        <is>
          <t>Me? I'm more of a Hawaiian punch.</t>
        </is>
      </c>
      <c r="D1251">
        <f>HYPERLINK("https://www.youtube.com/watch?v=-Mn4RBWv03A&amp;t=11s", "Go to time")</f>
        <v/>
      </c>
    </row>
    <row r="1252">
      <c r="A1252">
        <f>HYPERLINK("https://www.youtube.com/watch?v=CYGnH4jTIOU", "Video")</f>
        <v/>
      </c>
      <c r="B1252" t="inlineStr">
        <is>
          <t>0:04</t>
        </is>
      </c>
      <c r="C1252" t="inlineStr">
        <is>
          <t>punky brewster is back</t>
        </is>
      </c>
      <c r="D1252">
        <f>HYPERLINK("https://www.youtube.com/watch?v=CYGnH4jTIOU&amp;t=4s", "Go to time")</f>
        <v/>
      </c>
    </row>
    <row r="1253">
      <c r="A1253">
        <f>HYPERLINK("https://www.youtube.com/watch?v=CYGnH4jTIOU", "Video")</f>
        <v/>
      </c>
      <c r="B1253" t="inlineStr">
        <is>
          <t>0:16</t>
        </is>
      </c>
      <c r="C1253" t="inlineStr">
        <is>
          <t>punky brewster let's get started you're</t>
        </is>
      </c>
      <c r="D1253">
        <f>HYPERLINK("https://www.youtube.com/watch?v=CYGnH4jTIOU&amp;t=16s", "Go to time")</f>
        <v/>
      </c>
    </row>
    <row r="1254">
      <c r="A1254">
        <f>HYPERLINK("https://www.youtube.com/watch?v=CYGnH4jTIOU", "Video")</f>
        <v/>
      </c>
      <c r="B1254" t="inlineStr">
        <is>
          <t>0:21</t>
        </is>
      </c>
      <c r="C1254" t="inlineStr">
        <is>
          <t>starting in the first episode punky</t>
        </is>
      </c>
      <c r="D1254">
        <f>HYPERLINK("https://www.youtube.com/watch?v=CYGnH4jTIOU&amp;t=21s", "Go to time")</f>
        <v/>
      </c>
    </row>
    <row r="1255">
      <c r="A1255">
        <f>HYPERLINK("https://www.youtube.com/watch?v=CYGnH4jTIOU", "Video")</f>
        <v/>
      </c>
      <c r="B1255" t="inlineStr">
        <is>
          <t>0:30</t>
        </is>
      </c>
      <c r="C1255" t="inlineStr">
        <is>
          <t>henry gives punky his first camera</t>
        </is>
      </c>
      <c r="D1255">
        <f>HYPERLINK("https://www.youtube.com/watch?v=CYGnH4jTIOU&amp;t=30s", "Go to time")</f>
        <v/>
      </c>
    </row>
    <row r="1256">
      <c r="A1256">
        <f>HYPERLINK("https://www.youtube.com/watch?v=CYGnH4jTIOU", "Video")</f>
        <v/>
      </c>
      <c r="B1256" t="inlineStr">
        <is>
          <t>1:03</t>
        </is>
      </c>
      <c r="C1256" t="inlineStr">
        <is>
          <t>punky's furry companion from way back</t>
        </is>
      </c>
      <c r="D1256">
        <f>HYPERLINK("https://www.youtube.com/watch?v=CYGnH4jTIOU&amp;t=63s", "Go to time")</f>
        <v/>
      </c>
    </row>
    <row r="1257">
      <c r="A1257">
        <f>HYPERLINK("https://www.youtube.com/watch?v=CYGnH4jTIOU", "Video")</f>
        <v/>
      </c>
      <c r="B1257" t="inlineStr">
        <is>
          <t>1:08</t>
        </is>
      </c>
      <c r="C1257" t="inlineStr">
        <is>
          <t>me brandy punky might be just a few</t>
        </is>
      </c>
      <c r="D1257">
        <f>HYPERLINK("https://www.youtube.com/watch?v=CYGnH4jTIOU&amp;t=68s", "Go to time")</f>
        <v/>
      </c>
    </row>
    <row r="1258">
      <c r="A1258">
        <f>HYPERLINK("https://www.youtube.com/watch?v=CYGnH4jTIOU", "Video")</f>
        <v/>
      </c>
      <c r="B1258" t="inlineStr">
        <is>
          <t>1:12</t>
        </is>
      </c>
      <c r="C1258" t="inlineStr">
        <is>
          <t>years older but she still got her punky</t>
        </is>
      </c>
      <c r="D1258">
        <f>HYPERLINK("https://www.youtube.com/watch?v=CYGnH4jTIOU&amp;t=72s", "Go to time")</f>
        <v/>
      </c>
    </row>
    <row r="1259">
      <c r="A1259">
        <f>HYPERLINK("https://www.youtube.com/watch?v=CYGnH4jTIOU", "Video")</f>
        <v/>
      </c>
      <c r="B1259" t="inlineStr">
        <is>
          <t>1:15</t>
        </is>
      </c>
      <c r="C1259" t="inlineStr">
        <is>
          <t>something else punky didn't leave in</t>
        </is>
      </c>
      <c r="D1259">
        <f>HYPERLINK("https://www.youtube.com/watch?v=CYGnH4jTIOU&amp;t=75s", "Go to time")</f>
        <v/>
      </c>
    </row>
    <row r="1260">
      <c r="A1260">
        <f>HYPERLINK("https://www.youtube.com/watch?v=CYGnH4jTIOU", "Video")</f>
        <v/>
      </c>
      <c r="B1260" t="inlineStr">
        <is>
          <t>1:29</t>
        </is>
      </c>
      <c r="C1260" t="inlineStr">
        <is>
          <t>punky's childhood best friend cherry</t>
        </is>
      </c>
      <c r="D1260">
        <f>HYPERLINK("https://www.youtube.com/watch?v=CYGnH4jTIOU&amp;t=89s", "Go to time")</f>
        <v/>
      </c>
    </row>
    <row r="1261">
      <c r="A1261">
        <f>HYPERLINK("https://www.youtube.com/watch?v=CYGnH4jTIOU", "Video")</f>
        <v/>
      </c>
      <c r="B1261" t="inlineStr">
        <is>
          <t>1:45</t>
        </is>
      </c>
      <c r="C1261" t="inlineStr">
        <is>
          <t>very same children's shelter that punky</t>
        </is>
      </c>
      <c r="D1261">
        <f>HYPERLINK("https://www.youtube.com/watch?v=CYGnH4jTIOU&amp;t=105s", "Go to time")</f>
        <v/>
      </c>
    </row>
    <row r="1262">
      <c r="A1262">
        <f>HYPERLINK("https://www.youtube.com/watch?v=CYGnH4jTIOU", "Video")</f>
        <v/>
      </c>
      <c r="B1262" t="inlineStr">
        <is>
          <t>1:58</t>
        </is>
      </c>
      <c r="C1262" t="inlineStr">
        <is>
          <t>fenster hall is also where punky meets</t>
        </is>
      </c>
      <c r="D1262">
        <f>HYPERLINK("https://www.youtube.com/watch?v=CYGnH4jTIOU&amp;t=118s", "Go to time")</f>
        <v/>
      </c>
    </row>
    <row r="1263">
      <c r="A1263">
        <f>HYPERLINK("https://www.youtube.com/watch?v=CYGnH4jTIOU", "Video")</f>
        <v/>
      </c>
      <c r="B1263" t="inlineStr">
        <is>
          <t>2:09</t>
        </is>
      </c>
      <c r="C1263" t="inlineStr">
        <is>
          <t>punky is raising her kids in the very</t>
        </is>
      </c>
      <c r="D1263">
        <f>HYPERLINK("https://www.youtube.com/watch?v=CYGnH4jTIOU&amp;t=129s", "Go to time")</f>
        <v/>
      </c>
    </row>
    <row r="1264">
      <c r="A1264">
        <f>HYPERLINK("https://www.youtube.com/watch?v=CYGnH4jTIOU", "Video")</f>
        <v/>
      </c>
      <c r="B1264" t="inlineStr">
        <is>
          <t>2:22</t>
        </is>
      </c>
      <c r="C1264" t="inlineStr">
        <is>
          <t>punky's old tree house is back</t>
        </is>
      </c>
      <c r="D1264">
        <f>HYPERLINK("https://www.youtube.com/watch?v=CYGnH4jTIOU&amp;t=142s", "Go to time")</f>
        <v/>
      </c>
    </row>
    <row r="1265">
      <c r="A1265">
        <f>HYPERLINK("https://www.youtube.com/watch?v=CYGnH4jTIOU", "Video")</f>
        <v/>
      </c>
      <c r="B1265" t="inlineStr">
        <is>
          <t>2:35</t>
        </is>
      </c>
      <c r="C1265" t="inlineStr">
        <is>
          <t>punky loves a classic while trying to</t>
        </is>
      </c>
      <c r="D1265">
        <f>HYPERLINK("https://www.youtube.com/watch?v=CYGnH4jTIOU&amp;t=155s", "Go to time")</f>
        <v/>
      </c>
    </row>
    <row r="1266">
      <c r="A1266">
        <f>HYPERLINK("https://www.youtube.com/watch?v=CYGnH4jTIOU", "Video")</f>
        <v/>
      </c>
      <c r="B1266" t="inlineStr">
        <is>
          <t>2:40</t>
        </is>
      </c>
      <c r="C1266" t="inlineStr">
        <is>
          <t>punky sings along to maniac a nod to</t>
        </is>
      </c>
      <c r="D1266">
        <f>HYPERLINK("https://www.youtube.com/watch?v=CYGnH4jTIOU&amp;t=160s", "Go to time")</f>
        <v/>
      </c>
    </row>
    <row r="1267">
      <c r="A1267">
        <f>HYPERLINK("https://www.youtube.com/watch?v=CYGnH4jTIOU", "Video")</f>
        <v/>
      </c>
      <c r="B1267" t="inlineStr">
        <is>
          <t>2:43</t>
        </is>
      </c>
      <c r="C1267" t="inlineStr">
        <is>
          <t>when the young punky sings the song in</t>
        </is>
      </c>
      <c r="D1267">
        <f>HYPERLINK("https://www.youtube.com/watch?v=CYGnH4jTIOU&amp;t=163s", "Go to time")</f>
        <v/>
      </c>
    </row>
    <row r="1268">
      <c r="A1268">
        <f>HYPERLINK("https://www.youtube.com/watch?v=CYGnH4jTIOU", "Video")</f>
        <v/>
      </c>
      <c r="B1268" t="inlineStr">
        <is>
          <t>2:55</t>
        </is>
      </c>
      <c r="C1268" t="inlineStr">
        <is>
          <t>or camp kooka loopy in episode 3 punky</t>
        </is>
      </c>
      <c r="D1268">
        <f>HYPERLINK("https://www.youtube.com/watch?v=CYGnH4jTIOU&amp;t=175s", "Go to time")</f>
        <v/>
      </c>
    </row>
    <row r="1269">
      <c r="A1269">
        <f>HYPERLINK("https://www.youtube.com/watch?v=CYGnH4jTIOU", "Video")</f>
        <v/>
      </c>
      <c r="B1269" t="inlineStr">
        <is>
          <t>3:23</t>
        </is>
      </c>
      <c r="C1269" t="inlineStr">
        <is>
          <t>punky's online date</t>
        </is>
      </c>
      <c r="D1269">
        <f>HYPERLINK("https://www.youtube.com/watch?v=CYGnH4jTIOU&amp;t=203s", "Go to time")</f>
        <v/>
      </c>
    </row>
    <row r="1270">
      <c r="A1270">
        <f>HYPERLINK("https://www.youtube.com/watch?v=CYGnH4jTIOU", "Video")</f>
        <v/>
      </c>
      <c r="B1270" t="inlineStr">
        <is>
          <t>3:28</t>
        </is>
      </c>
      <c r="C1270" t="inlineStr">
        <is>
          <t>original punky brewster and is now</t>
        </is>
      </c>
      <c r="D1270">
        <f>HYPERLINK("https://www.youtube.com/watch?v=CYGnH4jTIOU&amp;t=208s", "Go to time")</f>
        <v/>
      </c>
    </row>
    <row r="1271">
      <c r="A1271">
        <f>HYPERLINK("https://www.youtube.com/watch?v=CYGnH4jTIOU", "Video")</f>
        <v/>
      </c>
      <c r="B1271" t="inlineStr">
        <is>
          <t>3:37</t>
        </is>
      </c>
      <c r="C1271" t="inlineStr">
        <is>
          <t>classic series is when henry lets punky</t>
        </is>
      </c>
      <c r="D1271">
        <f>HYPERLINK("https://www.youtube.com/watch?v=CYGnH4jTIOU&amp;t=217s", "Go to time")</f>
        <v/>
      </c>
    </row>
    <row r="1272">
      <c r="A1272">
        <f>HYPERLINK("https://www.youtube.com/watch?v=CYGnH4jTIOU", "Video")</f>
        <v/>
      </c>
      <c r="B1272" t="inlineStr">
        <is>
          <t>3:41</t>
        </is>
      </c>
      <c r="C1272" t="inlineStr">
        <is>
          <t>and gives her a hat just like punky</t>
        </is>
      </c>
      <c r="D1272">
        <f>HYPERLINK("https://www.youtube.com/watch?v=CYGnH4jTIOU&amp;t=221s", "Go to time")</f>
        <v/>
      </c>
    </row>
    <row r="1273">
      <c r="A1273">
        <f>HYPERLINK("https://www.youtube.com/watch?v=CYGnH4jTIOU", "Video")</f>
        <v/>
      </c>
      <c r="B1273" t="inlineStr">
        <is>
          <t>4:03</t>
        </is>
      </c>
      <c r="C1273" t="inlineStr">
        <is>
          <t>in episode 7 punky and the kids adding a</t>
        </is>
      </c>
      <c r="D1273">
        <f>HYPERLINK("https://www.youtube.com/watch?v=CYGnH4jTIOU&amp;t=243s", "Go to time")</f>
        <v/>
      </c>
    </row>
    <row r="1274">
      <c r="A1274">
        <f>HYPERLINK("https://www.youtube.com/watch?v=CYGnH4jTIOU", "Video")</f>
        <v/>
      </c>
      <c r="B1274" t="inlineStr">
        <is>
          <t>4:08</t>
        </is>
      </c>
      <c r="C1274" t="inlineStr">
        <is>
          <t>is just like when henry and punky's</t>
        </is>
      </c>
      <c r="D1274">
        <f>HYPERLINK("https://www.youtube.com/watch?v=CYGnH4jTIOU&amp;t=248s", "Go to time")</f>
        <v/>
      </c>
    </row>
    <row r="1275">
      <c r="A1275">
        <f>HYPERLINK("https://www.youtube.com/watch?v=CYGnH4jTIOU", "Video")</f>
        <v/>
      </c>
      <c r="B1275" t="inlineStr">
        <is>
          <t>4:44</t>
        </is>
      </c>
      <c r="C1275" t="inlineStr">
        <is>
          <t>how long did it take punky brewster to</t>
        </is>
      </c>
      <c r="D1275">
        <f>HYPERLINK("https://www.youtube.com/watch?v=CYGnH4jTIOU&amp;t=284s", "Go to time")</f>
        <v/>
      </c>
    </row>
    <row r="1276">
      <c r="A1276">
        <f>HYPERLINK("https://www.youtube.com/watch?v=CYGnH4jTIOU", "Video")</f>
        <v/>
      </c>
      <c r="B1276" t="inlineStr">
        <is>
          <t>5:07</t>
        </is>
      </c>
      <c r="C1276" t="inlineStr">
        <is>
          <t>izzy was basically punky's twin</t>
        </is>
      </c>
      <c r="D1276">
        <f>HYPERLINK("https://www.youtube.com/watch?v=CYGnH4jTIOU&amp;t=307s", "Go to time")</f>
        <v/>
      </c>
    </row>
    <row r="1277">
      <c r="A1277">
        <f>HYPERLINK("https://www.youtube.com/watch?v=CYGnH4jTIOU", "Video")</f>
        <v/>
      </c>
      <c r="B1277" t="inlineStr">
        <is>
          <t>5:09</t>
        </is>
      </c>
      <c r="C1277" t="inlineStr">
        <is>
          <t>she dresses up as a young punky booster</t>
        </is>
      </c>
      <c r="D1277">
        <f>HYPERLINK("https://www.youtube.com/watch?v=CYGnH4jTIOU&amp;t=309s", "Go to time")</f>
        <v/>
      </c>
    </row>
    <row r="1278">
      <c r="A1278">
        <f>HYPERLINK("https://www.youtube.com/watch?v=CYGnH4jTIOU", "Video")</f>
        <v/>
      </c>
      <c r="B1278" t="inlineStr">
        <is>
          <t>5:17</t>
        </is>
      </c>
      <c r="C1278" t="inlineStr">
        <is>
          <t>and a skate key like the one punky worn</t>
        </is>
      </c>
      <c r="D1278">
        <f>HYPERLINK("https://www.youtube.com/watch?v=CYGnH4jTIOU&amp;t=317s", "Go to time")</f>
        <v/>
      </c>
    </row>
    <row r="1279">
      <c r="A1279">
        <f>HYPERLINK("https://www.youtube.com/watch?v=CYGnH4jTIOU", "Video")</f>
        <v/>
      </c>
      <c r="B1279" t="inlineStr">
        <is>
          <t>5:20</t>
        </is>
      </c>
      <c r="C1279" t="inlineStr">
        <is>
          <t>you bet if she says punky power i'm a</t>
        </is>
      </c>
      <c r="D1279">
        <f>HYPERLINK("https://www.youtube.com/watch?v=CYGnH4jTIOU&amp;t=320s", "Go to time")</f>
        <v/>
      </c>
    </row>
    <row r="1280">
      <c r="A1280">
        <f>HYPERLINK("https://www.youtube.com/watch?v=CYGnH4jTIOU", "Video")</f>
        <v/>
      </c>
      <c r="B1280" t="inlineStr">
        <is>
          <t>5:22</t>
        </is>
      </c>
      <c r="C1280" t="inlineStr">
        <is>
          <t>straight up losing so we know punky</t>
        </is>
      </c>
      <c r="D1280">
        <f>HYPERLINK("https://www.youtube.com/watch?v=CYGnH4jTIOU&amp;t=322s", "Go to time")</f>
        <v/>
      </c>
    </row>
    <row r="1281">
      <c r="A1281">
        <f>HYPERLINK("https://www.youtube.com/watch?v=CYGnH4jTIOU", "Video")</f>
        <v/>
      </c>
      <c r="B1281" t="inlineStr">
        <is>
          <t>5:50</t>
        </is>
      </c>
      <c r="C1281" t="inlineStr">
        <is>
          <t>when punky and susan show each other</t>
        </is>
      </c>
      <c r="D1281">
        <f>HYPERLINK("https://www.youtube.com/watch?v=CYGnH4jTIOU&amp;t=350s", "Go to time")</f>
        <v/>
      </c>
    </row>
    <row r="1282">
      <c r="A1282">
        <f>HYPERLINK("https://www.youtube.com/watch?v=CYGnH4jTIOU", "Video")</f>
        <v/>
      </c>
      <c r="B1282" t="inlineStr">
        <is>
          <t>6:03</t>
        </is>
      </c>
      <c r="C1282" t="inlineStr">
        <is>
          <t>punky's music box is the same music box</t>
        </is>
      </c>
      <c r="D1282">
        <f>HYPERLINK("https://www.youtube.com/watch?v=CYGnH4jTIOU&amp;t=363s", "Go to time")</f>
        <v/>
      </c>
    </row>
    <row r="1283">
      <c r="A1283">
        <f>HYPERLINK("https://www.youtube.com/watch?v=CYGnH4jTIOU", "Video")</f>
        <v/>
      </c>
      <c r="B1283" t="inlineStr">
        <is>
          <t>6:06</t>
        </is>
      </c>
      <c r="C1283" t="inlineStr">
        <is>
          <t>and that is punky powerful</t>
        </is>
      </c>
      <c r="D1283">
        <f>HYPERLINK("https://www.youtube.com/watch?v=CYGnH4jTIOU&amp;t=366s", "Go to time")</f>
        <v/>
      </c>
    </row>
    <row r="1284">
      <c r="A1284">
        <f>HYPERLINK("https://www.youtube.com/watch?v=CYGnH4jTIOU", "Video")</f>
        <v/>
      </c>
      <c r="B1284" t="inlineStr">
        <is>
          <t>6:15</t>
        </is>
      </c>
      <c r="C1284" t="inlineStr">
        <is>
          <t>some punky brewster</t>
        </is>
      </c>
      <c r="D1284">
        <f>HYPERLINK("https://www.youtube.com/watch?v=CYGnH4jTIOU&amp;t=375s", "Go to time")</f>
        <v/>
      </c>
    </row>
    <row r="1285">
      <c r="A1285">
        <f>HYPERLINK("https://www.youtube.com/watch?v=CYGnH4jTIOU", "Video")</f>
        <v/>
      </c>
      <c r="B1285" t="inlineStr">
        <is>
          <t>6:17</t>
        </is>
      </c>
      <c r="C1285" t="inlineStr">
        <is>
          <t>my punky power says bring it on</t>
        </is>
      </c>
      <c r="D1285">
        <f>HYPERLINK("https://www.youtube.com/watch?v=CYGnH4jTIOU&amp;t=377s", "Go to time")</f>
        <v/>
      </c>
    </row>
    <row r="1286">
      <c r="A1286">
        <f>HYPERLINK("https://www.youtube.com/watch?v=vhNeuG-Y9Fo", "Video")</f>
        <v/>
      </c>
      <c r="B1286" t="inlineStr">
        <is>
          <t>4:56</t>
        </is>
      </c>
      <c r="C1286" t="inlineStr">
        <is>
          <t>punches one two three four five six six</t>
        </is>
      </c>
      <c r="D1286">
        <f>HYPERLINK("https://www.youtube.com/watch?v=vhNeuG-Y9Fo&amp;t=296s", "Go to time")</f>
        <v/>
      </c>
    </row>
    <row r="1287">
      <c r="A1287">
        <f>HYPERLINK("https://www.youtube.com/watch?v=eRaIAeZ0PbU", "Video")</f>
        <v/>
      </c>
      <c r="B1287" t="inlineStr">
        <is>
          <t>5:20</t>
        </is>
      </c>
      <c r="C1287" t="inlineStr">
        <is>
          <t>some weddings and not tell us yes punish</t>
        </is>
      </c>
      <c r="D1287">
        <f>HYPERLINK("https://www.youtube.com/watch?v=eRaIAeZ0PbU&amp;t=320s", "Go to time")</f>
        <v/>
      </c>
    </row>
    <row r="1288">
      <c r="A1288">
        <f>HYPERLINK("https://www.youtube.com/watch?v=eRaIAeZ0PbU", "Video")</f>
        <v/>
      </c>
      <c r="B1288" t="inlineStr">
        <is>
          <t>5:25</t>
        </is>
      </c>
      <c r="C1288" t="inlineStr">
        <is>
          <t>oh you're going to be punished Mitchell</t>
        </is>
      </c>
      <c r="D1288">
        <f>HYPERLINK("https://www.youtube.com/watch?v=eRaIAeZ0PbU&amp;t=325s", "Go to time")</f>
        <v/>
      </c>
    </row>
    <row r="1289">
      <c r="A1289">
        <f>HYPERLINK("https://www.youtube.com/watch?v=DARNF7NGGOs", "Video")</f>
        <v/>
      </c>
      <c r="B1289" t="inlineStr">
        <is>
          <t>10:22</t>
        </is>
      </c>
      <c r="C1289" t="inlineStr">
        <is>
          <t>I went to get her punch. When I came back,</t>
        </is>
      </c>
      <c r="D1289">
        <f>HYPERLINK("https://www.youtube.com/watch?v=DARNF7NGGOs&amp;t=622s", "Go to time")</f>
        <v/>
      </c>
    </row>
    <row r="1290">
      <c r="A1290">
        <f>HYPERLINK("https://www.youtube.com/watch?v=0qMCgYr4RcE", "Video")</f>
        <v/>
      </c>
      <c r="B1290" t="inlineStr">
        <is>
          <t>9:22</t>
        </is>
      </c>
      <c r="C1290" t="inlineStr">
        <is>
          <t>This one is punishment.</t>
        </is>
      </c>
      <c r="D1290">
        <f>HYPERLINK("https://www.youtube.com/watch?v=0qMCgYr4RcE&amp;t=562s", "Go to time")</f>
        <v/>
      </c>
    </row>
    <row r="1291">
      <c r="A1291">
        <f>HYPERLINK("https://www.youtube.com/watch?v=njwXcmn3YzM", "Video")</f>
        <v/>
      </c>
      <c r="B1291" t="inlineStr">
        <is>
          <t>4:24</t>
        </is>
      </c>
      <c r="C1291" t="inlineStr">
        <is>
          <t>you need to punch some
fucking holes in this thing.</t>
        </is>
      </c>
      <c r="D1291">
        <f>HYPERLINK("https://www.youtube.com/watch?v=njwXcmn3YzM&amp;t=264s", "Go to time")</f>
        <v/>
      </c>
    </row>
    <row r="1292">
      <c r="A1292">
        <f>HYPERLINK("https://www.youtube.com/watch?v=5uxLSwhNoHQ", "Video")</f>
        <v/>
      </c>
      <c r="B1292" t="inlineStr">
        <is>
          <t>4:54</t>
        </is>
      </c>
      <c r="C1292" t="inlineStr">
        <is>
          <t>I say, punkin, gang says, chunkin.</t>
        </is>
      </c>
      <c r="D1292">
        <f>HYPERLINK("https://www.youtube.com/watch?v=5uxLSwhNoHQ&amp;t=294s", "Go to time")</f>
        <v/>
      </c>
    </row>
    <row r="1293">
      <c r="A1293">
        <f>HYPERLINK("https://www.youtube.com/watch?v=d2tNlCJX_Lw", "Video")</f>
        <v/>
      </c>
      <c r="B1293" t="inlineStr">
        <is>
          <t>1:22</t>
        </is>
      </c>
      <c r="C1293" t="inlineStr">
        <is>
          <t>punky gave me to give to mr warnamot in</t>
        </is>
      </c>
      <c r="D1293">
        <f>HYPERLINK("https://www.youtube.com/watch?v=d2tNlCJX_Lw&amp;t=82s", "Go to time")</f>
        <v/>
      </c>
    </row>
    <row r="1294">
      <c r="A1294">
        <f>HYPERLINK("https://www.youtube.com/watch?v=d2tNlCJX_Lw", "Video")</f>
        <v/>
      </c>
      <c r="B1294" t="inlineStr">
        <is>
          <t>3:06</t>
        </is>
      </c>
      <c r="C1294" t="inlineStr">
        <is>
          <t>i think punky brewster and henry warner</t>
        </is>
      </c>
      <c r="D1294">
        <f>HYPERLINK("https://www.youtube.com/watch?v=d2tNlCJX_Lw&amp;t=186s", "Go to time")</f>
        <v/>
      </c>
    </row>
    <row r="1295">
      <c r="A1295">
        <f>HYPERLINK("https://www.youtube.com/watch?v=7KYQR7b8M0g", "Video")</f>
        <v/>
      </c>
      <c r="B1295" t="inlineStr">
        <is>
          <t>8:02</t>
        </is>
      </c>
      <c r="C1295" t="inlineStr">
        <is>
          <t>go ahead take me punish your parents by</t>
        </is>
      </c>
      <c r="D1295">
        <f>HYPERLINK("https://www.youtube.com/watch?v=7KYQR7b8M0g&amp;t=482s", "Go to time")</f>
        <v/>
      </c>
    </row>
    <row r="1296">
      <c r="A1296">
        <f>HYPERLINK("https://www.youtube.com/watch?v=O1whGHtAJuo", "Video")</f>
        <v/>
      </c>
      <c r="B1296" t="inlineStr">
        <is>
          <t>2:36</t>
        </is>
      </c>
      <c r="C1296" t="inlineStr">
        <is>
          <t>punish Karen and Susan and your mother</t>
        </is>
      </c>
      <c r="D1296">
        <f>HYPERLINK("https://www.youtube.com/watch?v=O1whGHtAJuo&amp;t=156s", "Go to time")</f>
        <v/>
      </c>
    </row>
    <row r="1297">
      <c r="A1297">
        <f>HYPERLINK("https://www.youtube.com/watch?v=kHTAl-4M5Z8", "Video")</f>
        <v/>
      </c>
      <c r="B1297" t="inlineStr">
        <is>
          <t>2:00</t>
        </is>
      </c>
      <c r="C1297" t="inlineStr">
        <is>
          <t>left on my punch guard gus don't be</t>
        </is>
      </c>
      <c r="D1297">
        <f>HYPERLINK("https://www.youtube.com/watch?v=kHTAl-4M5Z8&amp;t=120s", "Go to time")</f>
        <v/>
      </c>
    </row>
    <row r="1298">
      <c r="A1298">
        <f>HYPERLINK("https://www.youtube.com/watch?v=kLUwMaZ8f5g", "Video")</f>
        <v/>
      </c>
      <c r="B1298" t="inlineStr">
        <is>
          <t>5:04</t>
        </is>
      </c>
      <c r="C1298" t="inlineStr">
        <is>
          <t>of Rapunzel's Royal flag entangled</t>
        </is>
      </c>
      <c r="D1298">
        <f>HYPERLINK("https://www.youtube.com/watch?v=kLUwMaZ8f5g&amp;t=304s", "Go to time")</f>
        <v/>
      </c>
    </row>
    <row r="1299">
      <c r="A1299">
        <f>HYPERLINK("https://www.youtube.com/watch?v=7HPX6vkVntY", "Video")</f>
        <v/>
      </c>
      <c r="B1299" t="inlineStr">
        <is>
          <t>3:02</t>
        </is>
      </c>
      <c r="C1299" t="inlineStr">
        <is>
          <t>not benign although if you like the pun</t>
        </is>
      </c>
      <c r="D1299">
        <f>HYPERLINK("https://www.youtube.com/watch?v=7HPX6vkVntY&amp;t=182s", "Go to time")</f>
        <v/>
      </c>
    </row>
    <row r="1300">
      <c r="A1300">
        <f>HYPERLINK("https://www.youtube.com/watch?v=lDFsgROu-yY", "Video")</f>
        <v/>
      </c>
      <c r="B1300" t="inlineStr">
        <is>
          <t>1:58</t>
        </is>
      </c>
      <c r="C1300" t="inlineStr">
        <is>
          <t>extreme punishment or yelling if things</t>
        </is>
      </c>
      <c r="D1300">
        <f>HYPERLINK("https://www.youtube.com/watch?v=lDFsgROu-yY&amp;t=118s", "Go to time")</f>
        <v/>
      </c>
    </row>
    <row r="1301">
      <c r="A1301">
        <f>HYPERLINK("https://www.youtube.com/watch?v=qhNt4LxMrpg", "Video")</f>
        <v/>
      </c>
      <c r="B1301" t="inlineStr">
        <is>
          <t>8:12</t>
        </is>
      </c>
      <c r="C1301" t="inlineStr">
        <is>
          <t>Fear of punishment can drive
a person to live in fear.</t>
        </is>
      </c>
      <c r="D1301">
        <f>HYPERLINK("https://www.youtube.com/watch?v=qhNt4LxMrpg&amp;t=492s", "Go to time")</f>
        <v/>
      </c>
    </row>
    <row r="1302">
      <c r="A1302">
        <f>HYPERLINK("https://www.youtube.com/watch?v=tJOu2l-_940", "Video")</f>
        <v/>
      </c>
      <c r="B1302" t="inlineStr">
        <is>
          <t>0:22</t>
        </is>
      </c>
      <c r="C1302" t="inlineStr">
        <is>
          <t>where he stormed up on stage and punched</t>
        </is>
      </c>
      <c r="D1302">
        <f>HYPERLINK("https://www.youtube.com/watch?v=tJOu2l-_940&amp;t=22s", "Go to time")</f>
        <v/>
      </c>
    </row>
    <row r="1303">
      <c r="A1303">
        <f>HYPERLINK("https://www.youtube.com/watch?v=X4QrnmT6iyo", "Video")</f>
        <v/>
      </c>
      <c r="B1303" t="inlineStr">
        <is>
          <t>10:01</t>
        </is>
      </c>
      <c r="C1303" t="inlineStr">
        <is>
          <t>will be punished for being a sinner</t>
        </is>
      </c>
      <c r="D1303">
        <f>HYPERLINK("https://www.youtube.com/watch?v=X4QrnmT6iyo&amp;t=601s", "Go to time")</f>
        <v/>
      </c>
    </row>
    <row r="1304">
      <c r="A1304">
        <f>HYPERLINK("https://www.youtube.com/watch?v=NiET5ULxAWY", "Video")</f>
        <v/>
      </c>
      <c r="B1304" t="inlineStr">
        <is>
          <t>3:50</t>
        </is>
      </c>
      <c r="C1304" t="inlineStr">
        <is>
          <t>feels like a sucker punch when it</t>
        </is>
      </c>
      <c r="D1304">
        <f>HYPERLINK("https://www.youtube.com/watch?v=NiET5ULxAWY&amp;t=230s", "Go to time")</f>
        <v/>
      </c>
    </row>
    <row r="1305">
      <c r="A1305">
        <f>HYPERLINK("https://www.youtube.com/watch?v=v1kw5Il1FFM", "Video")</f>
        <v/>
      </c>
      <c r="B1305" t="inlineStr">
        <is>
          <t>1:33</t>
        </is>
      </c>
      <c r="C1305" t="inlineStr">
        <is>
          <t>feel like a punch to the gut maybe they</t>
        </is>
      </c>
      <c r="D1305">
        <f>HYPERLINK("https://www.youtube.com/watch?v=v1kw5Il1FFM&amp;t=93s", "Go to time")</f>
        <v/>
      </c>
    </row>
    <row r="1306">
      <c r="A1306">
        <f>HYPERLINK("https://www.youtube.com/watch?v=5WUK_Fbs-nA", "Video")</f>
        <v/>
      </c>
      <c r="B1306" t="inlineStr">
        <is>
          <t>3:36</t>
        </is>
      </c>
      <c r="C1306" t="inlineStr">
        <is>
          <t>from cyberpunk Edge Runners the main</t>
        </is>
      </c>
      <c r="D1306">
        <f>HYPERLINK("https://www.youtube.com/watch?v=5WUK_Fbs-nA&amp;t=216s", "Go to time")</f>
        <v/>
      </c>
    </row>
    <row r="1307">
      <c r="A1307">
        <f>HYPERLINK("https://www.youtube.com/watch?v=yH4gnmzVeOY", "Video")</f>
        <v/>
      </c>
      <c r="B1307" t="inlineStr">
        <is>
          <t>1:45</t>
        </is>
      </c>
      <c r="C1307" t="inlineStr">
        <is>
          <t>punishment by grabbing slapping and</t>
        </is>
      </c>
      <c r="D1307">
        <f>HYPERLINK("https://www.youtube.com/watch?v=yH4gnmzVeOY&amp;t=105s", "Go to time")</f>
        <v/>
      </c>
    </row>
    <row r="1308">
      <c r="A1308">
        <f>HYPERLINK("https://www.youtube.com/watch?v=74b2QQJbCWM", "Video")</f>
        <v/>
      </c>
      <c r="B1308" t="inlineStr">
        <is>
          <t>2:09</t>
        </is>
      </c>
      <c r="C1308" t="inlineStr">
        <is>
          <t>reward and Punishment the results showed</t>
        </is>
      </c>
      <c r="D1308">
        <f>HYPERLINK("https://www.youtube.com/watch?v=74b2QQJbCWM&amp;t=129s", "Go to time")</f>
        <v/>
      </c>
    </row>
    <row r="1309">
      <c r="A1309">
        <f>HYPERLINK("https://www.youtube.com/watch?v=jtkJoapTA4Y", "Video")</f>
        <v/>
      </c>
      <c r="B1309" t="inlineStr">
        <is>
          <t>3:14</t>
        </is>
      </c>
      <c r="C1309" t="inlineStr">
        <is>
          <t>punishment weaponized boundaries often</t>
        </is>
      </c>
      <c r="D1309">
        <f>HYPERLINK("https://www.youtube.com/watch?v=jtkJoapTA4Y&amp;t=194s", "Go to time")</f>
        <v/>
      </c>
    </row>
    <row r="1310">
      <c r="A1310">
        <f>HYPERLINK("https://www.youtube.com/watch?v=jtkJoapTA4Y", "Video")</f>
        <v/>
      </c>
      <c r="B1310" t="inlineStr">
        <is>
          <t>3:19</t>
        </is>
      </c>
      <c r="C1310" t="inlineStr">
        <is>
          <t>punish whether or not the person setting</t>
        </is>
      </c>
      <c r="D1310">
        <f>HYPERLINK("https://www.youtube.com/watch?v=jtkJoapTA4Y&amp;t=199s", "Go to time")</f>
        <v/>
      </c>
    </row>
    <row r="1311">
      <c r="A1311">
        <f>HYPERLINK("https://www.youtube.com/watch?v=jtkJoapTA4Y", "Video")</f>
        <v/>
      </c>
      <c r="B1311" t="inlineStr">
        <is>
          <t>3:39</t>
        </is>
      </c>
      <c r="C1311" t="inlineStr">
        <is>
          <t>them the silent treatment and punish</t>
        </is>
      </c>
      <c r="D1311">
        <f>HYPERLINK("https://www.youtube.com/watch?v=jtkJoapTA4Y&amp;t=219s", "Go to time")</f>
        <v/>
      </c>
    </row>
    <row r="1312">
      <c r="A1312">
        <f>HYPERLINK("https://www.youtube.com/watch?v=jtkJoapTA4Y", "Video")</f>
        <v/>
      </c>
      <c r="B1312" t="inlineStr">
        <is>
          <t>3:51</t>
        </is>
      </c>
      <c r="C1312" t="inlineStr">
        <is>
          <t>boundary to inflict punishment take a</t>
        </is>
      </c>
      <c r="D1312">
        <f>HYPERLINK("https://www.youtube.com/watch?v=jtkJoapTA4Y&amp;t=231s", "Go to time")</f>
        <v/>
      </c>
    </row>
    <row r="1313">
      <c r="A1313">
        <f>HYPERLINK("https://www.youtube.com/watch?v=jtkJoapTA4Y", "Video")</f>
        <v/>
      </c>
      <c r="B1313" t="inlineStr">
        <is>
          <t>6:35</t>
        </is>
      </c>
      <c r="C1313" t="inlineStr">
        <is>
          <t>inevitably cross it you're punished or</t>
        </is>
      </c>
      <c r="D1313">
        <f>HYPERLINK("https://www.youtube.com/watch?v=jtkJoapTA4Y&amp;t=395s", "Go to time")</f>
        <v/>
      </c>
    </row>
    <row r="1314">
      <c r="A1314">
        <f>HYPERLINK("https://www.youtube.com/watch?v=jtkJoapTA4Y", "Video")</f>
        <v/>
      </c>
      <c r="B1314" t="inlineStr">
        <is>
          <t>7:32</t>
        </is>
      </c>
      <c r="C1314" t="inlineStr">
        <is>
          <t>being used to control punish or harm</t>
        </is>
      </c>
      <c r="D1314">
        <f>HYPERLINK("https://www.youtube.com/watch?v=jtkJoapTA4Y&amp;t=452s", "Go to time")</f>
        <v/>
      </c>
    </row>
    <row r="1315">
      <c r="A1315">
        <f>HYPERLINK("https://www.youtube.com/watch?v=8JjmEpGdY0k", "Video")</f>
        <v/>
      </c>
      <c r="B1315" t="inlineStr">
        <is>
          <t>1:30</t>
        </is>
      </c>
      <c r="C1315" t="inlineStr">
        <is>
          <t>tactic to punish the other person for</t>
        </is>
      </c>
      <c r="D1315">
        <f>HYPERLINK("https://www.youtube.com/watch?v=8JjmEpGdY0k&amp;t=90s", "Go to time")</f>
        <v/>
      </c>
    </row>
    <row r="1316">
      <c r="A1316">
        <f>HYPERLINK("https://www.youtube.com/watch?v=U732BIxhqPk", "Video")</f>
        <v/>
      </c>
      <c r="B1316" t="inlineStr">
        <is>
          <t>2:55</t>
        </is>
      </c>
      <c r="C1316" t="inlineStr">
        <is>
          <t>feared the possible punishment so now</t>
        </is>
      </c>
      <c r="D1316">
        <f>HYPERLINK("https://www.youtube.com/watch?v=U732BIxhqPk&amp;t=175s", "Go to time")</f>
        <v/>
      </c>
    </row>
    <row r="1317">
      <c r="A1317">
        <f>HYPERLINK("https://www.youtube.com/watch?v=9diKzC5X2zA", "Video")</f>
        <v/>
      </c>
      <c r="B1317" t="inlineStr">
        <is>
          <t>2:34</t>
        </is>
      </c>
      <c r="C1317" t="inlineStr">
        <is>
          <t>rather than a punishment instead of</t>
        </is>
      </c>
      <c r="D1317">
        <f>HYPERLINK("https://www.youtube.com/watch?v=9diKzC5X2zA&amp;t=154s", "Go to time")</f>
        <v/>
      </c>
    </row>
    <row r="1318">
      <c r="A1318">
        <f>HYPERLINK("https://www.youtube.com/watch?v=XZu7CGe6sQ8", "Video")</f>
        <v/>
      </c>
      <c r="B1318" t="inlineStr">
        <is>
          <t>3:08</t>
        </is>
      </c>
      <c r="C1318" t="inlineStr">
        <is>
          <t>yourself so don't punish yourself for</t>
        </is>
      </c>
      <c r="D1318">
        <f>HYPERLINK("https://www.youtube.com/watch?v=XZu7CGe6sQ8&amp;t=188s", "Go to time")</f>
        <v/>
      </c>
    </row>
    <row r="1319">
      <c r="A1319">
        <f>HYPERLINK("https://www.youtube.com/watch?v=POrIk0ZN4ms", "Video")</f>
        <v/>
      </c>
      <c r="B1319" t="inlineStr">
        <is>
          <t>1:36</t>
        </is>
      </c>
      <c r="C1319" t="inlineStr">
        <is>
          <t>age every day brought punishing</t>
        </is>
      </c>
      <c r="D1319">
        <f>HYPERLINK("https://www.youtube.com/watch?v=POrIk0ZN4ms&amp;t=96s", "Go to time")</f>
        <v/>
      </c>
    </row>
    <row r="1320">
      <c r="A1320">
        <f>HYPERLINK("https://www.youtube.com/watch?v=yVx43qiRI_4", "Video")</f>
        <v/>
      </c>
      <c r="B1320" t="inlineStr">
        <is>
          <t>0:08</t>
        </is>
      </c>
      <c r="C1320" t="inlineStr">
        <is>
          <t>other emotional gut punch that comes</t>
        </is>
      </c>
      <c r="D1320">
        <f>HYPERLINK("https://www.youtube.com/watch?v=yVx43qiRI_4&amp;t=8s", "Go to time")</f>
        <v/>
      </c>
    </row>
    <row r="1321">
      <c r="A1321">
        <f>HYPERLINK("https://www.youtube.com/watch?v=n5dJ6unjAFc", "Video")</f>
        <v/>
      </c>
      <c r="B1321" t="inlineStr">
        <is>
          <t>1:36</t>
        </is>
      </c>
      <c r="C1321" t="inlineStr">
        <is>
          <t>where the truth lies no pun</t>
        </is>
      </c>
      <c r="D1321">
        <f>HYPERLINK("https://www.youtube.com/watch?v=n5dJ6unjAFc&amp;t=96s", "Go to time")</f>
        <v/>
      </c>
    </row>
    <row r="1322">
      <c r="A1322">
        <f>HYPERLINK("https://www.youtube.com/watch?v=E2OqV2La4TU", "Video")</f>
        <v/>
      </c>
      <c r="B1322" t="inlineStr">
        <is>
          <t>9:47</t>
        </is>
      </c>
      <c r="C1322" t="inlineStr">
        <is>
          <t>instead of punishing myself for every</t>
        </is>
      </c>
      <c r="D1322">
        <f>HYPERLINK("https://www.youtube.com/watch?v=E2OqV2La4TU&amp;t=587s", "Go to time")</f>
        <v/>
      </c>
    </row>
    <row r="1323">
      <c r="A1323">
        <f>HYPERLINK("https://www.youtube.com/watch?v=-LgvyFwxJKM", "Video")</f>
        <v/>
      </c>
      <c r="B1323" t="inlineStr">
        <is>
          <t>2:55</t>
        </is>
      </c>
      <c r="C1323" t="inlineStr">
        <is>
          <t>feared the possible punishment so now</t>
        </is>
      </c>
      <c r="D1323">
        <f>HYPERLINK("https://www.youtube.com/watch?v=-LgvyFwxJKM&amp;t=175s", "Go to time")</f>
        <v/>
      </c>
    </row>
    <row r="1324">
      <c r="A1324">
        <f>HYPERLINK("https://www.youtube.com/watch?v=rPvZmuDSgZg", "Video")</f>
        <v/>
      </c>
      <c r="B1324" t="inlineStr">
        <is>
          <t>3:10</t>
        </is>
      </c>
      <c r="C1324" t="inlineStr">
        <is>
          <t>punishment in return</t>
        </is>
      </c>
      <c r="D1324">
        <f>HYPERLINK("https://www.youtube.com/watch?v=rPvZmuDSgZg&amp;t=190s", "Go to time")</f>
        <v/>
      </c>
    </row>
    <row r="1325">
      <c r="A1325">
        <f>HYPERLINK("https://www.youtube.com/watch?v=LNQrW1wHgII", "Video")</f>
        <v/>
      </c>
      <c r="B1325" t="inlineStr">
        <is>
          <t>3:31</t>
        </is>
      </c>
      <c r="C1325" t="inlineStr">
        <is>
          <t>and Punishment in a healthy relationship</t>
        </is>
      </c>
      <c r="D1325">
        <f>HYPERLINK("https://www.youtube.com/watch?v=LNQrW1wHgII&amp;t=211s", "Go to time")</f>
        <v/>
      </c>
    </row>
    <row r="1326">
      <c r="A1326">
        <f>HYPERLINK("https://www.youtube.com/watch?v=LNQrW1wHgII", "Video")</f>
        <v/>
      </c>
      <c r="B1326" t="inlineStr">
        <is>
          <t>3:55</t>
        </is>
      </c>
      <c r="C1326" t="inlineStr">
        <is>
          <t>withhold it to punish you this drastic</t>
        </is>
      </c>
      <c r="D1326">
        <f>HYPERLINK("https://www.youtube.com/watch?v=LNQrW1wHgII&amp;t=235s", "Go to time")</f>
        <v/>
      </c>
    </row>
    <row r="1327">
      <c r="A1327">
        <f>HYPERLINK("https://www.youtube.com/watch?v=zO45zD1_ucA", "Video")</f>
        <v/>
      </c>
      <c r="B1327" t="inlineStr">
        <is>
          <t>0:20</t>
        </is>
      </c>
      <c r="C1327" t="inlineStr">
        <is>
          <t>toxic cycle of reward and punishment</t>
        </is>
      </c>
      <c r="D1327">
        <f>HYPERLINK("https://www.youtube.com/watch?v=zO45zD1_ucA&amp;t=20s", "Go to time")</f>
        <v/>
      </c>
    </row>
    <row r="1328">
      <c r="A1328">
        <f>HYPERLINK("https://www.youtube.com/watch?v=zO45zD1_ucA", "Video")</f>
        <v/>
      </c>
      <c r="B1328" t="inlineStr">
        <is>
          <t>2:35</t>
        </is>
      </c>
      <c r="C1328" t="inlineStr">
        <is>
          <t>punishments are given irregularly rather</t>
        </is>
      </c>
      <c r="D1328">
        <f>HYPERLINK("https://www.youtube.com/watch?v=zO45zD1_ucA&amp;t=155s", "Go to time")</f>
        <v/>
      </c>
    </row>
    <row r="1329">
      <c r="A1329">
        <f>HYPERLINK("https://www.youtube.com/watch?v=N2JbLYhf8Go", "Video")</f>
        <v/>
      </c>
      <c r="B1329" t="inlineStr">
        <is>
          <t>1:22</t>
        </is>
      </c>
      <c r="C1329" t="inlineStr">
        <is>
          <t>punishments if they didn't please their</t>
        </is>
      </c>
      <c r="D1329">
        <f>HYPERLINK("https://www.youtube.com/watch?v=N2JbLYhf8Go&amp;t=82s", "Go to time")</f>
        <v/>
      </c>
    </row>
    <row r="1330">
      <c r="A1330">
        <f>HYPERLINK("https://www.youtube.com/watch?v=MLX2PfA1vVU", "Video")</f>
        <v/>
      </c>
      <c r="B1330" t="inlineStr">
        <is>
          <t>5:57</t>
        </is>
      </c>
      <c r="C1330" t="inlineStr">
        <is>
          <t>don't go according to plans we punish</t>
        </is>
      </c>
      <c r="D1330">
        <f>HYPERLINK("https://www.youtube.com/watch?v=MLX2PfA1vVU&amp;t=357s", "Go to time")</f>
        <v/>
      </c>
    </row>
    <row r="1331">
      <c r="A1331">
        <f>HYPERLINK("https://www.youtube.com/watch?v=_Z0O6qmLBwg", "Video")</f>
        <v/>
      </c>
      <c r="B1331" t="inlineStr">
        <is>
          <t>3:38</t>
        </is>
      </c>
      <c r="C1331" t="inlineStr">
        <is>
          <t>around them when they saw an adult punch</t>
        </is>
      </c>
      <c r="D1331">
        <f>HYPERLINK("https://www.youtube.com/watch?v=_Z0O6qmLBwg&amp;t=218s", "Go to time")</f>
        <v/>
      </c>
    </row>
    <row r="1332">
      <c r="A1332">
        <f>HYPERLINK("https://www.youtube.com/watch?v=yzvD0UHqQ6A", "Video")</f>
        <v/>
      </c>
      <c r="B1332" t="inlineStr">
        <is>
          <t>1:32</t>
        </is>
      </c>
      <c r="C1332" t="inlineStr">
        <is>
          <t>or from being punished for showing</t>
        </is>
      </c>
      <c r="D1332">
        <f>HYPERLINK("https://www.youtube.com/watch?v=yzvD0UHqQ6A&amp;t=92s", "Go to time")</f>
        <v/>
      </c>
    </row>
    <row r="1333">
      <c r="A1333">
        <f>HYPERLINK("https://www.youtube.com/watch?v=NJCWd9Eh-vA", "Video")</f>
        <v/>
      </c>
      <c r="B1333" t="inlineStr">
        <is>
          <t>3:24</t>
        </is>
      </c>
      <c r="C1333" t="inlineStr">
        <is>
          <t>is a way to punish you trying to</t>
        </is>
      </c>
      <c r="D1333">
        <f>HYPERLINK("https://www.youtube.com/watch?v=NJCWd9Eh-vA&amp;t=204s", "Go to time")</f>
        <v/>
      </c>
    </row>
    <row r="1334">
      <c r="A1334">
        <f>HYPERLINK("https://www.youtube.com/watch?v=3XXcOY7keuc", "Video")</f>
        <v/>
      </c>
      <c r="B1334" t="inlineStr">
        <is>
          <t>4:35</t>
        </is>
      </c>
      <c r="C1334" t="inlineStr">
        <is>
          <t>your consistent punctuality,</t>
        </is>
      </c>
      <c r="D1334">
        <f>HYPERLINK("https://www.youtube.com/watch?v=3XXcOY7keuc&amp;t=275s", "Go to time")</f>
        <v/>
      </c>
    </row>
    <row r="1335">
      <c r="A1335">
        <f>HYPERLINK("https://www.youtube.com/watch?v=11GJTYH9jyQ", "Video")</f>
        <v/>
      </c>
      <c r="B1335" t="inlineStr">
        <is>
          <t>2:26</t>
        </is>
      </c>
      <c r="C1335" t="inlineStr">
        <is>
          <t>gets to that punch line you're laughing</t>
        </is>
      </c>
      <c r="D1335">
        <f>HYPERLINK("https://www.youtube.com/watch?v=11GJTYH9jyQ&amp;t=146s", "Go to time")</f>
        <v/>
      </c>
    </row>
    <row r="1336">
      <c r="A1336">
        <f>HYPERLINK("https://www.youtube.com/watch?v=RSUMYuk-PfU", "Video")</f>
        <v/>
      </c>
      <c r="B1336" t="inlineStr">
        <is>
          <t>0:27</t>
        </is>
      </c>
      <c r="C1336" t="inlineStr">
        <is>
          <t>Rapunzel having a narcissistic parent</t>
        </is>
      </c>
      <c r="D1336">
        <f>HYPERLINK("https://www.youtube.com/watch?v=RSUMYuk-PfU&amp;t=27s", "Go to time")</f>
        <v/>
      </c>
    </row>
    <row r="1337">
      <c r="A1337">
        <f>HYPERLINK("https://www.youtube.com/watch?v=RSUMYuk-PfU", "Video")</f>
        <v/>
      </c>
      <c r="B1337" t="inlineStr">
        <is>
          <t>0:30</t>
        </is>
      </c>
      <c r="C1337" t="inlineStr">
        <is>
          <t>like Mother Gothel taught Rapunzel and</t>
        </is>
      </c>
      <c r="D1337">
        <f>HYPERLINK("https://www.youtube.com/watch?v=RSUMYuk-PfU&amp;t=30s", "Go to time")</f>
        <v/>
      </c>
    </row>
    <row r="1338">
      <c r="A1338">
        <f>HYPERLINK("https://www.youtube.com/watch?v=RSUMYuk-PfU", "Video")</f>
        <v/>
      </c>
      <c r="B1338" t="inlineStr">
        <is>
          <t>0:37</t>
        </is>
      </c>
      <c r="C1338" t="inlineStr">
        <is>
          <t>anything right had Rapunzel not escaped</t>
        </is>
      </c>
      <c r="D1338">
        <f>HYPERLINK("https://www.youtube.com/watch?v=RSUMYuk-PfU&amp;t=37s", "Go to time")</f>
        <v/>
      </c>
    </row>
    <row r="1339">
      <c r="A1339">
        <f>HYPERLINK("https://www.youtube.com/watch?v=RSUMYuk-PfU", "Video")</f>
        <v/>
      </c>
      <c r="B1339" t="inlineStr">
        <is>
          <t>2:43</t>
        </is>
      </c>
      <c r="C1339" t="inlineStr">
        <is>
          <t>friend Miss Rapunzel and Mother Gothel</t>
        </is>
      </c>
      <c r="D1339">
        <f>HYPERLINK("https://www.youtube.com/watch?v=RSUMYuk-PfU&amp;t=163s", "Go to time")</f>
        <v/>
      </c>
    </row>
    <row r="1340">
      <c r="A1340">
        <f>HYPERLINK("https://www.youtube.com/watch?v=RSUMYuk-PfU", "Video")</f>
        <v/>
      </c>
      <c r="B1340" t="inlineStr">
        <is>
          <t>2:55</t>
        </is>
      </c>
      <c r="C1340" t="inlineStr">
        <is>
          <t>the negativity Rapunzel's inner child</t>
        </is>
      </c>
      <c r="D1340">
        <f>HYPERLINK("https://www.youtube.com/watch?v=RSUMYuk-PfU&amp;t=175s", "Go to time")</f>
        <v/>
      </c>
    </row>
    <row r="1341">
      <c r="A1341">
        <f>HYPERLINK("https://www.youtube.com/watch?v=RSUMYuk-PfU", "Video")</f>
        <v/>
      </c>
      <c r="B1341" t="inlineStr">
        <is>
          <t>2:58</t>
        </is>
      </c>
      <c r="C1341" t="inlineStr">
        <is>
          <t>away in reality Rapunzel knows her way</t>
        </is>
      </c>
      <c r="D1341">
        <f>HYPERLINK("https://www.youtube.com/watch?v=RSUMYuk-PfU&amp;t=178s", "Go to time")</f>
        <v/>
      </c>
    </row>
    <row r="1342">
      <c r="A1342">
        <f>HYPERLINK("https://www.youtube.com/watch?v=RSUMYuk-PfU", "Video")</f>
        <v/>
      </c>
      <c r="B1342" t="inlineStr">
        <is>
          <t>3:11</t>
        </is>
      </c>
      <c r="C1342" t="inlineStr">
        <is>
          <t>healthy advice for Rapunzel that might</t>
        </is>
      </c>
      <c r="D1342">
        <f>HYPERLINK("https://www.youtube.com/watch?v=RSUMYuk-PfU&amp;t=191s", "Go to time")</f>
        <v/>
      </c>
    </row>
    <row r="1343">
      <c r="A1343">
        <f>HYPERLINK("https://www.youtube.com/watch?v=Swp5K_BU8m4", "Video")</f>
        <v/>
      </c>
      <c r="B1343" t="inlineStr">
        <is>
          <t>4:09</t>
        </is>
      </c>
      <c r="C1343" t="inlineStr">
        <is>
          <t>punishment well emotions should fit the</t>
        </is>
      </c>
      <c r="D1343">
        <f>HYPERLINK("https://www.youtube.com/watch?v=Swp5K_BU8m4&amp;t=249s", "Go to time")</f>
        <v/>
      </c>
    </row>
    <row r="1344">
      <c r="A1344">
        <f>HYPERLINK("https://www.youtube.com/watch?v=4OykQm_PMT8", "Video")</f>
        <v/>
      </c>
      <c r="B1344" t="inlineStr">
        <is>
          <t>2:20</t>
        </is>
      </c>
      <c r="C1344" t="inlineStr">
        <is>
          <t>psychological punching bag and you</t>
        </is>
      </c>
      <c r="D1344">
        <f>HYPERLINK("https://www.youtube.com/watch?v=4OykQm_PMT8&amp;t=140s", "Go to time")</f>
        <v/>
      </c>
    </row>
    <row r="1345">
      <c r="A1345">
        <f>HYPERLINK("https://www.youtube.com/watch?v=YxqFqCdNfoQ", "Video")</f>
        <v/>
      </c>
      <c r="B1345" t="inlineStr">
        <is>
          <t>0:12</t>
        </is>
      </c>
      <c r="C1345" t="inlineStr">
        <is>
          <t>punishing ourselves in our everyday</t>
        </is>
      </c>
      <c r="D1345">
        <f>HYPERLINK("https://www.youtube.com/watch?v=YxqFqCdNfoQ&amp;t=12s", "Go to time")</f>
        <v/>
      </c>
    </row>
    <row r="1346">
      <c r="A1346">
        <f>HYPERLINK("https://www.youtube.com/watch?v=Ye73XsuzxUw", "Video")</f>
        <v/>
      </c>
      <c r="B1346" t="inlineStr">
        <is>
          <t>3:13</t>
        </is>
      </c>
      <c r="C1346" t="inlineStr">
        <is>
          <t>came to punish him for what he did in</t>
        </is>
      </c>
      <c r="D1346">
        <f>HYPERLINK("https://www.youtube.com/watch?v=Ye73XsuzxUw&amp;t=193s", "Go to time")</f>
        <v/>
      </c>
    </row>
    <row r="1347">
      <c r="A1347">
        <f>HYPERLINK("https://www.youtube.com/watch?v=2qO5A4SC6JI", "Video")</f>
        <v/>
      </c>
      <c r="B1347" t="inlineStr">
        <is>
          <t>3:45</t>
        </is>
      </c>
      <c r="C1347" t="inlineStr">
        <is>
          <t>corporal punishment have also been</t>
        </is>
      </c>
      <c r="D1347">
        <f>HYPERLINK("https://www.youtube.com/watch?v=2qO5A4SC6JI&amp;t=225s", "Go to time")</f>
        <v/>
      </c>
    </row>
    <row r="1348">
      <c r="A1348">
        <f>HYPERLINK("https://www.youtube.com/watch?v=4EqbuAlrilQ", "Video")</f>
        <v/>
      </c>
      <c r="B1348" t="inlineStr">
        <is>
          <t>2:22</t>
        </is>
      </c>
      <c r="C1348" t="inlineStr">
        <is>
          <t>as their psychological punching bag</t>
        </is>
      </c>
      <c r="D1348">
        <f>HYPERLINK("https://www.youtube.com/watch?v=4EqbuAlrilQ&amp;t=142s", "Go to time")</f>
        <v/>
      </c>
    </row>
    <row r="1349">
      <c r="A1349">
        <f>HYPERLINK("https://www.youtube.com/watch?v=0Xdh25cmsS0", "Video")</f>
        <v/>
      </c>
      <c r="B1349" t="inlineStr">
        <is>
          <t>1:45</t>
        </is>
      </c>
      <c r="C1349" t="inlineStr">
        <is>
          <t>ever feel like you've been punched in</t>
        </is>
      </c>
      <c r="D1349">
        <f>HYPERLINK("https://www.youtube.com/watch?v=0Xdh25cmsS0&amp;t=105s", "Go to time")</f>
        <v/>
      </c>
    </row>
    <row r="1350">
      <c r="A1350">
        <f>HYPERLINK("https://www.youtube.com/watch?v=DEGnLn33Zl0", "Video")</f>
        <v/>
      </c>
      <c r="B1350" t="inlineStr">
        <is>
          <t>7:14</t>
        </is>
      </c>
      <c r="C1350" t="inlineStr">
        <is>
          <t>also used to punish or make the victim</t>
        </is>
      </c>
      <c r="D1350">
        <f>HYPERLINK("https://www.youtube.com/watch?v=DEGnLn33Zl0&amp;t=434s", "Go to time")</f>
        <v/>
      </c>
    </row>
    <row r="1351">
      <c r="A1351">
        <f>HYPERLINK("https://www.youtube.com/watch?v=7yW2ihgjAlg", "Video")</f>
        <v/>
      </c>
      <c r="B1351" t="inlineStr">
        <is>
          <t>0:19</t>
        </is>
      </c>
      <c r="C1351" t="inlineStr">
        <is>
          <t>punishing or manipulative towards</t>
        </is>
      </c>
      <c r="D1351">
        <f>HYPERLINK("https://www.youtube.com/watch?v=7yW2ihgjAlg&amp;t=19s", "Go to time")</f>
        <v/>
      </c>
    </row>
    <row r="1352">
      <c r="A1352">
        <f>HYPERLINK("https://www.youtube.com/watch?v=OP-i8L5UvQI", "Video")</f>
        <v/>
      </c>
      <c r="B1352" t="inlineStr">
        <is>
          <t>0:17</t>
        </is>
      </c>
      <c r="C1352" t="inlineStr">
        <is>
          <t>and it feels like the world is punishing</t>
        </is>
      </c>
      <c r="D1352">
        <f>HYPERLINK("https://www.youtube.com/watch?v=OP-i8L5UvQI&amp;t=17s", "Go to time")</f>
        <v/>
      </c>
    </row>
    <row r="1353">
      <c r="A1353">
        <f>HYPERLINK("https://www.youtube.com/watch?v=scsTArxNOSQ", "Video")</f>
        <v/>
      </c>
      <c r="B1353" t="inlineStr">
        <is>
          <t>3:09</t>
        </is>
      </c>
      <c r="C1353" t="inlineStr">
        <is>
          <t>more but when they are punished we are</t>
        </is>
      </c>
      <c r="D1353">
        <f>HYPERLINK("https://www.youtube.com/watch?v=scsTArxNOSQ&amp;t=189s", "Go to time")</f>
        <v/>
      </c>
    </row>
    <row r="1354">
      <c r="A1354">
        <f>HYPERLINK("https://www.youtube.com/watch?v=Y9UOEHD4ISo", "Video")</f>
        <v/>
      </c>
      <c r="B1354" t="inlineStr">
        <is>
          <t>2:28</t>
        </is>
      </c>
      <c r="C1354" t="inlineStr">
        <is>
          <t>and speak truths without
fearing punishment.</t>
        </is>
      </c>
      <c r="D1354">
        <f>HYPERLINK("https://www.youtube.com/watch?v=Y9UOEHD4ISo&amp;t=148s", "Go to time")</f>
        <v/>
      </c>
    </row>
    <row r="1355">
      <c r="A1355">
        <f>HYPERLINK("https://www.youtube.com/watch?v=HejyXGQN-wk", "Video")</f>
        <v/>
      </c>
      <c r="B1355" t="inlineStr">
        <is>
          <t>9:11</t>
        </is>
      </c>
      <c r="C1355" t="inlineStr">
        <is>
          <t>Sun-woman lifted them to the sky in punishment.</t>
        </is>
      </c>
      <c r="D1355">
        <f>HYPERLINK("https://www.youtube.com/watch?v=HejyXGQN-wk&amp;t=551s", "Go to time")</f>
        <v/>
      </c>
    </row>
    <row r="1356">
      <c r="A1356">
        <f>HYPERLINK("https://www.youtube.com/watch?v=R324GH29qDQ", "Video")</f>
        <v/>
      </c>
      <c r="B1356" t="inlineStr">
        <is>
          <t>7:42</t>
        </is>
      </c>
      <c r="C1356" t="inlineStr">
        <is>
          <t>is also what punctures Gawain's
otherwise watertight honor.</t>
        </is>
      </c>
      <c r="D1356">
        <f>HYPERLINK("https://www.youtube.com/watch?v=R324GH29qDQ&amp;t=462s", "Go to time")</f>
        <v/>
      </c>
    </row>
    <row r="1357">
      <c r="A1357">
        <f>HYPERLINK("https://www.youtube.com/watch?v=aS4VCxMeWQM", "Video")</f>
        <v/>
      </c>
      <c r="B1357" t="inlineStr">
        <is>
          <t>0:00</t>
        </is>
      </c>
      <c r="C1357" t="inlineStr">
        <is>
          <t>A scary grandmother figure doling out advice
and punishment feels like a familiar monster</t>
        </is>
      </c>
      <c r="D1357">
        <f>HYPERLINK("https://www.youtube.com/watch?v=aS4VCxMeWQM&amp;t=0s", "Go to time")</f>
        <v/>
      </c>
    </row>
    <row r="1358">
      <c r="A1358">
        <f>HYPERLINK("https://www.youtube.com/watch?v=-EVXdhstw14", "Video")</f>
        <v/>
      </c>
      <c r="B1358" t="inlineStr">
        <is>
          <t>2:20</t>
        </is>
      </c>
      <c r="C1358" t="inlineStr">
        <is>
          <t>choice, grammar and punctuation
to dig for hidden meaning.</t>
        </is>
      </c>
      <c r="D1358">
        <f>HYPERLINK("https://www.youtube.com/watch?v=-EVXdhstw14&amp;t=140s", "Go to time")</f>
        <v/>
      </c>
    </row>
    <row r="1359">
      <c r="A1359">
        <f>HYPERLINK("https://www.youtube.com/watch?v=FZG4FJi8mRI", "Video")</f>
        <v/>
      </c>
      <c r="B1359" t="inlineStr">
        <is>
          <t>2:10</t>
        </is>
      </c>
      <c r="C1359" t="inlineStr">
        <is>
          <t>The weekly humor and
satire magazine Punch</t>
        </is>
      </c>
      <c r="D1359">
        <f>HYPERLINK("https://www.youtube.com/watch?v=FZG4FJi8mRI&amp;t=130s", "Go to time")</f>
        <v/>
      </c>
    </row>
    <row r="1360">
      <c r="A1360">
        <f>HYPERLINK("https://www.youtube.com/watch?v=qh4Ggbdenws", "Video")</f>
        <v/>
      </c>
      <c r="B1360" t="inlineStr">
        <is>
          <t>2:26</t>
        </is>
      </c>
      <c r="C1360" t="inlineStr">
        <is>
          <t>As punishment for trying to
be as knowledgeable as God,</t>
        </is>
      </c>
      <c r="D1360">
        <f>HYPERLINK("https://www.youtube.com/watch?v=qh4Ggbdenws&amp;t=146s", "Go to time")</f>
        <v/>
      </c>
    </row>
    <row r="1361">
      <c r="A1361">
        <f>HYPERLINK("https://www.youtube.com/watch?v=g7-U48I1f0o", "Video")</f>
        <v/>
      </c>
      <c r="B1361" t="inlineStr">
        <is>
          <t>2:19</t>
        </is>
      </c>
      <c r="C1361" t="inlineStr">
        <is>
          <t>women to have *scandalous* love affairs without
being "punished" because women are not allowed</t>
        </is>
      </c>
      <c r="D1361">
        <f>HYPERLINK("https://www.youtube.com/watch?v=g7-U48I1f0o&amp;t=139s", "Go to time")</f>
        <v/>
      </c>
    </row>
    <row r="1362">
      <c r="A1362">
        <f>HYPERLINK("https://www.youtube.com/watch?v=44A1wAf8P70", "Video")</f>
        <v/>
      </c>
      <c r="B1362" t="inlineStr">
        <is>
          <t>8:08</t>
        </is>
      </c>
      <c r="C1362" t="inlineStr">
        <is>
          <t>is punished by the
vengeful snow woman.</t>
        </is>
      </c>
      <c r="D1362">
        <f>HYPERLINK("https://www.youtube.com/watch?v=44A1wAf8P70&amp;t=488s", "Go to time")</f>
        <v/>
      </c>
    </row>
    <row r="1363">
      <c r="A1363">
        <f>HYPERLINK("https://www.youtube.com/watch?v=rtqRaKhu1VY", "Video")</f>
        <v/>
      </c>
      <c r="B1363" t="inlineStr">
        <is>
          <t>2:15</t>
        </is>
      </c>
      <c r="C1363" t="inlineStr">
        <is>
          <t>abusive and cruel, watching as her fellow
classmates are also punished,near-starved</t>
        </is>
      </c>
      <c r="D1363">
        <f>HYPERLINK("https://www.youtube.com/watch?v=rtqRaKhu1VY&amp;t=135s", "Go to time")</f>
        <v/>
      </c>
    </row>
    <row r="1364">
      <c r="A1364">
        <f>HYPERLINK("https://www.youtube.com/watch?v=Wydzo-JAM2w", "Video")</f>
        <v/>
      </c>
      <c r="B1364" t="inlineStr">
        <is>
          <t>0:17</t>
        </is>
      </c>
      <c r="C1364" t="inlineStr">
        <is>
          <t>by its pungent odor.</t>
        </is>
      </c>
      <c r="D1364">
        <f>HYPERLINK("https://www.youtube.com/watch?v=Wydzo-JAM2w&amp;t=17s", "Go to time")</f>
        <v/>
      </c>
    </row>
    <row r="1365">
      <c r="A1365">
        <f>HYPERLINK("https://www.youtube.com/watch?v=7rrK3MHlxz8", "Video")</f>
        <v/>
      </c>
      <c r="B1365" t="inlineStr">
        <is>
          <t>3:29</t>
        </is>
      </c>
      <c r="C1365" t="inlineStr">
        <is>
          <t>As punishment, they strike
Enkidu with a terminal illness</t>
        </is>
      </c>
      <c r="D1365">
        <f>HYPERLINK("https://www.youtube.com/watch?v=7rrK3MHlxz8&amp;t=209s", "Go to time")</f>
        <v/>
      </c>
    </row>
    <row r="1366">
      <c r="A1366">
        <f>HYPERLINK("https://www.youtube.com/watch?v=bpmTNFFRjdQ", "Video")</f>
        <v/>
      </c>
      <c r="B1366" t="inlineStr">
        <is>
          <t>2:47</t>
        </is>
      </c>
      <c r="C1366" t="inlineStr">
        <is>
          <t>rosy-cheeked puppets Punch and
Judy are oft included as well</t>
        </is>
      </c>
      <c r="D1366">
        <f>HYPERLINK("https://www.youtube.com/watch?v=bpmTNFFRjdQ&amp;t=167s", "Go to time")</f>
        <v/>
      </c>
    </row>
    <row r="1367">
      <c r="A1367">
        <f>HYPERLINK("https://www.youtube.com/watch?v=bpmTNFFRjdQ", "Video")</f>
        <v/>
      </c>
      <c r="B1367" t="inlineStr">
        <is>
          <t>8:51</t>
        </is>
      </c>
      <c r="C1367" t="inlineStr">
        <is>
          <t>half-demon anti-Santa who
punishes naughty children.</t>
        </is>
      </c>
      <c r="D1367">
        <f>HYPERLINK("https://www.youtube.com/watch?v=bpmTNFFRjdQ&amp;t=531s", "Go to time")</f>
        <v/>
      </c>
    </row>
    <row r="1368">
      <c r="A1368">
        <f>HYPERLINK("https://www.youtube.com/watch?v=JdFSTQ40rsw", "Video")</f>
        <v/>
      </c>
      <c r="B1368" t="inlineStr">
        <is>
          <t>8:28</t>
        </is>
      </c>
      <c r="C1368" t="inlineStr">
        <is>
          <t>stories circulated that he was
suffering a dire punishment</t>
        </is>
      </c>
      <c r="D1368">
        <f>HYPERLINK("https://www.youtube.com/watch?v=JdFSTQ40rsw&amp;t=508s", "Go to time")</f>
        <v/>
      </c>
    </row>
    <row r="1369">
      <c r="A1369">
        <f>HYPERLINK("https://www.youtube.com/watch?v=PrGUiq3KqwA", "Video")</f>
        <v/>
      </c>
      <c r="B1369" t="inlineStr">
        <is>
          <t>5:28</t>
        </is>
      </c>
      <c r="C1369" t="inlineStr">
        <is>
          <t>but actively discouraged and even punished</t>
        </is>
      </c>
      <c r="D1369">
        <f>HYPERLINK("https://www.youtube.com/watch?v=PrGUiq3KqwA&amp;t=328s", "Go to time")</f>
        <v/>
      </c>
    </row>
    <row r="1370">
      <c r="A1370">
        <f>HYPERLINK("https://www.youtube.com/watch?v=yGM3VP4KXXY", "Video")</f>
        <v/>
      </c>
      <c r="B1370" t="inlineStr">
        <is>
          <t>2:03</t>
        </is>
      </c>
      <c r="C1370" t="inlineStr">
        <is>
          <t>Punctuation helps us
denote that we're asking</t>
        </is>
      </c>
      <c r="D1370">
        <f>HYPERLINK("https://www.youtube.com/watch?v=yGM3VP4KXXY&amp;t=123s", "Go to time")</f>
        <v/>
      </c>
    </row>
    <row r="1371">
      <c r="A1371">
        <f>HYPERLINK("https://www.youtube.com/watch?v=yGM3VP4KXXY", "Video")</f>
        <v/>
      </c>
      <c r="B1371" t="inlineStr">
        <is>
          <t>5:30</t>
        </is>
      </c>
      <c r="C1371" t="inlineStr">
        <is>
          <t>with full punctuation while others send</t>
        </is>
      </c>
      <c r="D1371">
        <f>HYPERLINK("https://www.youtube.com/watch?v=yGM3VP4KXXY&amp;t=330s", "Go to time")</f>
        <v/>
      </c>
    </row>
    <row r="1372">
      <c r="A1372">
        <f>HYPERLINK("https://www.youtube.com/watch?v=c_ywuNEEiVE", "Video")</f>
        <v/>
      </c>
      <c r="B1372" t="inlineStr">
        <is>
          <t>6:26</t>
        </is>
      </c>
      <c r="C1372" t="inlineStr">
        <is>
          <t>fear of punishment, and fear of social shame”
as the primary given motives.</t>
        </is>
      </c>
      <c r="D1372">
        <f>HYPERLINK("https://www.youtube.com/watch?v=c_ywuNEEiVE&amp;t=386s", "Go to time")</f>
        <v/>
      </c>
    </row>
    <row r="1373">
      <c r="A1373">
        <f>HYPERLINK("https://www.youtube.com/watch?v=3QWizbz1ltE", "Video")</f>
        <v/>
      </c>
      <c r="B1373" t="inlineStr">
        <is>
          <t>6:58</t>
        </is>
      </c>
      <c r="C1373" t="inlineStr">
        <is>
          <t>Instead of punishing the
orisha for their disrespect,</t>
        </is>
      </c>
      <c r="D1373">
        <f>HYPERLINK("https://www.youtube.com/watch?v=3QWizbz1ltE&amp;t=418s", "Go to time")</f>
        <v/>
      </c>
    </row>
    <row r="1374">
      <c r="A1374">
        <f>HYPERLINK("https://www.youtube.com/watch?v=Avq9JSAg-Mc", "Video")</f>
        <v/>
      </c>
      <c r="B1374" t="inlineStr">
        <is>
          <t>6:39</t>
        </is>
      </c>
      <c r="C1374" t="inlineStr">
        <is>
          <t>you're punishing me I'm not punishing</t>
        </is>
      </c>
      <c r="D1374">
        <f>HYPERLINK("https://www.youtube.com/watch?v=Avq9JSAg-Mc&amp;t=399s", "Go to time")</f>
        <v/>
      </c>
    </row>
    <row r="1375">
      <c r="A1375">
        <f>HYPERLINK("https://www.youtube.com/watch?v=A3cQYGuuzVg", "Video")</f>
        <v/>
      </c>
      <c r="B1375" t="inlineStr">
        <is>
          <t>0:05</t>
        </is>
      </c>
      <c r="C1375" t="inlineStr">
        <is>
          <t>it matter you're punishing him aren't</t>
        </is>
      </c>
      <c r="D1375">
        <f>HYPERLINK("https://www.youtube.com/watch?v=A3cQYGuuzVg&amp;t=5s", "Go to time")</f>
        <v/>
      </c>
    </row>
    <row r="1376">
      <c r="A1376">
        <f>HYPERLINK("https://www.youtube.com/watch?v=A3cQYGuuzVg", "Video")</f>
        <v/>
      </c>
      <c r="B1376" t="inlineStr">
        <is>
          <t>0:08</t>
        </is>
      </c>
      <c r="C1376" t="inlineStr">
        <is>
          <t>is punishment as far as I'm concerned</t>
        </is>
      </c>
      <c r="D1376">
        <f>HYPERLINK("https://www.youtube.com/watch?v=A3cQYGuuzVg&amp;t=8s", "Go to time")</f>
        <v/>
      </c>
    </row>
    <row r="1377">
      <c r="A1377">
        <f>HYPERLINK("https://www.youtube.com/watch?v=A3cQYGuuzVg", "Video")</f>
        <v/>
      </c>
      <c r="B1377" t="inlineStr">
        <is>
          <t>0:10</t>
        </is>
      </c>
      <c r="C1377" t="inlineStr">
        <is>
          <t>this whole conversation is punishment oh</t>
        </is>
      </c>
      <c r="D1377">
        <f>HYPERLINK("https://www.youtube.com/watch?v=A3cQYGuuzVg&amp;t=10s", "Go to time")</f>
        <v/>
      </c>
    </row>
    <row r="1378">
      <c r="A1378">
        <f>HYPERLINK("https://www.youtube.com/watch?v=iPoSnIGzC3o", "Video")</f>
        <v/>
      </c>
      <c r="B1378" t="inlineStr">
        <is>
          <t>4:51</t>
        </is>
      </c>
      <c r="C1378" t="inlineStr">
        <is>
          <t>you to the punch I walk out that door so</t>
        </is>
      </c>
      <c r="D1378">
        <f>HYPERLINK("https://www.youtube.com/watch?v=iPoSnIGzC3o&amp;t=291s", "Go to time")</f>
        <v/>
      </c>
    </row>
    <row r="1379">
      <c r="A1379">
        <f>HYPERLINK("https://www.youtube.com/watch?v=9492D2W0yZw", "Video")</f>
        <v/>
      </c>
      <c r="B1379" t="inlineStr">
        <is>
          <t>2:35</t>
        </is>
      </c>
      <c r="C1379" t="inlineStr">
        <is>
          <t>down with one punch you said you would</t>
        </is>
      </c>
      <c r="D1379">
        <f>HYPERLINK("https://www.youtube.com/watch?v=9492D2W0yZw&amp;t=155s", "Go to time")</f>
        <v/>
      </c>
    </row>
    <row r="1380">
      <c r="A1380">
        <f>HYPERLINK("https://www.youtube.com/watch?v=JAWcHRTcXbY", "Video")</f>
        <v/>
      </c>
      <c r="B1380" t="inlineStr">
        <is>
          <t>0:34</t>
        </is>
      </c>
      <c r="C1380" t="inlineStr">
        <is>
          <t>punishment is the end of my tenure as</t>
        </is>
      </c>
      <c r="D1380">
        <f>HYPERLINK("https://www.youtube.com/watch?v=JAWcHRTcXbY&amp;t=34s", "Go to time")</f>
        <v/>
      </c>
    </row>
    <row r="1381">
      <c r="A1381">
        <f>HYPERLINK("https://www.youtube.com/watch?v=NwSfJNQIfS0", "Video")</f>
        <v/>
      </c>
      <c r="B1381" t="inlineStr">
        <is>
          <t>6:04</t>
        </is>
      </c>
      <c r="C1381" t="inlineStr">
        <is>
          <t>magnum really feeling lucky today punk</t>
        </is>
      </c>
      <c r="D1381">
        <f>HYPERLINK("https://www.youtube.com/watch?v=NwSfJNQIfS0&amp;t=364s", "Go to time")</f>
        <v/>
      </c>
    </row>
    <row r="1382">
      <c r="A1382">
        <f>HYPERLINK("https://www.youtube.com/watch?v=1qOWHnmVDUI", "Video")</f>
        <v/>
      </c>
      <c r="B1382" t="inlineStr">
        <is>
          <t>0:30</t>
        </is>
      </c>
      <c r="C1382" t="inlineStr">
        <is>
          <t>your honor i'm not gonna be punished</t>
        </is>
      </c>
      <c r="D1382">
        <f>HYPERLINK("https://www.youtube.com/watch?v=1qOWHnmVDUI&amp;t=30s", "Go to time")</f>
        <v/>
      </c>
    </row>
    <row r="1383">
      <c r="A1383">
        <f>HYPERLINK("https://www.youtube.com/watch?v=6BMU2nVT6IA", "Video")</f>
        <v/>
      </c>
      <c r="B1383" t="inlineStr">
        <is>
          <t>3:25</t>
        </is>
      </c>
      <c r="C1383" t="inlineStr">
        <is>
          <t>throw another punch what are you saying</t>
        </is>
      </c>
      <c r="D1383">
        <f>HYPERLINK("https://www.youtube.com/watch?v=6BMU2nVT6IA&amp;t=205s", "Go to time")</f>
        <v/>
      </c>
    </row>
    <row r="1384">
      <c r="A1384">
        <f>HYPERLINK("https://www.youtube.com/watch?v=z-9mwcsOysM", "Video")</f>
        <v/>
      </c>
      <c r="B1384" t="inlineStr">
        <is>
          <t>4:30</t>
        </is>
      </c>
      <c r="C1384" t="inlineStr">
        <is>
          <t>we appreciate the punctuality</t>
        </is>
      </c>
      <c r="D1384">
        <f>HYPERLINK("https://www.youtube.com/watch?v=z-9mwcsOysM&amp;t=270s", "Go to time")</f>
        <v/>
      </c>
    </row>
    <row r="1385">
      <c r="A1385">
        <f>HYPERLINK("https://www.youtube.com/watch?v=mEQSCGKNj9M", "Video")</f>
        <v/>
      </c>
      <c r="B1385" t="inlineStr">
        <is>
          <t>6:26</t>
        </is>
      </c>
      <c r="C1385" t="inlineStr">
        <is>
          <t>punish mr lit for my</t>
        </is>
      </c>
      <c r="D1385">
        <f>HYPERLINK("https://www.youtube.com/watch?v=mEQSCGKNj9M&amp;t=386s", "Go to time")</f>
        <v/>
      </c>
    </row>
    <row r="1386">
      <c r="A1386">
        <f>HYPERLINK("https://www.youtube.com/watch?v=yO8cuxwMqZo", "Video")</f>
        <v/>
      </c>
      <c r="B1386" t="inlineStr">
        <is>
          <t>2:26</t>
        </is>
      </c>
      <c r="C1386" t="inlineStr">
        <is>
          <t>line with mine and I'm about to punch it</t>
        </is>
      </c>
      <c r="D1386">
        <f>HYPERLINK("https://www.youtube.com/watch?v=yO8cuxwMqZo&amp;t=146s", "Go to time")</f>
        <v/>
      </c>
    </row>
    <row r="1387">
      <c r="A1387">
        <f>HYPERLINK("https://www.youtube.com/watch?v=n_3zcSL9_jI", "Video")</f>
        <v/>
      </c>
      <c r="B1387" t="inlineStr">
        <is>
          <t>0:16</t>
        </is>
      </c>
      <c r="C1387" t="inlineStr">
        <is>
          <t>punishing me i'm not punishing you but i</t>
        </is>
      </c>
      <c r="D1387">
        <f>HYPERLINK("https://www.youtube.com/watch?v=n_3zcSL9_jI&amp;t=16s", "Go to time")</f>
        <v/>
      </c>
    </row>
    <row r="1388">
      <c r="A1388">
        <f>HYPERLINK("https://www.youtube.com/watch?v=8z5z0_0Xftk", "Video")</f>
        <v/>
      </c>
      <c r="B1388" t="inlineStr">
        <is>
          <t>1:13</t>
        </is>
      </c>
      <c r="C1388" t="inlineStr">
        <is>
          <t>without punctuality we are animals</t>
        </is>
      </c>
      <c r="D1388">
        <f>HYPERLINK("https://www.youtube.com/watch?v=8z5z0_0Xftk&amp;t=73s", "Go to time")</f>
        <v/>
      </c>
    </row>
    <row r="1389">
      <c r="A1389">
        <f>HYPERLINK("https://www.youtube.com/watch?v=xtq4gEfyNBE", "Video")</f>
        <v/>
      </c>
      <c r="B1389" t="inlineStr">
        <is>
          <t>0:49</t>
        </is>
      </c>
      <c r="C1389" t="inlineStr">
        <is>
          <t>beats you to the punch i walk out that</t>
        </is>
      </c>
      <c r="D1389">
        <f>HYPERLINK("https://www.youtube.com/watch?v=xtq4gEfyNBE&amp;t=49s", "Go to time")</f>
        <v/>
      </c>
    </row>
    <row r="1390">
      <c r="A1390">
        <f>HYPERLINK("https://www.youtube.com/watch?v=VKfBR5l0nnM", "Video")</f>
        <v/>
      </c>
      <c r="B1390" t="inlineStr">
        <is>
          <t>6:03</t>
        </is>
      </c>
      <c r="C1390" t="inlineStr">
        <is>
          <t>rabbit punches and now you're mocking</t>
        </is>
      </c>
      <c r="D1390">
        <f>HYPERLINK("https://www.youtube.com/watch?v=VKfBR5l0nnM&amp;t=363s", "Go to time")</f>
        <v/>
      </c>
    </row>
    <row r="1391">
      <c r="A1391">
        <f>HYPERLINK("https://www.youtube.com/watch?v=VKfBR5l0nnM", "Video")</f>
        <v/>
      </c>
      <c r="B1391" t="inlineStr">
        <is>
          <t>7:27</t>
        </is>
      </c>
      <c r="C1391" t="inlineStr">
        <is>
          <t>Magnum really feeling lucky today Punk</t>
        </is>
      </c>
      <c r="D1391">
        <f>HYPERLINK("https://www.youtube.com/watch?v=VKfBR5l0nnM&amp;t=447s", "Go to time")</f>
        <v/>
      </c>
    </row>
    <row r="1392">
      <c r="A1392">
        <f>HYPERLINK("https://www.youtube.com/watch?v=AeqCr7WDFRg", "Video")</f>
        <v/>
      </c>
      <c r="B1392" t="inlineStr">
        <is>
          <t>3:48</t>
        </is>
      </c>
      <c r="C1392" t="inlineStr">
        <is>
          <t>pull your punches I did I can't help it</t>
        </is>
      </c>
      <c r="D1392">
        <f>HYPERLINK("https://www.youtube.com/watch?v=AeqCr7WDFRg&amp;t=228s", "Go to time")</f>
        <v/>
      </c>
    </row>
    <row r="1393">
      <c r="A1393">
        <f>HYPERLINK("https://www.youtube.com/watch?v=lCQ5KweE1eQ", "Video")</f>
        <v/>
      </c>
      <c r="B1393" t="inlineStr">
        <is>
          <t>2:02</t>
        </is>
      </c>
      <c r="C1393" t="inlineStr">
        <is>
          <t>to punish you or the firm I guess not</t>
        </is>
      </c>
      <c r="D1393">
        <f>HYPERLINK("https://www.youtube.com/watch?v=lCQ5KweE1eQ&amp;t=122s", "Go to time")</f>
        <v/>
      </c>
    </row>
    <row r="1394">
      <c r="A1394">
        <f>HYPERLINK("https://www.youtube.com/watch?v=-NdthfnHko4", "Video")</f>
        <v/>
      </c>
      <c r="B1394" t="inlineStr">
        <is>
          <t>3:25</t>
        </is>
      </c>
      <c r="C1394" t="inlineStr">
        <is>
          <t>you're gonna punish me by giving me to</t>
        </is>
      </c>
      <c r="D1394">
        <f>HYPERLINK("https://www.youtube.com/watch?v=-NdthfnHko4&amp;t=205s", "Go to time")</f>
        <v/>
      </c>
    </row>
    <row r="1395">
      <c r="A1395">
        <f>HYPERLINK("https://www.youtube.com/watch?v=-NdthfnHko4", "Video")</f>
        <v/>
      </c>
      <c r="B1395" t="inlineStr">
        <is>
          <t>3:36</t>
        </is>
      </c>
      <c r="C1395" t="inlineStr">
        <is>
          <t>as punishment I gave you the list</t>
        </is>
      </c>
      <c r="D1395">
        <f>HYPERLINK("https://www.youtube.com/watch?v=-NdthfnHko4&amp;t=216s", "Go to time")</f>
        <v/>
      </c>
    </row>
    <row r="1396">
      <c r="A1396">
        <f>HYPERLINK("https://www.youtube.com/watch?v=sY56_ZthZZs", "Video")</f>
        <v/>
      </c>
      <c r="B1396" t="inlineStr">
        <is>
          <t>2:46</t>
        </is>
      </c>
      <c r="C1396" t="inlineStr">
        <is>
          <t>harvey's being punished that's between</t>
        </is>
      </c>
      <c r="D1396">
        <f>HYPERLINK("https://www.youtube.com/watch?v=sY56_ZthZZs&amp;t=166s", "Go to time")</f>
        <v/>
      </c>
    </row>
    <row r="1397">
      <c r="A1397">
        <f>HYPERLINK("https://www.youtube.com/watch?v=sY56_ZthZZs", "Video")</f>
        <v/>
      </c>
      <c r="B1397" t="inlineStr">
        <is>
          <t>3:12</t>
        </is>
      </c>
      <c r="C1397" t="inlineStr">
        <is>
          <t>that's not punishing harvey that's</t>
        </is>
      </c>
      <c r="D1397">
        <f>HYPERLINK("https://www.youtube.com/watch?v=sY56_ZthZZs&amp;t=192s", "Go to time")</f>
        <v/>
      </c>
    </row>
    <row r="1398">
      <c r="A1398">
        <f>HYPERLINK("https://www.youtube.com/watch?v=sY56_ZthZZs", "Video")</f>
        <v/>
      </c>
      <c r="B1398" t="inlineStr">
        <is>
          <t>3:14</t>
        </is>
      </c>
      <c r="C1398" t="inlineStr">
        <is>
          <t>punishing all of us well then i'll do it</t>
        </is>
      </c>
      <c r="D1398">
        <f>HYPERLINK("https://www.youtube.com/watch?v=sY56_ZthZZs&amp;t=194s", "Go to time")</f>
        <v/>
      </c>
    </row>
    <row r="1399">
      <c r="A1399">
        <f>HYPERLINK("https://www.youtube.com/watch?v=sY56_ZthZZs", "Video")</f>
        <v/>
      </c>
      <c r="B1399" t="inlineStr">
        <is>
          <t>4:32</t>
        </is>
      </c>
      <c r="C1399" t="inlineStr">
        <is>
          <t>handle and i shouldn't have punched you</t>
        </is>
      </c>
      <c r="D1399">
        <f>HYPERLINK("https://www.youtube.com/watch?v=sY56_ZthZZs&amp;t=272s", "Go to time")</f>
        <v/>
      </c>
    </row>
    <row r="1400">
      <c r="A1400">
        <f>HYPERLINK("https://www.youtube.com/watch?v=sY56_ZthZZs", "Video")</f>
        <v/>
      </c>
      <c r="B1400" t="inlineStr">
        <is>
          <t>4:34</t>
        </is>
      </c>
      <c r="C1400" t="inlineStr">
        <is>
          <t>you didn't just punch me you attacked me</t>
        </is>
      </c>
      <c r="D1400">
        <f>HYPERLINK("https://www.youtube.com/watch?v=sY56_ZthZZs&amp;t=274s", "Go to time")</f>
        <v/>
      </c>
    </row>
    <row r="1401">
      <c r="A1401">
        <f>HYPERLINK("https://www.youtube.com/watch?v=wUh9jomHZp4", "Video")</f>
        <v/>
      </c>
      <c r="B1401" t="inlineStr">
        <is>
          <t>11:52</t>
        </is>
      </c>
      <c r="C1401" t="inlineStr">
        <is>
          <t>you were unfairly punished and I would</t>
        </is>
      </c>
      <c r="D1401">
        <f>HYPERLINK("https://www.youtube.com/watch?v=wUh9jomHZp4&amp;t=712s", "Go to time")</f>
        <v/>
      </c>
    </row>
    <row r="1402">
      <c r="A1402">
        <f>HYPERLINK("https://www.youtube.com/watch?v=0e-KuA0NvXw", "Video")</f>
        <v/>
      </c>
      <c r="B1402" t="inlineStr">
        <is>
          <t>6:55</t>
        </is>
      </c>
      <c r="C1402" t="inlineStr">
        <is>
          <t>ali i got you a fruit punch</t>
        </is>
      </c>
      <c r="D1402">
        <f>HYPERLINK("https://www.youtube.com/watch?v=0e-KuA0NvXw&amp;t=415s", "Go to time")</f>
        <v/>
      </c>
    </row>
    <row r="1403">
      <c r="A1403">
        <f>HYPERLINK("https://www.youtube.com/watch?v=z_1BghURnCo", "Video")</f>
        <v/>
      </c>
      <c r="B1403" t="inlineStr">
        <is>
          <t>3:59</t>
        </is>
      </c>
      <c r="C1403" t="inlineStr">
        <is>
          <t>you can impune these five witnesses your</t>
        </is>
      </c>
      <c r="D1403">
        <f>HYPERLINK("https://www.youtube.com/watch?v=z_1BghURnCo&amp;t=239s", "Go to time")</f>
        <v/>
      </c>
    </row>
    <row r="1404">
      <c r="A1404">
        <f>HYPERLINK("https://www.youtube.com/watch?v=ht1Lym3cwno", "Video")</f>
        <v/>
      </c>
      <c r="B1404" t="inlineStr">
        <is>
          <t>0:36</t>
        </is>
      </c>
      <c r="C1404" t="inlineStr">
        <is>
          <t>louis lit the one you punched in the</t>
        </is>
      </c>
      <c r="D1404">
        <f>HYPERLINK("https://www.youtube.com/watch?v=ht1Lym3cwno&amp;t=36s", "Go to time")</f>
        <v/>
      </c>
    </row>
    <row r="1405">
      <c r="A1405">
        <f>HYPERLINK("https://www.youtube.com/watch?v=tmX5WCb5_os", "Video")</f>
        <v/>
      </c>
      <c r="B1405" t="inlineStr">
        <is>
          <t>5:04</t>
        </is>
      </c>
      <c r="C1405" t="inlineStr">
        <is>
          <t>leaves them open to punitive damages</t>
        </is>
      </c>
      <c r="D1405">
        <f>HYPERLINK("https://www.youtube.com/watch?v=tmX5WCb5_os&amp;t=304s", "Go to time")</f>
        <v/>
      </c>
    </row>
    <row r="1406">
      <c r="A1406">
        <f>HYPERLINK("https://www.youtube.com/watch?v=-st46mQ99Co", "Video")</f>
        <v/>
      </c>
      <c r="B1406" t="inlineStr">
        <is>
          <t>1:31</t>
        </is>
      </c>
      <c r="C1406" t="inlineStr">
        <is>
          <t>that's not fair you're punishing me for</t>
        </is>
      </c>
      <c r="D1406">
        <f>HYPERLINK("https://www.youtube.com/watch?v=-st46mQ99Co&amp;t=91s", "Go to time")</f>
        <v/>
      </c>
    </row>
    <row r="1407">
      <c r="A1407">
        <f>HYPERLINK("https://www.youtube.com/watch?v=k2djeCf4U58", "Video")</f>
        <v/>
      </c>
      <c r="B1407" t="inlineStr">
        <is>
          <t>2:32</t>
        </is>
      </c>
      <c r="C1407" t="inlineStr">
        <is>
          <t>punish mr lit for my</t>
        </is>
      </c>
      <c r="D1407">
        <f>HYPERLINK("https://www.youtube.com/watch?v=k2djeCf4U58&amp;t=152s", "Go to time")</f>
        <v/>
      </c>
    </row>
    <row r="1408">
      <c r="A1408">
        <f>HYPERLINK("https://www.youtube.com/watch?v=53zbRhagDZc", "Video")</f>
        <v/>
      </c>
      <c r="B1408" t="inlineStr">
        <is>
          <t>0:41</t>
        </is>
      </c>
      <c r="C1408" t="inlineStr">
        <is>
          <t>to punch myself in the face to let him</t>
        </is>
      </c>
      <c r="D1408">
        <f>HYPERLINK("https://www.youtube.com/watch?v=53zbRhagDZc&amp;t=41s", "Go to time")</f>
        <v/>
      </c>
    </row>
    <row r="1409">
      <c r="A1409">
        <f>HYPERLINK("https://www.youtube.com/watch?v=vdKoCnxxZmw", "Video")</f>
        <v/>
      </c>
      <c r="B1409" t="inlineStr">
        <is>
          <t>6:36</t>
        </is>
      </c>
      <c r="C1409" t="inlineStr">
        <is>
          <t>can impune these five witnesses your way</t>
        </is>
      </c>
      <c r="D1409">
        <f>HYPERLINK("https://www.youtube.com/watch?v=vdKoCnxxZmw&amp;t=396s", "Go to time")</f>
        <v/>
      </c>
    </row>
    <row r="1410">
      <c r="A1410">
        <f>HYPERLINK("https://www.youtube.com/watch?v=9slH3RSVVCE", "Video")</f>
        <v/>
      </c>
      <c r="B1410" t="inlineStr">
        <is>
          <t>0:15</t>
        </is>
      </c>
      <c r="C1410" t="inlineStr">
        <is>
          <t>so you're punishing me i'm not punishing</t>
        </is>
      </c>
      <c r="D1410">
        <f>HYPERLINK("https://www.youtube.com/watch?v=9slH3RSVVCE&amp;t=15s", "Go to time")</f>
        <v/>
      </c>
    </row>
    <row r="1411">
      <c r="A1411">
        <f>HYPERLINK("https://www.youtube.com/watch?v=pOMJgOl-72w", "Video")</f>
        <v/>
      </c>
      <c r="B1411" t="inlineStr">
        <is>
          <t>4:28</t>
        </is>
      </c>
      <c r="C1411" t="inlineStr">
        <is>
          <t>crux is the punitive damages because if</t>
        </is>
      </c>
      <c r="D1411">
        <f>HYPERLINK("https://www.youtube.com/watch?v=pOMJgOl-72w&amp;t=268s", "Go to time")</f>
        <v/>
      </c>
    </row>
    <row r="1412">
      <c r="A1412">
        <f>HYPERLINK("https://www.youtube.com/watch?v=hShkYk6q5HI", "Video")</f>
        <v/>
      </c>
      <c r="B1412" t="inlineStr">
        <is>
          <t>3:12</t>
        </is>
      </c>
      <c r="C1412" t="inlineStr">
        <is>
          <t>reason to punish you or the firm I guess</t>
        </is>
      </c>
      <c r="D1412">
        <f>HYPERLINK("https://www.youtube.com/watch?v=hShkYk6q5HI&amp;t=192s", "Go to time")</f>
        <v/>
      </c>
    </row>
    <row r="1413">
      <c r="A1413">
        <f>HYPERLINK("https://www.youtube.com/watch?v=aYjZUxfmINE", "Video")</f>
        <v/>
      </c>
      <c r="B1413" t="inlineStr">
        <is>
          <t>8:32</t>
        </is>
      </c>
      <c r="C1413" t="inlineStr">
        <is>
          <t>life than working here am I being punked</t>
        </is>
      </c>
      <c r="D1413">
        <f>HYPERLINK("https://www.youtube.com/watch?v=aYjZUxfmINE&amp;t=512s", "Go to time")</f>
        <v/>
      </c>
    </row>
    <row r="1414">
      <c r="A1414">
        <f>HYPERLINK("https://www.youtube.com/watch?v=LUcolckODbg", "Video")</f>
        <v/>
      </c>
      <c r="B1414" t="inlineStr">
        <is>
          <t>3:14</t>
        </is>
      </c>
      <c r="C1414" t="inlineStr">
        <is>
          <t>have you tried acupuncture they are</t>
        </is>
      </c>
      <c r="D1414">
        <f>HYPERLINK("https://www.youtube.com/watch?v=LUcolckODbg&amp;t=194s", "Go to time")</f>
        <v/>
      </c>
    </row>
    <row r="1415">
      <c r="A1415">
        <f>HYPERLINK("https://www.youtube.com/watch?v=r1Xk2y4MLaM", "Video")</f>
        <v/>
      </c>
      <c r="B1415" t="inlineStr">
        <is>
          <t>1:11</t>
        </is>
      </c>
      <c r="C1415" t="inlineStr">
        <is>
          <t>text and he beats you to the punch I</t>
        </is>
      </c>
      <c r="D1415">
        <f>HYPERLINK("https://www.youtube.com/watch?v=r1Xk2y4MLaM&amp;t=71s", "Go to time")</f>
        <v/>
      </c>
    </row>
    <row r="1416">
      <c r="A1416">
        <f>HYPERLINK("https://www.youtube.com/watch?v=r1Xk2y4MLaM", "Video")</f>
        <v/>
      </c>
      <c r="B1416" t="inlineStr">
        <is>
          <t>23:42</t>
        </is>
      </c>
      <c r="C1416" t="inlineStr">
        <is>
          <t>be punished just because she didn't</t>
        </is>
      </c>
      <c r="D1416">
        <f>HYPERLINK("https://www.youtube.com/watch?v=r1Xk2y4MLaM&amp;t=1422s", "Go to time")</f>
        <v/>
      </c>
    </row>
    <row r="1417">
      <c r="A1417">
        <f>HYPERLINK("https://www.youtube.com/watch?v=TcqoFd4OQRQ", "Video")</f>
        <v/>
      </c>
      <c r="B1417" t="inlineStr">
        <is>
          <t>6:31</t>
        </is>
      </c>
      <c r="C1417" t="inlineStr">
        <is>
          <t>open to punitive damages paragraph nine</t>
        </is>
      </c>
      <c r="D1417">
        <f>HYPERLINK("https://www.youtube.com/watch?v=TcqoFd4OQRQ&amp;t=391s", "Go to time")</f>
        <v/>
      </c>
    </row>
    <row r="1418">
      <c r="A1418">
        <f>HYPERLINK("https://www.youtube.com/watch?v=JEEhIlkDvLY", "Video")</f>
        <v/>
      </c>
      <c r="B1418" t="inlineStr">
        <is>
          <t>3:30</t>
        </is>
      </c>
      <c r="C1418" t="inlineStr">
        <is>
          <t>you were unfairly punished and I would</t>
        </is>
      </c>
      <c r="D1418">
        <f>HYPERLINK("https://www.youtube.com/watch?v=JEEhIlkDvLY&amp;t=210s", "Go to time")</f>
        <v/>
      </c>
    </row>
    <row r="1419">
      <c r="A1419">
        <f>HYPERLINK("https://www.youtube.com/watch?v=nzOa24nRIhE", "Video")</f>
        <v/>
      </c>
      <c r="B1419" t="inlineStr">
        <is>
          <t>0:24</t>
        </is>
      </c>
      <c r="C1419" t="inlineStr">
        <is>
          <t>punitive</t>
        </is>
      </c>
      <c r="D1419">
        <f>HYPERLINK("https://www.youtube.com/watch?v=nzOa24nRIhE&amp;t=24s", "Go to time")</f>
        <v/>
      </c>
    </row>
    <row r="1420">
      <c r="A1420">
        <f>HYPERLINK("https://www.youtube.com/watch?v=8SAoXC3KBBA", "Video")</f>
        <v/>
      </c>
      <c r="B1420" t="inlineStr">
        <is>
          <t>16:37</t>
        </is>
      </c>
      <c r="C1420" t="inlineStr">
        <is>
          <t>punches I did I can't help it if you're</t>
        </is>
      </c>
      <c r="D1420">
        <f>HYPERLINK("https://www.youtube.com/watch?v=8SAoXC3KBBA&amp;t=997s", "Go to time")</f>
        <v/>
      </c>
    </row>
    <row r="1421">
      <c r="A1421">
        <f>HYPERLINK("https://www.youtube.com/watch?v=9JIxhOdY0G0", "Video")</f>
        <v/>
      </c>
      <c r="B1421" t="inlineStr">
        <is>
          <t>20:04</t>
        </is>
      </c>
      <c r="C1421" t="inlineStr">
        <is>
          <t>Robert you're not going to throw a punch</t>
        </is>
      </c>
      <c r="D1421">
        <f>HYPERLINK("https://www.youtube.com/watch?v=9JIxhOdY0G0&amp;t=1204s", "Go to time")</f>
        <v/>
      </c>
    </row>
    <row r="1422">
      <c r="A1422">
        <f>HYPERLINK("https://www.youtube.com/watch?v=IOhnFZ_qmx8", "Video")</f>
        <v/>
      </c>
      <c r="B1422" t="inlineStr">
        <is>
          <t>1:51</t>
        </is>
      </c>
      <c r="C1422" t="inlineStr">
        <is>
          <t>we skip the part where you punch me and</t>
        </is>
      </c>
      <c r="D1422">
        <f>HYPERLINK("https://www.youtube.com/watch?v=IOhnFZ_qmx8&amp;t=111s", "Go to time")</f>
        <v/>
      </c>
    </row>
    <row r="1423">
      <c r="A1423">
        <f>HYPERLINK("https://www.youtube.com/watch?v=IOhnFZ_qmx8", "Video")</f>
        <v/>
      </c>
      <c r="B1423" t="inlineStr">
        <is>
          <t>1:52</t>
        </is>
      </c>
      <c r="C1423" t="inlineStr">
        <is>
          <t>i counter punch you and you go ahead and</t>
        </is>
      </c>
      <c r="D1423">
        <f>HYPERLINK("https://www.youtube.com/watch?v=IOhnFZ_qmx8&amp;t=112s", "Go to time")</f>
        <v/>
      </c>
    </row>
    <row r="1424">
      <c r="A1424">
        <f>HYPERLINK("https://www.youtube.com/watch?v=wMdg-xg8tg8", "Video")</f>
        <v/>
      </c>
      <c r="B1424" t="inlineStr">
        <is>
          <t>1:46</t>
        </is>
      </c>
      <c r="C1424" t="inlineStr">
        <is>
          <t>magum really feeling lucky today punk</t>
        </is>
      </c>
      <c r="D1424">
        <f>HYPERLINK("https://www.youtube.com/watch?v=wMdg-xg8tg8&amp;t=106s", "Go to time")</f>
        <v/>
      </c>
    </row>
    <row r="1425">
      <c r="A1425">
        <f>HYPERLINK("https://www.youtube.com/watch?v=6lQ8-jrRx_M", "Video")</f>
        <v/>
      </c>
      <c r="B1425" t="inlineStr">
        <is>
          <t>0:55</t>
        </is>
      </c>
      <c r="C1425" t="inlineStr">
        <is>
          <t>matter you're punishing them aren't you</t>
        </is>
      </c>
      <c r="D1425">
        <f>HYPERLINK("https://www.youtube.com/watch?v=6lQ8-jrRx_M&amp;t=55s", "Go to time")</f>
        <v/>
      </c>
    </row>
    <row r="1426">
      <c r="A1426">
        <f>HYPERLINK("https://www.youtube.com/watch?v=6lQ8-jrRx_M", "Video")</f>
        <v/>
      </c>
      <c r="B1426" t="inlineStr">
        <is>
          <t>0:59</t>
        </is>
      </c>
      <c r="C1426" t="inlineStr">
        <is>
          <t>punishment it's as far as I'm concerned</t>
        </is>
      </c>
      <c r="D1426">
        <f>HYPERLINK("https://www.youtube.com/watch?v=6lQ8-jrRx_M&amp;t=59s", "Go to time")</f>
        <v/>
      </c>
    </row>
    <row r="1427">
      <c r="A1427">
        <f>HYPERLINK("https://www.youtube.com/watch?v=6lQ8-jrRx_M", "Video")</f>
        <v/>
      </c>
      <c r="B1427" t="inlineStr">
        <is>
          <t>1:00</t>
        </is>
      </c>
      <c r="C1427" t="inlineStr">
        <is>
          <t>this whole conversation is punishment oh</t>
        </is>
      </c>
      <c r="D1427">
        <f>HYPERLINK("https://www.youtube.com/watch?v=6lQ8-jrRx_M&amp;t=60s", "Go to time")</f>
        <v/>
      </c>
    </row>
    <row r="1428">
      <c r="A1428">
        <f>HYPERLINK("https://www.youtube.com/watch?v=nmUXThBZ0k8", "Video")</f>
        <v/>
      </c>
      <c r="B1428" t="inlineStr">
        <is>
          <t>2:19</t>
        </is>
      </c>
      <c r="C1428" t="inlineStr">
        <is>
          <t>9 p.m to the second punctuality is the</t>
        </is>
      </c>
      <c r="D1428">
        <f>HYPERLINK("https://www.youtube.com/watch?v=nmUXThBZ0k8&amp;t=139s", "Go to time")</f>
        <v/>
      </c>
    </row>
    <row r="1429">
      <c r="A1429">
        <f>HYPERLINK("https://www.youtube.com/watch?v=vAklFgJ2XxE", "Video")</f>
        <v/>
      </c>
      <c r="B1429" t="inlineStr">
        <is>
          <t>6:02</t>
        </is>
      </c>
      <c r="C1429" t="inlineStr">
        <is>
          <t>punitive damages because if your client</t>
        </is>
      </c>
      <c r="D1429">
        <f>HYPERLINK("https://www.youtube.com/watch?v=vAklFgJ2XxE&amp;t=362s", "Go to time")</f>
        <v/>
      </c>
    </row>
    <row r="1430">
      <c r="A1430">
        <f>HYPERLINK("https://www.youtube.com/watch?v=L-Wya-1W3Wg", "Video")</f>
        <v/>
      </c>
      <c r="B1430" t="inlineStr">
        <is>
          <t>0:29</t>
        </is>
      </c>
      <c r="C1430" t="inlineStr">
        <is>
          <t>have punched you you didn't just punch</t>
        </is>
      </c>
      <c r="D1430">
        <f>HYPERLINK("https://www.youtube.com/watch?v=L-Wya-1W3Wg&amp;t=29s", "Go to time")</f>
        <v/>
      </c>
    </row>
    <row r="1431">
      <c r="A1431">
        <f>HYPERLINK("https://www.youtube.com/watch?v=sl5zd27GWwo", "Video")</f>
        <v/>
      </c>
      <c r="B1431" t="inlineStr">
        <is>
          <t>17:51</t>
        </is>
      </c>
      <c r="C1431" t="inlineStr">
        <is>
          <t>back your motion to expunges record all</t>
        </is>
      </c>
      <c r="D1431">
        <f>HYPERLINK("https://www.youtube.com/watch?v=sl5zd27GWwo&amp;t=1071s", "Go to time")</f>
        <v/>
      </c>
    </row>
    <row r="1432">
      <c r="A1432">
        <f>HYPERLINK("https://www.youtube.com/watch?v=5etGt8IkiXY", "Video")</f>
        <v/>
      </c>
      <c r="B1432" t="inlineStr">
        <is>
          <t>5:04</t>
        </is>
      </c>
      <c r="C1432" t="inlineStr">
        <is>
          <t>the punch I walk out that door so what's</t>
        </is>
      </c>
      <c r="D1432">
        <f>HYPERLINK("https://www.youtube.com/watch?v=5etGt8IkiXY&amp;t=304s", "Go to time")</f>
        <v/>
      </c>
    </row>
    <row r="1433">
      <c r="A1433">
        <f>HYPERLINK("https://www.youtube.com/watch?v=1Rw0IjO3-G0", "Video")</f>
        <v/>
      </c>
      <c r="B1433" t="inlineStr">
        <is>
          <t>4:04</t>
        </is>
      </c>
      <c r="C1433" t="inlineStr">
        <is>
          <t>he's punitive no he's a stickler don't</t>
        </is>
      </c>
      <c r="D1433">
        <f>HYPERLINK("https://www.youtube.com/watch?v=1Rw0IjO3-G0&amp;t=244s", "Go to time")</f>
        <v/>
      </c>
    </row>
    <row r="1434">
      <c r="A1434">
        <f>HYPERLINK("https://www.youtube.com/watch?v=HAfmTwefzxQ", "Video")</f>
        <v/>
      </c>
      <c r="B1434" t="inlineStr">
        <is>
          <t>8:03</t>
        </is>
      </c>
      <c r="C1434" t="inlineStr">
        <is>
          <t>you're going to punish me by giving me</t>
        </is>
      </c>
      <c r="D1434">
        <f>HYPERLINK("https://www.youtube.com/watch?v=HAfmTwefzxQ&amp;t=483s", "Go to time")</f>
        <v/>
      </c>
    </row>
    <row r="1435">
      <c r="A1435">
        <f>HYPERLINK("https://www.youtube.com/watch?v=HAfmTwefzxQ", "Video")</f>
        <v/>
      </c>
      <c r="B1435" t="inlineStr">
        <is>
          <t>8:14</t>
        </is>
      </c>
      <c r="C1435" t="inlineStr">
        <is>
          <t>Lewis as punishment I gave you the L</t>
        </is>
      </c>
      <c r="D1435">
        <f>HYPERLINK("https://www.youtube.com/watch?v=HAfmTwefzxQ&amp;t=494s", "Go to time")</f>
        <v/>
      </c>
    </row>
    <row r="1436">
      <c r="A1436">
        <f>HYPERLINK("https://www.youtube.com/watch?v=qVCQi-pNAQE", "Video")</f>
        <v/>
      </c>
      <c r="B1436" t="inlineStr">
        <is>
          <t>7:30</t>
        </is>
      </c>
      <c r="C1436" t="inlineStr">
        <is>
          <t>work friendly but then when they punched</t>
        </is>
      </c>
      <c r="D1436">
        <f>HYPERLINK("https://www.youtube.com/watch?v=qVCQi-pNAQE&amp;t=450s", "Go to time")</f>
        <v/>
      </c>
    </row>
    <row r="1437">
      <c r="A1437">
        <f>HYPERLINK("https://www.youtube.com/watch?v=qVCQi-pNAQE", "Video")</f>
        <v/>
      </c>
      <c r="B1437" t="inlineStr">
        <is>
          <t>7:41</t>
        </is>
      </c>
      <c r="C1437" t="inlineStr">
        <is>
          <t>brutal and then they punch out</t>
        </is>
      </c>
      <c r="D1437">
        <f>HYPERLINK("https://www.youtube.com/watch?v=qVCQi-pNAQE&amp;t=461s", "Go to time")</f>
        <v/>
      </c>
    </row>
    <row r="1438">
      <c r="A1438">
        <f>HYPERLINK("https://www.youtube.com/watch?v=qVCQi-pNAQE", "Video")</f>
        <v/>
      </c>
      <c r="B1438" t="inlineStr">
        <is>
          <t>7:48</t>
        </is>
      </c>
      <c r="C1438" t="inlineStr">
        <is>
          <t>Harvey Harvey's not punching out anymore</t>
        </is>
      </c>
      <c r="D1438">
        <f>HYPERLINK("https://www.youtube.com/watch?v=qVCQi-pNAQE&amp;t=468s", "Go to time")</f>
        <v/>
      </c>
    </row>
    <row r="1439">
      <c r="A1439">
        <f>HYPERLINK("https://www.youtube.com/watch?v=jvFoC4UYejc", "Video")</f>
        <v/>
      </c>
      <c r="B1439" t="inlineStr">
        <is>
          <t>0:48</t>
        </is>
      </c>
      <c r="C1439" t="inlineStr">
        <is>
          <t>without punctuality we are animals right</t>
        </is>
      </c>
      <c r="D1439">
        <f>HYPERLINK("https://www.youtube.com/watch?v=jvFoC4UYejc&amp;t=48s", "Go to time")</f>
        <v/>
      </c>
    </row>
    <row r="1440">
      <c r="A1440">
        <f>HYPERLINK("https://www.youtube.com/watch?v=Gf3tuqKzb_s", "Video")</f>
        <v/>
      </c>
      <c r="B1440" t="inlineStr">
        <is>
          <t>3:01</t>
        </is>
      </c>
      <c r="C1440" t="inlineStr">
        <is>
          <t>nothing if not punctual well lewis</t>
        </is>
      </c>
      <c r="D1440">
        <f>HYPERLINK("https://www.youtube.com/watch?v=Gf3tuqKzb_s&amp;t=181s", "Go to time")</f>
        <v/>
      </c>
    </row>
    <row r="1441">
      <c r="A1441">
        <f>HYPERLINK("https://www.youtube.com/watch?v=0gZIBSZbYFU", "Video")</f>
        <v/>
      </c>
      <c r="B1441" t="inlineStr">
        <is>
          <t>0:17</t>
        </is>
      </c>
      <c r="C1441" t="inlineStr">
        <is>
          <t>punctuality helps me get in the right</t>
        </is>
      </c>
      <c r="D1441">
        <f>HYPERLINK("https://www.youtube.com/watch?v=0gZIBSZbYFU&amp;t=17s", "Go to time")</f>
        <v/>
      </c>
    </row>
    <row r="1442">
      <c r="A1442">
        <f>HYPERLINK("https://www.youtube.com/watch?v=vKXfJ182JHQ", "Video")</f>
        <v/>
      </c>
      <c r="B1442" t="inlineStr">
        <is>
          <t>2:40</t>
        </is>
      </c>
      <c r="C1442" t="inlineStr">
        <is>
          <t>then when they punched in a time clock</t>
        </is>
      </c>
      <c r="D1442">
        <f>HYPERLINK("https://www.youtube.com/watch?v=vKXfJ182JHQ&amp;t=160s", "Go to time")</f>
        <v/>
      </c>
    </row>
    <row r="1443">
      <c r="A1443">
        <f>HYPERLINK("https://www.youtube.com/watch?v=vKXfJ182JHQ", "Video")</f>
        <v/>
      </c>
      <c r="B1443" t="inlineStr">
        <is>
          <t>2:48</t>
        </is>
      </c>
      <c r="C1443" t="inlineStr">
        <is>
          <t>then they punch out again friends and</t>
        </is>
      </c>
      <c r="D1443">
        <f>HYPERLINK("https://www.youtube.com/watch?v=vKXfJ182JHQ&amp;t=168s", "Go to time")</f>
        <v/>
      </c>
    </row>
    <row r="1444">
      <c r="A1444">
        <f>HYPERLINK("https://www.youtube.com/watch?v=vKXfJ182JHQ", "Video")</f>
        <v/>
      </c>
      <c r="B1444" t="inlineStr">
        <is>
          <t>2:57</t>
        </is>
      </c>
      <c r="C1444" t="inlineStr">
        <is>
          <t>punching out anymore</t>
        </is>
      </c>
      <c r="D1444">
        <f>HYPERLINK("https://www.youtube.com/watch?v=vKXfJ182JHQ&amp;t=177s", "Go to time")</f>
        <v/>
      </c>
    </row>
    <row r="1445">
      <c r="A1445">
        <f>HYPERLINK("https://www.youtube.com/watch?v=apfQm39vnYE", "Video")</f>
        <v/>
      </c>
      <c r="B1445" t="inlineStr">
        <is>
          <t>1:34</t>
        </is>
      </c>
      <c r="C1445" t="inlineStr">
        <is>
          <t>ended with Harvey punching him in the</t>
        </is>
      </c>
      <c r="D1445">
        <f>HYPERLINK("https://www.youtube.com/watch?v=apfQm39vnYE&amp;t=94s", "Go to time")</f>
        <v/>
      </c>
    </row>
    <row r="1446">
      <c r="A1446">
        <f>HYPERLINK("https://www.youtube.com/watch?v=0cvtWmRPkOg", "Video")</f>
        <v/>
      </c>
      <c r="B1446" t="inlineStr">
        <is>
          <t>1:55</t>
        </is>
      </c>
      <c r="C1446" t="inlineStr">
        <is>
          <t>Harvey punching him in the face that's</t>
        </is>
      </c>
      <c r="D1446">
        <f>HYPERLINK("https://www.youtube.com/watch?v=0cvtWmRPkOg&amp;t=115s", "Go to time")</f>
        <v/>
      </c>
    </row>
    <row r="1447">
      <c r="A1447">
        <f>HYPERLINK("https://www.youtube.com/watch?v=WmxHq_Jr-zg", "Video")</f>
        <v/>
      </c>
      <c r="B1447" t="inlineStr">
        <is>
          <t>4:31</t>
        </is>
      </c>
      <c r="C1447" t="inlineStr">
        <is>
          <t>punched you you didn't just punch me you</t>
        </is>
      </c>
      <c r="D1447">
        <f>HYPERLINK("https://www.youtube.com/watch?v=WmxHq_Jr-zg&amp;t=271s", "Go to time")</f>
        <v/>
      </c>
    </row>
    <row r="1448">
      <c r="A1448">
        <f>HYPERLINK("https://www.youtube.com/watch?v=QmZrUAPmcds", "Video")</f>
        <v/>
      </c>
      <c r="B1448" t="inlineStr">
        <is>
          <t>8:14</t>
        </is>
      </c>
      <c r="C1448" t="inlineStr">
        <is>
          <t>rabbit punches and now you're mocking</t>
        </is>
      </c>
      <c r="D1448">
        <f>HYPERLINK("https://www.youtube.com/watch?v=QmZrUAPmcds&amp;t=494s", "Go to time")</f>
        <v/>
      </c>
    </row>
    <row r="1449">
      <c r="A1449">
        <f>HYPERLINK("https://www.youtube.com/watch?v=poG6OyWZPUE", "Video")</f>
        <v/>
      </c>
      <c r="B1449" t="inlineStr">
        <is>
          <t>3:21</t>
        </is>
      </c>
      <c r="C1449" t="inlineStr">
        <is>
          <t>to suspend me after you punched me in</t>
        </is>
      </c>
      <c r="D1449">
        <f>HYPERLINK("https://www.youtube.com/watch?v=poG6OyWZPUE&amp;t=201s", "Go to time")</f>
        <v/>
      </c>
    </row>
    <row r="1450">
      <c r="A1450">
        <f>HYPERLINK("https://www.youtube.com/watch?v=R6FHs4bsbJc", "Video")</f>
        <v/>
      </c>
      <c r="B1450" t="inlineStr">
        <is>
          <t>14:56</t>
        </is>
      </c>
      <c r="C1450" t="inlineStr">
        <is>
          <t>you're not going to throw a punch</t>
        </is>
      </c>
      <c r="D1450">
        <f>HYPERLINK("https://www.youtube.com/watch?v=R6FHs4bsbJc&amp;t=896s", "Go to time")</f>
        <v/>
      </c>
    </row>
    <row r="1451">
      <c r="A1451">
        <f>HYPERLINK("https://www.youtube.com/watch?v=X4f7l2AVp7M", "Video")</f>
        <v/>
      </c>
      <c r="B1451" t="inlineStr">
        <is>
          <t>6:46</t>
        </is>
      </c>
      <c r="C1451" t="inlineStr">
        <is>
          <t>feeling lucky today punk money penny</t>
        </is>
      </c>
      <c r="D1451">
        <f>HYPERLINK("https://www.youtube.com/watch?v=X4f7l2AVp7M&amp;t=406s", "Go to time")</f>
        <v/>
      </c>
    </row>
    <row r="1452">
      <c r="A1452">
        <f>HYPERLINK("https://www.youtube.com/watch?v=MjVbM5xq3IQ", "Video")</f>
        <v/>
      </c>
      <c r="B1452" t="inlineStr">
        <is>
          <t>1:52</t>
        </is>
      </c>
      <c r="C1452" t="inlineStr">
        <is>
          <t>we skip the part where you punch me and</t>
        </is>
      </c>
      <c r="D1452">
        <f>HYPERLINK("https://www.youtube.com/watch?v=MjVbM5xq3IQ&amp;t=112s", "Go to time")</f>
        <v/>
      </c>
    </row>
    <row r="1453">
      <c r="A1453">
        <f>HYPERLINK("https://www.youtube.com/watch?v=MjVbM5xq3IQ", "Video")</f>
        <v/>
      </c>
      <c r="B1453" t="inlineStr">
        <is>
          <t>1:53</t>
        </is>
      </c>
      <c r="C1453" t="inlineStr">
        <is>
          <t>I counter punch you and you go ahead and</t>
        </is>
      </c>
      <c r="D1453">
        <f>HYPERLINK("https://www.youtube.com/watch?v=MjVbM5xq3IQ&amp;t=113s", "Go to time")</f>
        <v/>
      </c>
    </row>
    <row r="1454">
      <c r="A1454">
        <f>HYPERLINK("https://www.youtube.com/watch?v=eULsY6798So", "Video")</f>
        <v/>
      </c>
      <c r="B1454" t="inlineStr">
        <is>
          <t>29:38</t>
        </is>
      </c>
      <c r="C1454" t="inlineStr">
        <is>
          <t>freeze this is punishment you can be</t>
        </is>
      </c>
      <c r="D1454">
        <f>HYPERLINK("https://www.youtube.com/watch?v=eULsY6798So&amp;t=1778s", "Go to time")</f>
        <v/>
      </c>
    </row>
    <row r="1455">
      <c r="A1455">
        <f>HYPERLINK("https://www.youtube.com/watch?v=eULsY6798So", "Video")</f>
        <v/>
      </c>
      <c r="B1455" t="inlineStr">
        <is>
          <t>29:40</t>
        </is>
      </c>
      <c r="C1455" t="inlineStr">
        <is>
          <t>punitive I can be</t>
        </is>
      </c>
      <c r="D1455">
        <f>HYPERLINK("https://www.youtube.com/watch?v=eULsY6798So&amp;t=1780s", "Go to time")</f>
        <v/>
      </c>
    </row>
    <row r="1456">
      <c r="A1456">
        <f>HYPERLINK("https://www.youtube.com/watch?v=eULsY6798So", "Video")</f>
        <v/>
      </c>
      <c r="B1456" t="inlineStr">
        <is>
          <t>29:42</t>
        </is>
      </c>
      <c r="C1456" t="inlineStr">
        <is>
          <t>punitive the offer already went out</t>
        </is>
      </c>
      <c r="D1456">
        <f>HYPERLINK("https://www.youtube.com/watch?v=eULsY6798So&amp;t=1782s", "Go to time")</f>
        <v/>
      </c>
    </row>
    <row r="1457">
      <c r="A1457">
        <f>HYPERLINK("https://www.youtube.com/watch?v=U-hSkfdhzaw", "Video")</f>
        <v/>
      </c>
      <c r="B1457" t="inlineStr">
        <is>
          <t>3:50</t>
        </is>
      </c>
      <c r="C1457" t="inlineStr">
        <is>
          <t>to suspend me after you punched me in</t>
        </is>
      </c>
      <c r="D1457">
        <f>HYPERLINK("https://www.youtube.com/watch?v=U-hSkfdhzaw&amp;t=230s", "Go to time")</f>
        <v/>
      </c>
    </row>
    <row r="1458">
      <c r="A1458">
        <f>HYPERLINK("https://www.youtube.com/watch?v=U-hSkfdhzaw", "Video")</f>
        <v/>
      </c>
      <c r="B1458" t="inlineStr">
        <is>
          <t>8:04</t>
        </is>
      </c>
      <c r="C1458" t="inlineStr">
        <is>
          <t>you to the punch I walk out that door so</t>
        </is>
      </c>
      <c r="D1458">
        <f>HYPERLINK("https://www.youtube.com/watch?v=U-hSkfdhzaw&amp;t=484s", "Go to time")</f>
        <v/>
      </c>
    </row>
    <row r="1459">
      <c r="A1459">
        <f>HYPERLINK("https://www.youtube.com/watch?v=ukeJG_oGv10", "Video")</f>
        <v/>
      </c>
      <c r="B1459" t="inlineStr">
        <is>
          <t>9:35</t>
        </is>
      </c>
      <c r="C1459" t="inlineStr">
        <is>
          <t>tried to acupuncture given that you</t>
        </is>
      </c>
      <c r="D1459">
        <f>HYPERLINK("https://www.youtube.com/watch?v=ukeJG_oGv10&amp;t=575s", "Go to time")</f>
        <v/>
      </c>
    </row>
    <row r="1460">
      <c r="A1460">
        <f>HYPERLINK("https://www.youtube.com/watch?v=frEoht8yLAo", "Video")</f>
        <v/>
      </c>
      <c r="B1460" t="inlineStr">
        <is>
          <t>2:52</t>
        </is>
      </c>
      <c r="C1460" t="inlineStr">
        <is>
          <t>punitive damages because if your client</t>
        </is>
      </c>
      <c r="D1460">
        <f>HYPERLINK("https://www.youtube.com/watch?v=frEoht8yLAo&amp;t=172s", "Go to time")</f>
        <v/>
      </c>
    </row>
    <row r="1461">
      <c r="A1461">
        <f>HYPERLINK("https://www.youtube.com/watch?v=JcoC6BWsmeA", "Video")</f>
        <v/>
      </c>
      <c r="B1461" t="inlineStr">
        <is>
          <t>6:33</t>
        </is>
      </c>
      <c r="C1461" t="inlineStr">
        <is>
          <t>is the punitive damages because if your</t>
        </is>
      </c>
      <c r="D1461">
        <f>HYPERLINK("https://www.youtube.com/watch?v=JcoC6BWsmeA&amp;t=393s", "Go to time")</f>
        <v/>
      </c>
    </row>
    <row r="1462">
      <c r="A1462">
        <f>HYPERLINK("https://www.youtube.com/watch?v=06XvcUZWYsU", "Video")</f>
        <v/>
      </c>
      <c r="B1462" t="inlineStr">
        <is>
          <t>5:17</t>
        </is>
      </c>
      <c r="C1462" t="inlineStr">
        <is>
          <t>The Knockout Punch or bore them to death</t>
        </is>
      </c>
      <c r="D1462">
        <f>HYPERLINK("https://www.youtube.com/watch?v=06XvcUZWYsU&amp;t=317s", "Go to time")</f>
        <v/>
      </c>
    </row>
    <row r="1463">
      <c r="A1463">
        <f>HYPERLINK("https://www.youtube.com/watch?v=06XvcUZWYsU", "Video")</f>
        <v/>
      </c>
      <c r="B1463" t="inlineStr">
        <is>
          <t>5:30</t>
        </is>
      </c>
      <c r="C1463" t="inlineStr">
        <is>
          <t>you're a knockout punch and you're</t>
        </is>
      </c>
      <c r="D1463">
        <f>HYPERLINK("https://www.youtube.com/watch?v=06XvcUZWYsU&amp;t=330s", "Go to time")</f>
        <v/>
      </c>
    </row>
    <row r="1464">
      <c r="A1464">
        <f>HYPERLINK("https://www.youtube.com/watch?v=OedpRA16ae4", "Video")</f>
        <v/>
      </c>
      <c r="B1464" t="inlineStr">
        <is>
          <t>12:10</t>
        </is>
      </c>
      <c r="C1464" t="inlineStr">
        <is>
          <t>work friendly but then when they punched</t>
        </is>
      </c>
      <c r="D1464">
        <f>HYPERLINK("https://www.youtube.com/watch?v=OedpRA16ae4&amp;t=730s", "Go to time")</f>
        <v/>
      </c>
    </row>
    <row r="1465">
      <c r="A1465">
        <f>HYPERLINK("https://www.youtube.com/watch?v=OedpRA16ae4", "Video")</f>
        <v/>
      </c>
      <c r="B1465" t="inlineStr">
        <is>
          <t>12:20</t>
        </is>
      </c>
      <c r="C1465" t="inlineStr">
        <is>
          <t>brutal and then they punch out</t>
        </is>
      </c>
      <c r="D1465">
        <f>HYPERLINK("https://www.youtube.com/watch?v=OedpRA16ae4&amp;t=740s", "Go to time")</f>
        <v/>
      </c>
    </row>
    <row r="1466">
      <c r="A1466">
        <f>HYPERLINK("https://www.youtube.com/watch?v=OedpRA16ae4", "Video")</f>
        <v/>
      </c>
      <c r="B1466" t="inlineStr">
        <is>
          <t>12:29</t>
        </is>
      </c>
      <c r="C1466" t="inlineStr">
        <is>
          <t>Harvey's not punching out anymore and I</t>
        </is>
      </c>
      <c r="D1466">
        <f>HYPERLINK("https://www.youtube.com/watch?v=OedpRA16ae4&amp;t=749s", "Go to time")</f>
        <v/>
      </c>
    </row>
    <row r="1467">
      <c r="A1467">
        <f>HYPERLINK("https://www.youtube.com/watch?v=zvTSrEdikKE", "Video")</f>
        <v/>
      </c>
      <c r="B1467" t="inlineStr">
        <is>
          <t>4:36</t>
        </is>
      </c>
      <c r="C1467" t="inlineStr">
        <is>
          <t>punch or bore them to death</t>
        </is>
      </c>
      <c r="D1467">
        <f>HYPERLINK("https://www.youtube.com/watch?v=zvTSrEdikKE&amp;t=276s", "Go to time")</f>
        <v/>
      </c>
    </row>
    <row r="1468">
      <c r="A1468">
        <f>HYPERLINK("https://www.youtube.com/watch?v=zvTSrEdikKE", "Video")</f>
        <v/>
      </c>
      <c r="B1468" t="inlineStr">
        <is>
          <t>4:48</t>
        </is>
      </c>
      <c r="C1468" t="inlineStr">
        <is>
          <t>yours a knockout punch</t>
        </is>
      </c>
      <c r="D1468">
        <f>HYPERLINK("https://www.youtube.com/watch?v=zvTSrEdikKE&amp;t=288s", "Go to time")</f>
        <v/>
      </c>
    </row>
    <row r="1469">
      <c r="A1469">
        <f>HYPERLINK("https://www.youtube.com/watch?v=Il5anJqVVmo", "Video")</f>
        <v/>
      </c>
      <c r="B1469" t="inlineStr">
        <is>
          <t>7:28</t>
        </is>
      </c>
      <c r="C1469" t="inlineStr">
        <is>
          <t>Ali I got you a fruit punch</t>
        </is>
      </c>
      <c r="D1469">
        <f>HYPERLINK("https://www.youtube.com/watch?v=Il5anJqVVmo&amp;t=448s", "Go to time")</f>
        <v/>
      </c>
    </row>
    <row r="1470">
      <c r="A1470">
        <f>HYPERLINK("https://www.youtube.com/watch?v=9-TZvUuaB6Q", "Video")</f>
        <v/>
      </c>
      <c r="B1470" t="inlineStr">
        <is>
          <t>0:20</t>
        </is>
      </c>
      <c r="C1470" t="inlineStr">
        <is>
          <t>you were unfairly punished and i would</t>
        </is>
      </c>
      <c r="D1470">
        <f>HYPERLINK("https://www.youtube.com/watch?v=9-TZvUuaB6Q&amp;t=20s", "Go to time")</f>
        <v/>
      </c>
    </row>
    <row r="1471">
      <c r="A1471">
        <f>HYPERLINK("https://www.youtube.com/watch?v=ZmMc5VmAX78", "Video")</f>
        <v/>
      </c>
      <c r="B1471" t="inlineStr">
        <is>
          <t>0:02</t>
        </is>
      </c>
      <c r="C1471" t="inlineStr">
        <is>
          <t>to settle to punching tanner in the face</t>
        </is>
      </c>
      <c r="D1471">
        <f>HYPERLINK("https://www.youtube.com/watch?v=ZmMc5VmAX78&amp;t=2s", "Go to time")</f>
        <v/>
      </c>
    </row>
    <row r="1472">
      <c r="A1472">
        <f>HYPERLINK("https://www.youtube.com/watch?v=ZmMc5VmAX78", "Video")</f>
        <v/>
      </c>
      <c r="B1472" t="inlineStr">
        <is>
          <t>0:58</t>
        </is>
      </c>
      <c r="C1472" t="inlineStr">
        <is>
          <t>you want to punch him in the face</t>
        </is>
      </c>
      <c r="D1472">
        <f>HYPERLINK("https://www.youtube.com/watch?v=ZmMc5VmAX78&amp;t=58s", "Go to time")</f>
        <v/>
      </c>
    </row>
    <row r="1473">
      <c r="A1473">
        <f>HYPERLINK("https://www.youtube.com/watch?v=ZmMc5VmAX78", "Video")</f>
        <v/>
      </c>
      <c r="B1473" t="inlineStr">
        <is>
          <t>2:13</t>
        </is>
      </c>
      <c r="C1473" t="inlineStr">
        <is>
          <t>how was it i was what punching tanner it</t>
        </is>
      </c>
      <c r="D1473">
        <f>HYPERLINK("https://www.youtube.com/watch?v=ZmMc5VmAX78&amp;t=133s", "Go to time")</f>
        <v/>
      </c>
    </row>
    <row r="1474">
      <c r="A1474">
        <f>HYPERLINK("https://www.youtube.com/watch?v=wN-sD6QesLs", "Video")</f>
        <v/>
      </c>
      <c r="B1474" t="inlineStr">
        <is>
          <t>14:51</t>
        </is>
      </c>
      <c r="C1474" t="inlineStr">
        <is>
          <t>Nigel when you impune the life affirming</t>
        </is>
      </c>
      <c r="D1474">
        <f>HYPERLINK("https://www.youtube.com/watch?v=wN-sD6QesLs&amp;t=891s", "Go to time")</f>
        <v/>
      </c>
    </row>
    <row r="1475">
      <c r="A1475">
        <f>HYPERLINK("https://www.youtube.com/watch?v=06Lz1GQPYOM", "Video")</f>
        <v/>
      </c>
      <c r="B1475" t="inlineStr">
        <is>
          <t>13:25</t>
        </is>
      </c>
      <c r="C1475" t="inlineStr">
        <is>
          <t>be punished just because she didn't</t>
        </is>
      </c>
      <c r="D1475">
        <f>HYPERLINK("https://www.youtube.com/watch?v=06Lz1GQPYOM&amp;t=805s", "Go to time")</f>
        <v/>
      </c>
    </row>
    <row r="1476">
      <c r="A1476">
        <f>HYPERLINK("https://www.youtube.com/watch?v=n7jWMLxkQnQ", "Video")</f>
        <v/>
      </c>
      <c r="B1476" t="inlineStr">
        <is>
          <t>21:38</t>
        </is>
      </c>
      <c r="C1476" t="inlineStr">
        <is>
          <t>not punish him for his loyalty to me</t>
        </is>
      </c>
      <c r="D1476">
        <f>HYPERLINK("https://www.youtube.com/watch?v=n7jWMLxkQnQ&amp;t=1298s", "Go to time")</f>
        <v/>
      </c>
    </row>
    <row r="1477">
      <c r="A1477">
        <f>HYPERLINK("https://www.youtube.com/watch?v=VNYfijHCc-M", "Video")</f>
        <v/>
      </c>
      <c r="B1477" t="inlineStr">
        <is>
          <t>1:30</t>
        </is>
      </c>
      <c r="C1477" t="inlineStr">
        <is>
          <t>to suspend me after you punched me in</t>
        </is>
      </c>
      <c r="D1477">
        <f>HYPERLINK("https://www.youtube.com/watch?v=VNYfijHCc-M&amp;t=90s", "Go to time")</f>
        <v/>
      </c>
    </row>
    <row r="1478">
      <c r="A1478">
        <f>HYPERLINK("https://www.youtube.com/watch?v=63IXKE2aQUI", "Video")</f>
        <v/>
      </c>
      <c r="B1478" t="inlineStr">
        <is>
          <t>2:20</t>
        </is>
      </c>
      <c r="C1478" t="inlineStr">
        <is>
          <t>9pm to the second punctuality is the</t>
        </is>
      </c>
      <c r="D1478">
        <f>HYPERLINK("https://www.youtube.com/watch?v=63IXKE2aQUI&amp;t=140s", "Go to time")</f>
        <v/>
      </c>
    </row>
    <row r="1479">
      <c r="A1479">
        <f>HYPERLINK("https://www.youtube.com/watch?v=63IXKE2aQUI", "Video")</f>
        <v/>
      </c>
      <c r="B1479" t="inlineStr">
        <is>
          <t>5:15</t>
        </is>
      </c>
      <c r="C1479" t="inlineStr">
        <is>
          <t>hiring freeze this is punishment you can</t>
        </is>
      </c>
      <c r="D1479">
        <f>HYPERLINK("https://www.youtube.com/watch?v=63IXKE2aQUI&amp;t=315s", "Go to time")</f>
        <v/>
      </c>
    </row>
    <row r="1480">
      <c r="A1480">
        <f>HYPERLINK("https://www.youtube.com/watch?v=63IXKE2aQUI", "Video")</f>
        <v/>
      </c>
      <c r="B1480" t="inlineStr">
        <is>
          <t>5:17</t>
        </is>
      </c>
      <c r="C1480" t="inlineStr">
        <is>
          <t>be punitive I can be punitive</t>
        </is>
      </c>
      <c r="D1480">
        <f>HYPERLINK("https://www.youtube.com/watch?v=63IXKE2aQUI&amp;t=317s", "Go to time")</f>
        <v/>
      </c>
    </row>
    <row r="1481">
      <c r="A1481">
        <f>HYPERLINK("https://www.youtube.com/watch?v=aDGK_T_jhfI", "Video")</f>
        <v/>
      </c>
      <c r="B1481" t="inlineStr">
        <is>
          <t>1:57</t>
        </is>
      </c>
      <c r="C1481" t="inlineStr">
        <is>
          <t>punk just realized I need to make a</t>
        </is>
      </c>
      <c r="D1481">
        <f>HYPERLINK("https://www.youtube.com/watch?v=aDGK_T_jhfI&amp;t=117s", "Go to time")</f>
        <v/>
      </c>
    </row>
    <row r="1482">
      <c r="A1482">
        <f>HYPERLINK("https://www.youtube.com/watch?v=m7W3MvKOIjk", "Video")</f>
        <v/>
      </c>
      <c r="B1482" t="inlineStr">
        <is>
          <t>0:55</t>
        </is>
      </c>
      <c r="C1482" t="inlineStr">
        <is>
          <t>punches I wouldn't have it any other way</t>
        </is>
      </c>
      <c r="D1482">
        <f>HYPERLINK("https://www.youtube.com/watch?v=m7W3MvKOIjk&amp;t=55s", "Go to time")</f>
        <v/>
      </c>
    </row>
    <row r="1483">
      <c r="A1483">
        <f>HYPERLINK("https://www.youtube.com/watch?v=m7W3MvKOIjk", "Video")</f>
        <v/>
      </c>
      <c r="B1483" t="inlineStr">
        <is>
          <t>8:18</t>
        </is>
      </c>
      <c r="C1483" t="inlineStr">
        <is>
          <t>you're not going to throw a punch</t>
        </is>
      </c>
      <c r="D1483">
        <f>HYPERLINK("https://www.youtube.com/watch?v=m7W3MvKOIjk&amp;t=498s", "Go to time")</f>
        <v/>
      </c>
    </row>
    <row r="1484">
      <c r="A1484">
        <f>HYPERLINK("https://www.youtube.com/watch?v=-dfvdKf-KR0", "Video")</f>
        <v/>
      </c>
      <c r="B1484" t="inlineStr">
        <is>
          <t>26:07</t>
        </is>
      </c>
      <c r="C1484" t="inlineStr">
        <is>
          <t>tickets to Da Punk for you and Rachel</t>
        </is>
      </c>
      <c r="D1484">
        <f>HYPERLINK("https://www.youtube.com/watch?v=-dfvdKf-KR0&amp;t=1567s", "Go to time")</f>
        <v/>
      </c>
    </row>
    <row r="1485">
      <c r="A1485">
        <f>HYPERLINK("https://www.youtube.com/watch?v=-dfvdKf-KR0", "Video")</f>
        <v/>
      </c>
      <c r="B1485" t="inlineStr">
        <is>
          <t>41:59</t>
        </is>
      </c>
      <c r="C1485" t="inlineStr">
        <is>
          <t>would but don't punish the clinic it's a</t>
        </is>
      </c>
      <c r="D1485">
        <f>HYPERLINK("https://www.youtube.com/watch?v=-dfvdKf-KR0&amp;t=2519s", "Go to time")</f>
        <v/>
      </c>
    </row>
    <row r="1486">
      <c r="A1486">
        <f>HYPERLINK("https://www.youtube.com/watch?v=6faCRC6Zksc", "Video")</f>
        <v/>
      </c>
      <c r="B1486" t="inlineStr">
        <is>
          <t>2:54</t>
        </is>
      </c>
      <c r="C1486" t="inlineStr">
        <is>
          <t>11:00 right on the dot well punctuality</t>
        </is>
      </c>
      <c r="D1486">
        <f>HYPERLINK("https://www.youtube.com/watch?v=6faCRC6Zksc&amp;t=174s", "Go to time")</f>
        <v/>
      </c>
    </row>
    <row r="1487">
      <c r="A1487">
        <f>HYPERLINK("https://www.youtube.com/watch?v=R9pOzZgKYsA", "Video")</f>
        <v/>
      </c>
      <c r="B1487" t="inlineStr">
        <is>
          <t>1:07</t>
        </is>
      </c>
      <c r="C1487" t="inlineStr">
        <is>
          <t>you're saying she threw a punch and you</t>
        </is>
      </c>
      <c r="D1487">
        <f>HYPERLINK("https://www.youtube.com/watch?v=R9pOzZgKYsA&amp;t=67s", "Go to time")</f>
        <v/>
      </c>
    </row>
    <row r="1488">
      <c r="A1488">
        <f>HYPERLINK("https://www.youtube.com/watch?v=R9pOzZgKYsA", "Video")</f>
        <v/>
      </c>
      <c r="B1488" t="inlineStr">
        <is>
          <t>1:08</t>
        </is>
      </c>
      <c r="C1488" t="inlineStr">
        <is>
          <t>don't want me to throw a punch back I'm</t>
        </is>
      </c>
      <c r="D1488">
        <f>HYPERLINK("https://www.youtube.com/watch?v=R9pOzZgKYsA&amp;t=68s", "Go to time")</f>
        <v/>
      </c>
    </row>
    <row r="1489">
      <c r="A1489">
        <f>HYPERLINK("https://www.youtube.com/watch?v=cmWpl8bAtJY", "Video")</f>
        <v/>
      </c>
      <c r="B1489" t="inlineStr">
        <is>
          <t>7:37</t>
        </is>
      </c>
      <c r="C1489" t="inlineStr">
        <is>
          <t>it so please do not punish him for his</t>
        </is>
      </c>
      <c r="D1489">
        <f>HYPERLINK("https://www.youtube.com/watch?v=cmWpl8bAtJY&amp;t=457s", "Go to time")</f>
        <v/>
      </c>
    </row>
    <row r="1490">
      <c r="A1490">
        <f>HYPERLINK("https://www.youtube.com/watch?v=FSrFvVkpsng", "Video")</f>
        <v/>
      </c>
      <c r="B1490" t="inlineStr">
        <is>
          <t>1:34</t>
        </is>
      </c>
      <c r="C1490" t="inlineStr">
        <is>
          <t>punishment</t>
        </is>
      </c>
      <c r="D1490">
        <f>HYPERLINK("https://www.youtube.com/watch?v=FSrFvVkpsng&amp;t=94s", "Go to time")</f>
        <v/>
      </c>
    </row>
    <row r="1491">
      <c r="A1491">
        <f>HYPERLINK("https://www.youtube.com/watch?v=FSrFvVkpsng", "Video")</f>
        <v/>
      </c>
      <c r="B1491" t="inlineStr">
        <is>
          <t>1:37</t>
        </is>
      </c>
      <c r="C1491" t="inlineStr">
        <is>
          <t>you out of harvey what's the punishment</t>
        </is>
      </c>
      <c r="D1491">
        <f>HYPERLINK("https://www.youtube.com/watch?v=FSrFvVkpsng&amp;t=97s", "Go to time")</f>
        <v/>
      </c>
    </row>
    <row r="1492">
      <c r="A1492">
        <f>HYPERLINK("https://www.youtube.com/watch?v=mg36dOQ3qD4", "Video")</f>
        <v/>
      </c>
      <c r="B1492" t="inlineStr">
        <is>
          <t>0:49</t>
        </is>
      </c>
      <c r="C1492" t="inlineStr">
        <is>
          <t>one punch you said you would</t>
        </is>
      </c>
      <c r="D1492">
        <f>HYPERLINK("https://www.youtube.com/watch?v=mg36dOQ3qD4&amp;t=49s", "Go to time")</f>
        <v/>
      </c>
    </row>
    <row r="1493">
      <c r="A1493">
        <f>HYPERLINK("https://www.youtube.com/watch?v=zOopWExW27I", "Video")</f>
        <v/>
      </c>
      <c r="B1493" t="inlineStr">
        <is>
          <t>0:47</t>
        </is>
      </c>
      <c r="C1493" t="inlineStr">
        <is>
          <t>you're going to impune another lawyer's</t>
        </is>
      </c>
      <c r="D1493">
        <f>HYPERLINK("https://www.youtube.com/watch?v=zOopWExW27I&amp;t=47s", "Go to time")</f>
        <v/>
      </c>
    </row>
    <row r="1494">
      <c r="A1494">
        <f>HYPERLINK("https://www.youtube.com/watch?v=rpJDXjkzqmA", "Video")</f>
        <v/>
      </c>
      <c r="B1494" t="inlineStr">
        <is>
          <t>4:40</t>
        </is>
      </c>
      <c r="C1494" t="inlineStr">
        <is>
          <t>punch you two work your</t>
        </is>
      </c>
      <c r="D1494">
        <f>HYPERLINK("https://www.youtube.com/watch?v=rpJDXjkzqmA&amp;t=280s", "Go to time")</f>
        <v/>
      </c>
    </row>
    <row r="1495">
      <c r="A1495">
        <f>HYPERLINK("https://www.youtube.com/watch?v=giWFqPUi3ho", "Video")</f>
        <v/>
      </c>
      <c r="B1495" t="inlineStr">
        <is>
          <t>9:07</t>
        </is>
      </c>
      <c r="C1495" t="inlineStr">
        <is>
          <t>rabbit punches and now you're mocking</t>
        </is>
      </c>
      <c r="D1495">
        <f>HYPERLINK("https://www.youtube.com/watch?v=giWFqPUi3ho&amp;t=547s", "Go to time")</f>
        <v/>
      </c>
    </row>
    <row r="1496">
      <c r="A1496">
        <f>HYPERLINK("https://www.youtube.com/watch?v=0Jh_z_KrE2I", "Video")</f>
        <v/>
      </c>
      <c r="B1496" t="inlineStr">
        <is>
          <t>1:32</t>
        </is>
      </c>
      <c r="C1496" t="inlineStr">
        <is>
          <t>working I'm scared what's the punishment</t>
        </is>
      </c>
      <c r="D1496">
        <f>HYPERLINK("https://www.youtube.com/watch?v=0Jh_z_KrE2I&amp;t=92s", "Go to time")</f>
        <v/>
      </c>
    </row>
    <row r="1497">
      <c r="A1497">
        <f>HYPERLINK("https://www.youtube.com/watch?v=0Jh_z_KrE2I", "Video")</f>
        <v/>
      </c>
      <c r="B1497" t="inlineStr">
        <is>
          <t>1:37</t>
        </is>
      </c>
      <c r="C1497" t="inlineStr">
        <is>
          <t>you out of it Harvey what's a punishment</t>
        </is>
      </c>
      <c r="D1497">
        <f>HYPERLINK("https://www.youtube.com/watch?v=0Jh_z_KrE2I&amp;t=97s", "Go to time")</f>
        <v/>
      </c>
    </row>
    <row r="1498">
      <c r="A1498">
        <f>HYPERLINK("https://www.youtube.com/watch?v=IcKTqqErh9w", "Video")</f>
        <v/>
      </c>
      <c r="B1498" t="inlineStr">
        <is>
          <t>0:55</t>
        </is>
      </c>
      <c r="C1498" t="inlineStr">
        <is>
          <t>matter you're punishing him aren't you</t>
        </is>
      </c>
      <c r="D1498">
        <f>HYPERLINK("https://www.youtube.com/watch?v=IcKTqqErh9w&amp;t=55s", "Go to time")</f>
        <v/>
      </c>
    </row>
    <row r="1499">
      <c r="A1499">
        <f>HYPERLINK("https://www.youtube.com/watch?v=IcKTqqErh9w", "Video")</f>
        <v/>
      </c>
      <c r="B1499" t="inlineStr">
        <is>
          <t>0:59</t>
        </is>
      </c>
      <c r="C1499" t="inlineStr">
        <is>
          <t>punishment that's for far as I'm</t>
        </is>
      </c>
      <c r="D1499">
        <f>HYPERLINK("https://www.youtube.com/watch?v=IcKTqqErh9w&amp;t=59s", "Go to time")</f>
        <v/>
      </c>
    </row>
    <row r="1500">
      <c r="A1500">
        <f>HYPERLINK("https://www.youtube.com/watch?v=IcKTqqErh9w", "Video")</f>
        <v/>
      </c>
      <c r="B1500" t="inlineStr">
        <is>
          <t>1:01</t>
        </is>
      </c>
      <c r="C1500" t="inlineStr">
        <is>
          <t>punishment oh here we go duration one</t>
        </is>
      </c>
      <c r="D1500">
        <f>HYPERLINK("https://www.youtube.com/watch?v=IcKTqqErh9w&amp;t=61s", "Go to time")</f>
        <v/>
      </c>
    </row>
    <row r="1501">
      <c r="A1501">
        <f>HYPERLINK("https://www.youtube.com/watch?v=rNmB2tsYxms", "Video")</f>
        <v/>
      </c>
      <c r="B1501" t="inlineStr">
        <is>
          <t>1:57</t>
        </is>
      </c>
      <c r="C1501" t="inlineStr">
        <is>
          <t>shape for we landed a punch back there</t>
        </is>
      </c>
      <c r="D1501">
        <f>HYPERLINK("https://www.youtube.com/watch?v=rNmB2tsYxms&amp;t=117s", "Go to time")</f>
        <v/>
      </c>
    </row>
    <row r="1502">
      <c r="A1502">
        <f>HYPERLINK("https://www.youtube.com/watch?v=rNmB2tsYxms", "Video")</f>
        <v/>
      </c>
      <c r="B1502" t="inlineStr">
        <is>
          <t>2:00</t>
        </is>
      </c>
      <c r="C1502" t="inlineStr">
        <is>
          <t>we landed a punch</t>
        </is>
      </c>
      <c r="D1502">
        <f>HYPERLINK("https://www.youtube.com/watch?v=rNmB2tsYxms&amp;t=120s", "Go to time")</f>
        <v/>
      </c>
    </row>
    <row r="1503">
      <c r="A1503">
        <f>HYPERLINK("https://www.youtube.com/watch?v=HVm-T9QBOQo", "Video")</f>
        <v/>
      </c>
      <c r="B1503" t="inlineStr">
        <is>
          <t>0:50</t>
        </is>
      </c>
      <c r="C1503" t="inlineStr">
        <is>
          <t>the punch i walk out that door</t>
        </is>
      </c>
      <c r="D1503">
        <f>HYPERLINK("https://www.youtube.com/watch?v=HVm-T9QBOQo&amp;t=50s", "Go to time")</f>
        <v/>
      </c>
    </row>
    <row r="1504">
      <c r="A1504">
        <f>HYPERLINK("https://www.youtube.com/watch?v=mbsEBoeY3fA", "Video")</f>
        <v/>
      </c>
      <c r="B1504" t="inlineStr">
        <is>
          <t>4:09</t>
        </is>
      </c>
      <c r="C1504" t="inlineStr">
        <is>
          <t>reason to punish you or the firm I guess</t>
        </is>
      </c>
      <c r="D1504">
        <f>HYPERLINK("https://www.youtube.com/watch?v=mbsEBoeY3fA&amp;t=249s", "Go to time")</f>
        <v/>
      </c>
    </row>
    <row r="1505">
      <c r="A1505">
        <f>HYPERLINK("https://www.youtube.com/watch?v=vOH6vT9EpzU", "Video")</f>
        <v/>
      </c>
      <c r="B1505" t="inlineStr">
        <is>
          <t>1:04</t>
        </is>
      </c>
      <c r="C1505" t="inlineStr">
        <is>
          <t>to punish you or the firm I guess not</t>
        </is>
      </c>
      <c r="D1505">
        <f>HYPERLINK("https://www.youtube.com/watch?v=vOH6vT9EpzU&amp;t=64s", "Go to time")</f>
        <v/>
      </c>
    </row>
    <row r="1506">
      <c r="A1506">
        <f>HYPERLINK("https://www.youtube.com/watch?v=rR0fN5r0NV4", "Video")</f>
        <v/>
      </c>
      <c r="B1506" t="inlineStr">
        <is>
          <t>6:00</t>
        </is>
      </c>
      <c r="C1506" t="inlineStr">
        <is>
          <t>you were unfairly punished and i would</t>
        </is>
      </c>
      <c r="D1506">
        <f>HYPERLINK("https://www.youtube.com/watch?v=rR0fN5r0NV4&amp;t=360s", "Go to time")</f>
        <v/>
      </c>
    </row>
    <row r="1507">
      <c r="A1507">
        <f>HYPERLINK("https://www.youtube.com/watch?v=IWn8OzyGDWk", "Video")</f>
        <v/>
      </c>
      <c r="B1507" t="inlineStr">
        <is>
          <t>0:18</t>
        </is>
      </c>
      <c r="C1507" t="inlineStr">
        <is>
          <t>a mistake you were unfairly punished and</t>
        </is>
      </c>
      <c r="D1507">
        <f>HYPERLINK("https://www.youtube.com/watch?v=IWn8OzyGDWk&amp;t=18s", "Go to time")</f>
        <v/>
      </c>
    </row>
    <row r="1508">
      <c r="A1508">
        <f>HYPERLINK("https://www.youtube.com/watch?v=cvQBcMZcDmM", "Video")</f>
        <v/>
      </c>
      <c r="B1508" t="inlineStr">
        <is>
          <t>2:39</t>
        </is>
      </c>
      <c r="C1508" t="inlineStr">
        <is>
          <t>friendly but then when they punched in</t>
        </is>
      </c>
      <c r="D1508">
        <f>HYPERLINK("https://www.youtube.com/watch?v=cvQBcMZcDmM&amp;t=159s", "Go to time")</f>
        <v/>
      </c>
    </row>
    <row r="1509">
      <c r="A1509">
        <f>HYPERLINK("https://www.youtube.com/watch?v=cvQBcMZcDmM", "Video")</f>
        <v/>
      </c>
      <c r="B1509" t="inlineStr">
        <is>
          <t>2:49</t>
        </is>
      </c>
      <c r="C1509" t="inlineStr">
        <is>
          <t>and then they punch out again</t>
        </is>
      </c>
      <c r="D1509">
        <f>HYPERLINK("https://www.youtube.com/watch?v=cvQBcMZcDmM&amp;t=169s", "Go to time")</f>
        <v/>
      </c>
    </row>
    <row r="1510">
      <c r="A1510">
        <f>HYPERLINK("https://www.youtube.com/watch?v=cvQBcMZcDmM", "Video")</f>
        <v/>
      </c>
      <c r="B1510" t="inlineStr">
        <is>
          <t>2:57</t>
        </is>
      </c>
      <c r="C1510" t="inlineStr">
        <is>
          <t>Harvey's not punching out anymore</t>
        </is>
      </c>
      <c r="D1510">
        <f>HYPERLINK("https://www.youtube.com/watch?v=cvQBcMZcDmM&amp;t=177s", "Go to time")</f>
        <v/>
      </c>
    </row>
    <row r="1511">
      <c r="A1511">
        <f>HYPERLINK("https://www.youtube.com/watch?v=XKxylKR1b-Q", "Video")</f>
        <v/>
      </c>
      <c r="B1511" t="inlineStr">
        <is>
          <t>8:17</t>
        </is>
      </c>
      <c r="C1511" t="inlineStr">
        <is>
          <t>mistake you were unfairly punished and I</t>
        </is>
      </c>
      <c r="D1511">
        <f>HYPERLINK("https://www.youtube.com/watch?v=XKxylKR1b-Q&amp;t=497s", "Go to time")</f>
        <v/>
      </c>
    </row>
    <row r="1512">
      <c r="A1512">
        <f>HYPERLINK("https://www.youtube.com/watch?v=8fSvHkbqOnE", "Video")</f>
        <v/>
      </c>
      <c r="B1512" t="inlineStr">
        <is>
          <t>0:09</t>
        </is>
      </c>
      <c r="C1512" t="inlineStr">
        <is>
          <t>times i thought about punching that</t>
        </is>
      </c>
      <c r="D1512">
        <f>HYPERLINK("https://www.youtube.com/watch?v=8fSvHkbqOnE&amp;t=9s", "Go to time")</f>
        <v/>
      </c>
    </row>
    <row r="1513">
      <c r="A1513">
        <f>HYPERLINK("https://www.youtube.com/watch?v=8fSvHkbqOnE", "Video")</f>
        <v/>
      </c>
      <c r="B1513" t="inlineStr">
        <is>
          <t>0:12</t>
        </is>
      </c>
      <c r="C1513" t="inlineStr">
        <is>
          <t>he's thought about punching you</t>
        </is>
      </c>
      <c r="D1513">
        <f>HYPERLINK("https://www.youtube.com/watch?v=8fSvHkbqOnE&amp;t=12s", "Go to time")</f>
        <v/>
      </c>
    </row>
    <row r="1514">
      <c r="A1514">
        <f>HYPERLINK("https://www.youtube.com/watch?v=ZfOM6lATgqc", "Video")</f>
        <v/>
      </c>
      <c r="B1514" t="inlineStr">
        <is>
          <t>2:43</t>
        </is>
      </c>
      <c r="C1514" t="inlineStr">
        <is>
          <t>to settle to punching Tanner on the face</t>
        </is>
      </c>
      <c r="D1514">
        <f>HYPERLINK("https://www.youtube.com/watch?v=ZfOM6lATgqc&amp;t=163s", "Go to time")</f>
        <v/>
      </c>
    </row>
    <row r="1515">
      <c r="A1515">
        <f>HYPERLINK("https://www.youtube.com/watch?v=ZfOM6lATgqc", "Video")</f>
        <v/>
      </c>
      <c r="B1515" t="inlineStr">
        <is>
          <t>3:40</t>
        </is>
      </c>
      <c r="C1515" t="inlineStr">
        <is>
          <t>you want to punch him in the face</t>
        </is>
      </c>
      <c r="D1515">
        <f>HYPERLINK("https://www.youtube.com/watch?v=ZfOM6lATgqc&amp;t=220s", "Go to time")</f>
        <v/>
      </c>
    </row>
    <row r="1516">
      <c r="A1516">
        <f>HYPERLINK("https://www.youtube.com/watch?v=7jHvouEtrfM", "Video")</f>
        <v/>
      </c>
      <c r="B1516" t="inlineStr">
        <is>
          <t>5:25</t>
        </is>
      </c>
      <c r="C1516" t="inlineStr">
        <is>
          <t>magnum really feeling lucky today punk</t>
        </is>
      </c>
      <c r="D1516">
        <f>HYPERLINK("https://www.youtube.com/watch?v=7jHvouEtrfM&amp;t=325s", "Go to time")</f>
        <v/>
      </c>
    </row>
    <row r="1517">
      <c r="A1517">
        <f>HYPERLINK("https://www.youtube.com/watch?v=Q9wVoQC1K1U", "Video")</f>
        <v/>
      </c>
      <c r="B1517" t="inlineStr">
        <is>
          <t>0:07</t>
        </is>
      </c>
      <c r="C1517" t="inlineStr">
        <is>
          <t>let you get off with no punishment as</t>
        </is>
      </c>
      <c r="D1517">
        <f>HYPERLINK("https://www.youtube.com/watch?v=Q9wVoQC1K1U&amp;t=7s", "Go to time")</f>
        <v/>
      </c>
    </row>
    <row r="1518">
      <c r="A1518">
        <f>HYPERLINK("https://www.youtube.com/watch?v=Q9wVoQC1K1U", "Video")</f>
        <v/>
      </c>
      <c r="B1518" t="inlineStr">
        <is>
          <t>1:34</t>
        </is>
      </c>
      <c r="C1518" t="inlineStr">
        <is>
          <t>what you want to punish yourself and</t>
        </is>
      </c>
      <c r="D1518">
        <f>HYPERLINK("https://www.youtube.com/watch?v=Q9wVoQC1K1U&amp;t=94s", "Go to time")</f>
        <v/>
      </c>
    </row>
    <row r="1519">
      <c r="A1519">
        <f>HYPERLINK("https://www.youtube.com/watch?v=uow0FNoJ-ng", "Video")</f>
        <v/>
      </c>
      <c r="B1519" t="inlineStr">
        <is>
          <t>3:11</t>
        </is>
      </c>
      <c r="C1519" t="inlineStr">
        <is>
          <t>well all I know is he's punitive no no I</t>
        </is>
      </c>
      <c r="D1519">
        <f>HYPERLINK("https://www.youtube.com/watch?v=uow0FNoJ-ng&amp;t=191s", "Go to time")</f>
        <v/>
      </c>
    </row>
    <row r="1520">
      <c r="A1520">
        <f>HYPERLINK("https://www.youtube.com/watch?v=-7ORAKULel4", "Video")</f>
        <v/>
      </c>
      <c r="B1520" t="inlineStr">
        <is>
          <t>9:25</t>
        </is>
      </c>
      <c r="C1520" t="inlineStr">
        <is>
          <t>in order to make his actions
seem more punchy.</t>
        </is>
      </c>
      <c r="D1520">
        <f>HYPERLINK("https://www.youtube.com/watch?v=-7ORAKULel4&amp;t=565s", "Go to time")</f>
        <v/>
      </c>
    </row>
    <row r="1521">
      <c r="A1521">
        <f>HYPERLINK("https://www.youtube.com/watch?v=-7ORAKULel4", "Video")</f>
        <v/>
      </c>
      <c r="B1521" t="inlineStr">
        <is>
          <t>9:38</t>
        </is>
      </c>
      <c r="C1521" t="inlineStr">
        <is>
          <t>to make our punches and kicks
look more choppy and more aggressive."</t>
        </is>
      </c>
      <c r="D1521">
        <f>HYPERLINK("https://www.youtube.com/watch?v=-7ORAKULel4&amp;t=578s", "Go to time")</f>
        <v/>
      </c>
    </row>
    <row r="1522">
      <c r="A1522">
        <f>HYPERLINK("https://www.youtube.com/watch?v=2LC4YFenynI", "Video")</f>
        <v/>
      </c>
      <c r="B1522" t="inlineStr">
        <is>
          <t>6:17</t>
        </is>
      </c>
      <c r="C1522" t="inlineStr">
        <is>
          <t>that punish kids for their zip codes</t>
        </is>
      </c>
      <c r="D1522">
        <f>HYPERLINK("https://www.youtube.com/watch?v=2LC4YFenynI&amp;t=377s", "Go to time")</f>
        <v/>
      </c>
    </row>
    <row r="1523">
      <c r="A1523">
        <f>HYPERLINK("https://www.youtube.com/watch?v=PLk8Pm_XBJE", "Video")</f>
        <v/>
      </c>
      <c r="B1523" t="inlineStr">
        <is>
          <t>7:35</t>
        </is>
      </c>
      <c r="C1523" t="inlineStr">
        <is>
          <t>punctured lungs and many broken bones.</t>
        </is>
      </c>
      <c r="D1523">
        <f>HYPERLINK("https://www.youtube.com/watch?v=PLk8Pm_XBJE&amp;t=455s", "Go to time")</f>
        <v/>
      </c>
    </row>
    <row r="1524">
      <c r="A1524">
        <f>HYPERLINK("https://www.youtube.com/watch?v=543mYKKh1EE", "Video")</f>
        <v/>
      </c>
      <c r="B1524" t="inlineStr">
        <is>
          <t>9:20</t>
        </is>
      </c>
      <c r="C1524" t="inlineStr">
        <is>
          <t>while conservatives
and conservative pundits</t>
        </is>
      </c>
      <c r="D1524">
        <f>HYPERLINK("https://www.youtube.com/watch?v=543mYKKh1EE&amp;t=560s", "Go to time")</f>
        <v/>
      </c>
    </row>
    <row r="1525">
      <c r="A1525">
        <f>HYPERLINK("https://www.youtube.com/watch?v=SixQ6cTzYaI", "Video")</f>
        <v/>
      </c>
      <c r="B1525" t="inlineStr">
        <is>
          <t>1:06</t>
        </is>
      </c>
      <c r="C1525" t="inlineStr">
        <is>
          <t>And here is the punchline of that bad joke
I promised not to tell.</t>
        </is>
      </c>
      <c r="D1525">
        <f>HYPERLINK("https://www.youtube.com/watch?v=SixQ6cTzYaI&amp;t=66s", "Go to time")</f>
        <v/>
      </c>
    </row>
    <row r="1526">
      <c r="A1526">
        <f>HYPERLINK("https://www.youtube.com/watch?v=lKp7_MtPXZM", "Video")</f>
        <v/>
      </c>
      <c r="B1526" t="inlineStr">
        <is>
          <t>17:24</t>
        </is>
      </c>
      <c r="C1526" t="inlineStr">
        <is>
          <t>that any official act
of a president has impunity</t>
        </is>
      </c>
      <c r="D1526">
        <f>HYPERLINK("https://www.youtube.com/watch?v=lKp7_MtPXZM&amp;t=1044s", "Go to time")</f>
        <v/>
      </c>
    </row>
    <row r="1527">
      <c r="A1527">
        <f>HYPERLINK("https://www.youtube.com/watch?v=71aysTMMNw4", "Video")</f>
        <v/>
      </c>
      <c r="B1527" t="inlineStr">
        <is>
          <t>1:18</t>
        </is>
      </c>
      <c r="C1527" t="inlineStr">
        <is>
          <t>You can see this in the screaming
cable news pundits,</t>
        </is>
      </c>
      <c r="D1527">
        <f>HYPERLINK("https://www.youtube.com/watch?v=71aysTMMNw4&amp;t=78s", "Go to time")</f>
        <v/>
      </c>
    </row>
    <row r="1528">
      <c r="A1528">
        <f>HYPERLINK("https://www.youtube.com/watch?v=71aysTMMNw4", "Video")</f>
        <v/>
      </c>
      <c r="B1528" t="inlineStr">
        <is>
          <t>2:33</t>
        </is>
      </c>
      <c r="C1528" t="inlineStr">
        <is>
          <t>That punishment should be equal
to the offense because, you know,</t>
        </is>
      </c>
      <c r="D1528">
        <f>HYPERLINK("https://www.youtube.com/watch?v=71aysTMMNw4&amp;t=153s", "Go to time")</f>
        <v/>
      </c>
    </row>
    <row r="1529">
      <c r="A1529">
        <f>HYPERLINK("https://www.youtube.com/watch?v=71aysTMMNw4", "Video")</f>
        <v/>
      </c>
      <c r="B1529" t="inlineStr">
        <is>
          <t>3:53</t>
        </is>
      </c>
      <c r="C1529" t="inlineStr">
        <is>
          <t>capital punishment has been
disproportionately applied</t>
        </is>
      </c>
      <c r="D1529">
        <f>HYPERLINK("https://www.youtube.com/watch?v=71aysTMMNw4&amp;t=233s", "Go to time")</f>
        <v/>
      </c>
    </row>
    <row r="1530">
      <c r="A1530">
        <f>HYPERLINK("https://www.youtube.com/watch?v=Kv_z5asgn7Y", "Video")</f>
        <v/>
      </c>
      <c r="B1530" t="inlineStr">
        <is>
          <t>2:11</t>
        </is>
      </c>
      <c r="C1530" t="inlineStr">
        <is>
          <t>as he headlined at the international
music festival AFROPUNK.</t>
        </is>
      </c>
      <c r="D1530">
        <f>HYPERLINK("https://www.youtube.com/watch?v=Kv_z5asgn7Y&amp;t=131s", "Go to time")</f>
        <v/>
      </c>
    </row>
    <row r="1531">
      <c r="A1531">
        <f>HYPERLINK("https://www.youtube.com/watch?v=-hRUwrRSSWE", "Video")</f>
        <v/>
      </c>
      <c r="B1531" t="inlineStr">
        <is>
          <t>7:58</t>
        </is>
      </c>
      <c r="C1531" t="inlineStr">
        <is>
          <t>A world in which 150 million people
can live in Mumbai and travel to Pune,</t>
        </is>
      </c>
      <c r="D1531">
        <f>HYPERLINK("https://www.youtube.com/watch?v=-hRUwrRSSWE&amp;t=478s", "Go to time")</f>
        <v/>
      </c>
    </row>
    <row r="1532">
      <c r="A1532">
        <f>HYPERLINK("https://www.youtube.com/watch?v=g2m97gPI70I", "Video")</f>
        <v/>
      </c>
      <c r="B1532" t="inlineStr">
        <is>
          <t>11:21</t>
        </is>
      </c>
      <c r="C1532" t="inlineStr">
        <is>
          <t>there was still rampant crime,
and it went unpunished.</t>
        </is>
      </c>
      <c r="D1532">
        <f>HYPERLINK("https://www.youtube.com/watch?v=g2m97gPI70I&amp;t=681s", "Go to time")</f>
        <v/>
      </c>
    </row>
    <row r="1533">
      <c r="A1533">
        <f>HYPERLINK("https://www.youtube.com/watch?v=8HgUHW8IoMc", "Video")</f>
        <v/>
      </c>
      <c r="B1533" t="inlineStr">
        <is>
          <t>3:52</t>
        </is>
      </c>
      <c r="C1533" t="inlineStr">
        <is>
          <t>so we don't punish them.</t>
        </is>
      </c>
      <c r="D1533">
        <f>HYPERLINK("https://www.youtube.com/watch?v=8HgUHW8IoMc&amp;t=232s", "Go to time")</f>
        <v/>
      </c>
    </row>
    <row r="1534">
      <c r="A1534">
        <f>HYPERLINK("https://www.youtube.com/watch?v=8HgUHW8IoMc", "Video")</f>
        <v/>
      </c>
      <c r="B1534" t="inlineStr">
        <is>
          <t>17:59</t>
        </is>
      </c>
      <c r="C1534" t="inlineStr">
        <is>
          <t>What it teaches is that ... they
will be randomly punished.</t>
        </is>
      </c>
      <c r="D1534">
        <f>HYPERLINK("https://www.youtube.com/watch?v=8HgUHW8IoMc&amp;t=1079s", "Go to time")</f>
        <v/>
      </c>
    </row>
    <row r="1535">
      <c r="A1535">
        <f>HYPERLINK("https://www.youtube.com/watch?v=8HgUHW8IoMc", "Video")</f>
        <v/>
      </c>
      <c r="B1535" t="inlineStr">
        <is>
          <t>28:25</t>
        </is>
      </c>
      <c r="C1535" t="inlineStr">
        <is>
          <t>If they'd been previously
punished for pooing,</t>
        </is>
      </c>
      <c r="D1535">
        <f>HYPERLINK("https://www.youtube.com/watch?v=8HgUHW8IoMc&amp;t=1705s", "Go to time")</f>
        <v/>
      </c>
    </row>
    <row r="1536">
      <c r="A1536">
        <f>HYPERLINK("https://www.youtube.com/watch?v=k3clwllhdlg", "Video")</f>
        <v/>
      </c>
      <c r="B1536" t="inlineStr">
        <is>
          <t>6:37</t>
        </is>
      </c>
      <c r="C1536" t="inlineStr">
        <is>
          <t>and spun them around their bodies.</t>
        </is>
      </c>
      <c r="D1536">
        <f>HYPERLINK("https://www.youtube.com/watch?v=k3clwllhdlg&amp;t=397s", "Go to time")</f>
        <v/>
      </c>
    </row>
    <row r="1537">
      <c r="A1537">
        <f>HYPERLINK("https://www.youtube.com/watch?v=KIh2-S2jXls", "Video")</f>
        <v/>
      </c>
      <c r="B1537" t="inlineStr">
        <is>
          <t>19:50</t>
        </is>
      </c>
      <c r="C1537" t="inlineStr">
        <is>
          <t>a couple of policemen --
have been punished in Wuhan</t>
        </is>
      </c>
      <c r="D1537">
        <f>HYPERLINK("https://www.youtube.com/watch?v=KIh2-S2jXls&amp;t=1190s", "Go to time")</f>
        <v/>
      </c>
    </row>
    <row r="1538">
      <c r="A1538">
        <f>HYPERLINK("https://www.youtube.com/watch?v=wXODvu8UfXc", "Video")</f>
        <v/>
      </c>
      <c r="B1538" t="inlineStr">
        <is>
          <t>6:59</t>
        </is>
      </c>
      <c r="C1538" t="inlineStr">
        <is>
          <t>leaders reward friends and punish enemies,</t>
        </is>
      </c>
      <c r="D1538">
        <f>HYPERLINK("https://www.youtube.com/watch?v=wXODvu8UfXc&amp;t=419s", "Go to time")</f>
        <v/>
      </c>
    </row>
    <row r="1539">
      <c r="A1539">
        <f>HYPERLINK("https://www.youtube.com/watch?v=m7hdIIneypE", "Video")</f>
        <v/>
      </c>
      <c r="B1539" t="inlineStr">
        <is>
          <t>12:16</t>
        </is>
      </c>
      <c r="C1539" t="inlineStr">
        <is>
          <t>Being merely civil
means not pulling our punches,</t>
        </is>
      </c>
      <c r="D1539">
        <f>HYPERLINK("https://www.youtube.com/watch?v=m7hdIIneypE&amp;t=736s", "Go to time")</f>
        <v/>
      </c>
    </row>
    <row r="1540">
      <c r="A1540">
        <f>HYPERLINK("https://www.youtube.com/watch?v=m7hdIIneypE", "Video")</f>
        <v/>
      </c>
      <c r="B1540" t="inlineStr">
        <is>
          <t>12:20</t>
        </is>
      </c>
      <c r="C1540" t="inlineStr">
        <is>
          <t>but at the same time, it means maybe
not landing all those punches all at once,</t>
        </is>
      </c>
      <c r="D1540">
        <f>HYPERLINK("https://www.youtube.com/watch?v=m7hdIIneypE&amp;t=740s", "Go to time")</f>
        <v/>
      </c>
    </row>
    <row r="1541">
      <c r="A1541">
        <f>HYPERLINK("https://www.youtube.com/watch?v=zP3LaAYzA3Q", "Video")</f>
        <v/>
      </c>
      <c r="B1541" t="inlineStr">
        <is>
          <t>6:15</t>
        </is>
      </c>
      <c r="C1541" t="inlineStr">
        <is>
          <t>and right-wing pundits and other critics</t>
        </is>
      </c>
      <c r="D1541">
        <f>HYPERLINK("https://www.youtube.com/watch?v=zP3LaAYzA3Q&amp;t=375s", "Go to time")</f>
        <v/>
      </c>
    </row>
    <row r="1542">
      <c r="A1542">
        <f>HYPERLINK("https://www.youtube.com/watch?v=L-FTI14OVrg", "Video")</f>
        <v/>
      </c>
      <c r="B1542" t="inlineStr">
        <is>
          <t>10:10</t>
        </is>
      </c>
      <c r="C1542" t="inlineStr">
        <is>
          <t>We need much more generous
and less punitive supports</t>
        </is>
      </c>
      <c r="D1542">
        <f>HYPERLINK("https://www.youtube.com/watch?v=L-FTI14OVrg&amp;t=610s", "Go to time")</f>
        <v/>
      </c>
    </row>
    <row r="1543">
      <c r="A1543">
        <f>HYPERLINK("https://www.youtube.com/watch?v=G9-urSR19SI", "Video")</f>
        <v/>
      </c>
      <c r="B1543" t="inlineStr">
        <is>
          <t>7:30</t>
        </is>
      </c>
      <c r="C1543" t="inlineStr">
        <is>
          <t>between a punishment and a consequence.</t>
        </is>
      </c>
      <c r="D1543">
        <f>HYPERLINK("https://www.youtube.com/watch?v=G9-urSR19SI&amp;t=450s", "Go to time")</f>
        <v/>
      </c>
    </row>
    <row r="1544">
      <c r="A1544">
        <f>HYPERLINK("https://www.youtube.com/watch?v=xyaf_GmVNzo", "Video")</f>
        <v/>
      </c>
      <c r="B1544" t="inlineStr">
        <is>
          <t>5:02</t>
        </is>
      </c>
      <c r="C1544" t="inlineStr">
        <is>
          <t>is a legacy of punching into work
with a physical stamp.</t>
        </is>
      </c>
      <c r="D1544">
        <f>HYPERLINK("https://www.youtube.com/watch?v=xyaf_GmVNzo&amp;t=302s", "Go to time")</f>
        <v/>
      </c>
    </row>
    <row r="1545">
      <c r="A1545">
        <f>HYPERLINK("https://www.youtube.com/watch?v=xEut3UavWfk", "Video")</f>
        <v/>
      </c>
      <c r="B1545" t="inlineStr">
        <is>
          <t>10:36</t>
        </is>
      </c>
      <c r="C1545" t="inlineStr">
        <is>
          <t>The great blizzard of '77
made us a constant punchline</t>
        </is>
      </c>
      <c r="D1545">
        <f>HYPERLINK("https://www.youtube.com/watch?v=xEut3UavWfk&amp;t=636s", "Go to time")</f>
        <v/>
      </c>
    </row>
    <row r="1546">
      <c r="A1546">
        <f>HYPERLINK("https://www.youtube.com/watch?v=xEut3UavWfk", "Video")</f>
        <v/>
      </c>
      <c r="B1546" t="inlineStr">
        <is>
          <t>10:40</t>
        </is>
      </c>
      <c r="C1546" t="inlineStr">
        <is>
          <t>and punching bag of national comedians.</t>
        </is>
      </c>
      <c r="D1546">
        <f>HYPERLINK("https://www.youtube.com/watch?v=xEut3UavWfk&amp;t=640s", "Go to time")</f>
        <v/>
      </c>
    </row>
    <row r="1547">
      <c r="A1547">
        <f>HYPERLINK("https://www.youtube.com/watch?v=xnPaaxytfGs", "Video")</f>
        <v/>
      </c>
      <c r="B1547" t="inlineStr">
        <is>
          <t>3:59</t>
        </is>
      </c>
      <c r="C1547" t="inlineStr">
        <is>
          <t>but it doesn't tell you how it was spun,
woven, dyed, finished.</t>
        </is>
      </c>
      <c r="D1547">
        <f>HYPERLINK("https://www.youtube.com/watch?v=xnPaaxytfGs&amp;t=239s", "Go to time")</f>
        <v/>
      </c>
    </row>
    <row r="1548">
      <c r="A1548">
        <f>HYPERLINK("https://www.youtube.com/watch?v=XmLTSkD28AE", "Video")</f>
        <v/>
      </c>
      <c r="B1548" t="inlineStr">
        <is>
          <t>2:48</t>
        </is>
      </c>
      <c r="C1548" t="inlineStr">
        <is>
          <t>we fought a lot over bad boyfriends,
body piercings, punk music.</t>
        </is>
      </c>
      <c r="D1548">
        <f>HYPERLINK("https://www.youtube.com/watch?v=XmLTSkD28AE&amp;t=168s", "Go to time")</f>
        <v/>
      </c>
    </row>
    <row r="1549">
      <c r="A1549">
        <f>HYPERLINK("https://www.youtube.com/watch?v=YDvbDiJZpy0", "Video")</f>
        <v/>
      </c>
      <c r="B1549" t="inlineStr">
        <is>
          <t>5:18</t>
        </is>
      </c>
      <c r="C1549" t="inlineStr">
        <is>
          <t>Instead of thinking
about paper printouts and punch cards,</t>
        </is>
      </c>
      <c r="D1549">
        <f>HYPERLINK("https://www.youtube.com/watch?v=YDvbDiJZpy0&amp;t=318s", "Go to time")</f>
        <v/>
      </c>
    </row>
    <row r="1550">
      <c r="A1550">
        <f>HYPERLINK("https://www.youtube.com/watch?v=87qLWFZManA", "Video")</f>
        <v/>
      </c>
      <c r="B1550" t="inlineStr">
        <is>
          <t>13:28</t>
        </is>
      </c>
      <c r="C1550" t="inlineStr">
        <is>
          <t>I wrote a comedy show
that did not respect the punchline,</t>
        </is>
      </c>
      <c r="D1550">
        <f>HYPERLINK("https://www.youtube.com/watch?v=87qLWFZManA&amp;t=808s", "Go to time")</f>
        <v/>
      </c>
    </row>
    <row r="1551">
      <c r="A1551">
        <f>HYPERLINK("https://www.youtube.com/watch?v=87qLWFZManA", "Video")</f>
        <v/>
      </c>
      <c r="B1551" t="inlineStr">
        <is>
          <t>13:31</t>
        </is>
      </c>
      <c r="C1551" t="inlineStr">
        <is>
          <t>that line where comedians are expected
and trusted to pull their punches</t>
        </is>
      </c>
      <c r="D1551">
        <f>HYPERLINK("https://www.youtube.com/watch?v=87qLWFZManA&amp;t=811s", "Go to time")</f>
        <v/>
      </c>
    </row>
    <row r="1552">
      <c r="A1552">
        <f>HYPERLINK("https://www.youtube.com/watch?v=87qLWFZManA", "Video")</f>
        <v/>
      </c>
      <c r="B1552" t="inlineStr">
        <is>
          <t>13:38</t>
        </is>
      </c>
      <c r="C1552" t="inlineStr">
        <is>
          <t>I punched through that line</t>
        </is>
      </c>
      <c r="D1552">
        <f>HYPERLINK("https://www.youtube.com/watch?v=87qLWFZManA&amp;t=818s", "Go to time")</f>
        <v/>
      </c>
    </row>
    <row r="1553">
      <c r="A1553">
        <f>HYPERLINK("https://www.youtube.com/watch?v=Dfe7gLe3pW0", "Video")</f>
        <v/>
      </c>
      <c r="B1553" t="inlineStr">
        <is>
          <t>19:30</t>
        </is>
      </c>
      <c r="C1553" t="inlineStr">
        <is>
          <t>think about punishing other individuals</t>
        </is>
      </c>
      <c r="D1553">
        <f>HYPERLINK("https://www.youtube.com/watch?v=Dfe7gLe3pW0&amp;t=1170s", "Go to time")</f>
        <v/>
      </c>
    </row>
    <row r="1554">
      <c r="A1554">
        <f>HYPERLINK("https://www.youtube.com/watch?v=88d-58tWhGs", "Video")</f>
        <v/>
      </c>
      <c r="B1554" t="inlineStr">
        <is>
          <t>7:29</t>
        </is>
      </c>
      <c r="C1554" t="inlineStr">
        <is>
          <t>has a history as a punk rock teenager.</t>
        </is>
      </c>
      <c r="D1554">
        <f>HYPERLINK("https://www.youtube.com/watch?v=88d-58tWhGs&amp;t=449s", "Go to time")</f>
        <v/>
      </c>
    </row>
    <row r="1555">
      <c r="A1555">
        <f>HYPERLINK("https://www.youtube.com/watch?v=7O6TTFgHVIk", "Video")</f>
        <v/>
      </c>
      <c r="B1555" t="inlineStr">
        <is>
          <t>4:15</t>
        </is>
      </c>
      <c r="C1555" t="inlineStr">
        <is>
          <t>she was punished for a crime
she did not commit.</t>
        </is>
      </c>
      <c r="D1555">
        <f>HYPERLINK("https://www.youtube.com/watch?v=7O6TTFgHVIk&amp;t=255s", "Go to time")</f>
        <v/>
      </c>
    </row>
    <row r="1556">
      <c r="A1556">
        <f>HYPERLINK("https://www.youtube.com/watch?v=_B9A3J70IPQ", "Video")</f>
        <v/>
      </c>
      <c r="B1556" t="inlineStr">
        <is>
          <t>2:36</t>
        </is>
      </c>
      <c r="C1556" t="inlineStr">
        <is>
          <t>spun them</t>
        </is>
      </c>
      <c r="D1556">
        <f>HYPERLINK("https://www.youtube.com/watch?v=_B9A3J70IPQ&amp;t=156s", "Go to time")</f>
        <v/>
      </c>
    </row>
    <row r="1557">
      <c r="A1557">
        <f>HYPERLINK("https://www.youtube.com/watch?v=oQ1FDFMdYjM", "Video")</f>
        <v/>
      </c>
      <c r="B1557" t="inlineStr">
        <is>
          <t>8:19</t>
        </is>
      </c>
      <c r="C1557" t="inlineStr">
        <is>
          <t>That needle punctures the skin
and retracts, leaving a wire behind.</t>
        </is>
      </c>
      <c r="D1557">
        <f>HYPERLINK("https://www.youtube.com/watch?v=oQ1FDFMdYjM&amp;t=499s", "Go to time")</f>
        <v/>
      </c>
    </row>
    <row r="1558">
      <c r="A1558">
        <f>HYPERLINK("https://www.youtube.com/watch?v=oQ1FDFMdYjM", "Video")</f>
        <v/>
      </c>
      <c r="B1558" t="inlineStr">
        <is>
          <t>8:34</t>
        </is>
      </c>
      <c r="C1558" t="inlineStr">
        <is>
          <t>Two little puncture wounds,</t>
        </is>
      </c>
      <c r="D1558">
        <f>HYPERLINK("https://www.youtube.com/watch?v=oQ1FDFMdYjM&amp;t=514s", "Go to time")</f>
        <v/>
      </c>
    </row>
    <row r="1559">
      <c r="A1559">
        <f>HYPERLINK("https://www.youtube.com/watch?v=SxK5qD8sNL4", "Video")</f>
        <v/>
      </c>
      <c r="B1559" t="inlineStr">
        <is>
          <t>4:25</t>
        </is>
      </c>
      <c r="C1559" t="inlineStr">
        <is>
          <t>Climate justice is based on the notion
of not being punished</t>
        </is>
      </c>
      <c r="D1559">
        <f>HYPERLINK("https://www.youtube.com/watch?v=SxK5qD8sNL4&amp;t=265s", "Go to time")</f>
        <v/>
      </c>
    </row>
    <row r="1560">
      <c r="A1560">
        <f>HYPERLINK("https://www.youtube.com/watch?v=rE_SxmltgmA", "Video")</f>
        <v/>
      </c>
      <c r="B1560" t="inlineStr">
        <is>
          <t>2:52</t>
        </is>
      </c>
      <c r="C1560" t="inlineStr">
        <is>
          <t>You probably know them as the hardcore
feminist punk rock group</t>
        </is>
      </c>
      <c r="D1560">
        <f>HYPERLINK("https://www.youtube.com/watch?v=rE_SxmltgmA&amp;t=172s", "Go to time")</f>
        <v/>
      </c>
    </row>
    <row r="1561">
      <c r="A1561">
        <f>HYPERLINK("https://www.youtube.com/watch?v=hwSNbMW6XGY", "Video")</f>
        <v/>
      </c>
      <c r="B1561" t="inlineStr">
        <is>
          <t>8:30</t>
        </is>
      </c>
      <c r="C1561" t="inlineStr">
        <is>
          <t>Along with many beauty treatments,
like lasers and acupuncture,</t>
        </is>
      </c>
      <c r="D1561">
        <f>HYPERLINK("https://www.youtube.com/watch?v=hwSNbMW6XGY&amp;t=510s", "Go to time")</f>
        <v/>
      </c>
    </row>
    <row r="1562">
      <c r="A1562">
        <f>HYPERLINK("https://www.youtube.com/watch?v=wLvGABoTV-s", "Video")</f>
        <v/>
      </c>
      <c r="B1562" t="inlineStr">
        <is>
          <t>8:53</t>
        </is>
      </c>
      <c r="C1562" t="inlineStr">
        <is>
          <t>spun around and slam that paw down on</t>
        </is>
      </c>
      <c r="D1562">
        <f>HYPERLINK("https://www.youtube.com/watch?v=wLvGABoTV-s&amp;t=533s", "Go to time")</f>
        <v/>
      </c>
    </row>
    <row r="1563">
      <c r="A1563">
        <f>HYPERLINK("https://www.youtube.com/watch?v=pg5WtBjox-Y", "Video")</f>
        <v/>
      </c>
      <c r="B1563" t="inlineStr">
        <is>
          <t>9:25</t>
        </is>
      </c>
      <c r="C1563" t="inlineStr">
        <is>
          <t>And it shapes behavior it deters
by punishing perpetrators</t>
        </is>
      </c>
      <c r="D1563">
        <f>HYPERLINK("https://www.youtube.com/watch?v=pg5WtBjox-Y&amp;t=565s", "Go to time")</f>
        <v/>
      </c>
    </row>
    <row r="1564">
      <c r="A1564">
        <f>HYPERLINK("https://www.youtube.com/watch?v=6pGC4j0d1Fc", "Video")</f>
        <v/>
      </c>
      <c r="B1564" t="inlineStr">
        <is>
          <t>3:16</t>
        </is>
      </c>
      <c r="C1564" t="inlineStr">
        <is>
          <t>These insects are really
packing a punch from their butts.</t>
        </is>
      </c>
      <c r="D1564">
        <f>HYPERLINK("https://www.youtube.com/watch?v=6pGC4j0d1Fc&amp;t=196s", "Go to time")</f>
        <v/>
      </c>
    </row>
    <row r="1565">
      <c r="A1565">
        <f>HYPERLINK("https://www.youtube.com/watch?v=IOABs1cOqDo", "Video")</f>
        <v/>
      </c>
      <c r="B1565" t="inlineStr">
        <is>
          <t>1:11</t>
        </is>
      </c>
      <c r="C1565" t="inlineStr">
        <is>
          <t>that when we excessively
punish those who fail,</t>
        </is>
      </c>
      <c r="D1565">
        <f>HYPERLINK("https://www.youtube.com/watch?v=IOABs1cOqDo&amp;t=71s", "Go to time")</f>
        <v/>
      </c>
    </row>
    <row r="1566">
      <c r="A1566">
        <f>HYPERLINK("https://www.youtube.com/watch?v=-IlDkCEvsYw", "Video")</f>
        <v/>
      </c>
      <c r="B1566" t="inlineStr">
        <is>
          <t>6:43</t>
        </is>
      </c>
      <c r="C1566" t="inlineStr">
        <is>
          <t>as the environments we've known
become more punishing towards us.</t>
        </is>
      </c>
      <c r="D1566">
        <f>HYPERLINK("https://www.youtube.com/watch?v=-IlDkCEvsYw&amp;t=403s", "Go to time")</f>
        <v/>
      </c>
    </row>
    <row r="1567">
      <c r="A1567">
        <f>HYPERLINK("https://www.youtube.com/watch?v=n3WGhXKP8So", "Video")</f>
        <v/>
      </c>
      <c r="B1567" t="inlineStr">
        <is>
          <t>11:41</t>
        </is>
      </c>
      <c r="C1567" t="inlineStr">
        <is>
          <t>The place where you grow up shows up
in your accent, how you punctuate,</t>
        </is>
      </c>
      <c r="D1567">
        <f>HYPERLINK("https://www.youtube.com/watch?v=n3WGhXKP8So&amp;t=701s", "Go to time")</f>
        <v/>
      </c>
    </row>
    <row r="1568">
      <c r="A1568">
        <f>HYPERLINK("https://www.youtube.com/watch?v=MEDgtjpycYg", "Video")</f>
        <v/>
      </c>
      <c r="B1568" t="inlineStr">
        <is>
          <t>2:50</t>
        </is>
      </c>
      <c r="C1568" t="inlineStr">
        <is>
          <t>When we step outside that range,
we get punished in a variety of ways.</t>
        </is>
      </c>
      <c r="D1568">
        <f>HYPERLINK("https://www.youtube.com/watch?v=MEDgtjpycYg&amp;t=170s", "Go to time")</f>
        <v/>
      </c>
    </row>
    <row r="1569">
      <c r="A1569">
        <f>HYPERLINK("https://www.youtube.com/watch?v=MEDgtjpycYg", "Video")</f>
        <v/>
      </c>
      <c r="B1569" t="inlineStr">
        <is>
          <t>4:22</t>
        </is>
      </c>
      <c r="C1569" t="inlineStr">
        <is>
          <t>but if we do speak up, we get punished.</t>
        </is>
      </c>
      <c r="D1569">
        <f>HYPERLINK("https://www.youtube.com/watch?v=MEDgtjpycYg&amp;t=262s", "Go to time")</f>
        <v/>
      </c>
    </row>
    <row r="1570">
      <c r="A1570">
        <f>HYPERLINK("https://www.youtube.com/watch?v=MEDgtjpycYg", "Video")</f>
        <v/>
      </c>
      <c r="B1570" t="inlineStr">
        <is>
          <t>4:35</t>
        </is>
      </c>
      <c r="C1570" t="inlineStr">
        <is>
          <t>and women who do speak up get punished.</t>
        </is>
      </c>
      <c r="D1570">
        <f>HYPERLINK("https://www.youtube.com/watch?v=MEDgtjpycYg&amp;t=275s", "Go to time")</f>
        <v/>
      </c>
    </row>
    <row r="1571">
      <c r="A1571">
        <f>HYPERLINK("https://www.youtube.com/watch?v=MEDgtjpycYg", "Video")</f>
        <v/>
      </c>
      <c r="B1571" t="inlineStr">
        <is>
          <t>13:22</t>
        </is>
      </c>
      <c r="C1571" t="inlineStr">
        <is>
          <t>Both men and women get punished
at work when they shed tears.</t>
        </is>
      </c>
      <c r="D1571">
        <f>HYPERLINK("https://www.youtube.com/watch?v=MEDgtjpycYg&amp;t=802s", "Go to time")</f>
        <v/>
      </c>
    </row>
    <row r="1572">
      <c r="A1572">
        <f>HYPERLINK("https://www.youtube.com/watch?v=xgZC6da4mco", "Video")</f>
        <v/>
      </c>
      <c r="B1572" t="inlineStr">
        <is>
          <t>15:44</t>
        </is>
      </c>
      <c r="C1572" t="inlineStr">
        <is>
          <t>But I didn't mean it as a pun,
but that's what they're using it to do.</t>
        </is>
      </c>
      <c r="D1572">
        <f>HYPERLINK("https://www.youtube.com/watch?v=xgZC6da4mco&amp;t=944s", "Go to time")</f>
        <v/>
      </c>
    </row>
    <row r="1573">
      <c r="A1573">
        <f>HYPERLINK("https://www.youtube.com/watch?v=kqItMybTKTo", "Video")</f>
        <v/>
      </c>
      <c r="B1573" t="inlineStr">
        <is>
          <t>2:08</t>
        </is>
      </c>
      <c r="C1573" t="inlineStr">
        <is>
          <t>But I must be a glutton for punishment</t>
        </is>
      </c>
      <c r="D1573">
        <f>HYPERLINK("https://www.youtube.com/watch?v=kqItMybTKTo&amp;t=128s", "Go to time")</f>
        <v/>
      </c>
    </row>
    <row r="1574">
      <c r="A1574">
        <f>HYPERLINK("https://www.youtube.com/watch?v=lpCPRE3oSTE", "Video")</f>
        <v/>
      </c>
      <c r="B1574" t="inlineStr">
        <is>
          <t>4:06</t>
        </is>
      </c>
      <c r="C1574" t="inlineStr">
        <is>
          <t>Unpunished evil grows.</t>
        </is>
      </c>
      <c r="D1574">
        <f>HYPERLINK("https://www.youtube.com/watch?v=lpCPRE3oSTE&amp;t=246s", "Go to time")</f>
        <v/>
      </c>
    </row>
    <row r="1575">
      <c r="A1575">
        <f>HYPERLINK("https://www.youtube.com/watch?v=lpCPRE3oSTE", "Video")</f>
        <v/>
      </c>
      <c r="B1575" t="inlineStr">
        <is>
          <t>4:22</t>
        </is>
      </c>
      <c r="C1575" t="inlineStr">
        <is>
          <t>They have never been punished.</t>
        </is>
      </c>
      <c r="D1575">
        <f>HYPERLINK("https://www.youtube.com/watch?v=lpCPRE3oSTE&amp;t=262s", "Go to time")</f>
        <v/>
      </c>
    </row>
    <row r="1576">
      <c r="A1576">
        <f>HYPERLINK("https://www.youtube.com/watch?v=8IGZ_M0OOmA", "Video")</f>
        <v/>
      </c>
      <c r="B1576" t="inlineStr">
        <is>
          <t>3:21</t>
        </is>
      </c>
      <c r="C1576" t="inlineStr">
        <is>
          <t>Yeah, this week has been a gut punch</t>
        </is>
      </c>
      <c r="D1576">
        <f>HYPERLINK("https://www.youtube.com/watch?v=8IGZ_M0OOmA&amp;t=201s", "Go to time")</f>
        <v/>
      </c>
    </row>
    <row r="1577">
      <c r="A1577">
        <f>HYPERLINK("https://www.youtube.com/watch?v=8IGZ_M0OOmA", "Video")</f>
        <v/>
      </c>
      <c r="B1577" t="inlineStr">
        <is>
          <t>8:59</t>
        </is>
      </c>
      <c r="C1577" t="inlineStr">
        <is>
          <t>If we would just take the money
that we use to punish,</t>
        </is>
      </c>
      <c r="D1577">
        <f>HYPERLINK("https://www.youtube.com/watch?v=8IGZ_M0OOmA&amp;t=539s", "Go to time")</f>
        <v/>
      </c>
    </row>
    <row r="1578">
      <c r="A1578">
        <f>HYPERLINK("https://www.youtube.com/watch?v=8IGZ_M0OOmA", "Video")</f>
        <v/>
      </c>
      <c r="B1578" t="inlineStr">
        <is>
          <t>41:48</t>
        </is>
      </c>
      <c r="C1578" t="inlineStr">
        <is>
          <t>basically knowing that America
was not going to punish him.</t>
        </is>
      </c>
      <c r="D1578">
        <f>HYPERLINK("https://www.youtube.com/watch?v=8IGZ_M0OOmA&amp;t=2508s", "Go to time")</f>
        <v/>
      </c>
    </row>
    <row r="1579">
      <c r="A1579">
        <f>HYPERLINK("https://www.youtube.com/watch?v=vc-n852sv3E", "Video")</f>
        <v/>
      </c>
      <c r="B1579" t="inlineStr">
        <is>
          <t>10:04</t>
        </is>
      </c>
      <c r="C1579" t="inlineStr">
        <is>
          <t>and punished through prohibitionist law.</t>
        </is>
      </c>
      <c r="D1579">
        <f>HYPERLINK("https://www.youtube.com/watch?v=vc-n852sv3E&amp;t=604s", "Go to time")</f>
        <v/>
      </c>
    </row>
    <row r="1580">
      <c r="A1580">
        <f>HYPERLINK("https://www.youtube.com/watch?v=vc-n852sv3E", "Video")</f>
        <v/>
      </c>
      <c r="B1580" t="inlineStr">
        <is>
          <t>14:46</t>
        </is>
      </c>
      <c r="C1580" t="inlineStr">
        <is>
          <t>that punitively target the sex industry,</t>
        </is>
      </c>
      <c r="D1580">
        <f>HYPERLINK("https://www.youtube.com/watch?v=vc-n852sv3E&amp;t=886s", "Go to time")</f>
        <v/>
      </c>
    </row>
    <row r="1581">
      <c r="A1581">
        <f>HYPERLINK("https://www.youtube.com/watch?v=yLfCCcVDUiU", "Video")</f>
        <v/>
      </c>
      <c r="B1581" t="inlineStr">
        <is>
          <t>8:13</t>
        </is>
      </c>
      <c r="C1581" t="inlineStr">
        <is>
          <t>who are less focused on that long-term
risk of conviction and punishment</t>
        </is>
      </c>
      <c r="D1581">
        <f>HYPERLINK("https://www.youtube.com/watch?v=yLfCCcVDUiU&amp;t=493s", "Go to time")</f>
        <v/>
      </c>
    </row>
    <row r="1582">
      <c r="A1582">
        <f>HYPERLINK("https://www.youtube.com/watch?v=iIne-UO7wUo", "Video")</f>
        <v/>
      </c>
      <c r="B1582" t="inlineStr">
        <is>
          <t>2:56</t>
        </is>
      </c>
      <c r="C1582" t="inlineStr">
        <is>
          <t>is something that should be
celebrated, not punished.</t>
        </is>
      </c>
      <c r="D1582">
        <f>HYPERLINK("https://www.youtube.com/watch?v=iIne-UO7wUo&amp;t=176s", "Go to time")</f>
        <v/>
      </c>
    </row>
    <row r="1583">
      <c r="A1583">
        <f>HYPERLINK("https://www.youtube.com/watch?v=sNQfoYm3WI0", "Video")</f>
        <v/>
      </c>
      <c r="B1583" t="inlineStr">
        <is>
          <t>4:36</t>
        </is>
      </c>
      <c r="C1583" t="inlineStr">
        <is>
          <t>and it also packs a different punch.</t>
        </is>
      </c>
      <c r="D1583">
        <f>HYPERLINK("https://www.youtube.com/watch?v=sNQfoYm3WI0&amp;t=276s", "Go to time")</f>
        <v/>
      </c>
    </row>
    <row r="1584">
      <c r="A1584">
        <f>HYPERLINK("https://www.youtube.com/watch?v=ORthzIOEf30", "Video")</f>
        <v/>
      </c>
      <c r="B1584" t="inlineStr">
        <is>
          <t>1:25</t>
        </is>
      </c>
      <c r="C1584" t="inlineStr">
        <is>
          <t>Puncture his eardrums. Cut out his tongue.</t>
        </is>
      </c>
      <c r="D1584">
        <f>HYPERLINK("https://www.youtube.com/watch?v=ORthzIOEf30&amp;t=85s", "Go to time")</f>
        <v/>
      </c>
    </row>
    <row r="1585">
      <c r="A1585">
        <f>HYPERLINK("https://www.youtube.com/watch?v=hLltkC-G5dY", "Video")</f>
        <v/>
      </c>
      <c r="B1585" t="inlineStr">
        <is>
          <t>5:08</t>
        </is>
      </c>
      <c r="C1585" t="inlineStr">
        <is>
          <t>hit upon the brilliant idea
of using paper-punched cards</t>
        </is>
      </c>
      <c r="D1585">
        <f>HYPERLINK("https://www.youtube.com/watch?v=hLltkC-G5dY&amp;t=308s", "Go to time")</f>
        <v/>
      </c>
    </row>
    <row r="1586">
      <c r="A1586">
        <f>HYPERLINK("https://www.youtube.com/watch?v=hLltkC-G5dY", "Video")</f>
        <v/>
      </c>
      <c r="B1586" t="inlineStr">
        <is>
          <t>5:20</t>
        </is>
      </c>
      <c r="C1586" t="inlineStr">
        <is>
          <t>That punch card system inspired
Victorian inventor Charles Babbage</t>
        </is>
      </c>
      <c r="D1586">
        <f>HYPERLINK("https://www.youtube.com/watch?v=hLltkC-G5dY&amp;t=320s", "Go to time")</f>
        <v/>
      </c>
    </row>
    <row r="1587">
      <c r="A1587">
        <f>HYPERLINK("https://www.youtube.com/watch?v=hLltkC-G5dY", "Video")</f>
        <v/>
      </c>
      <c r="B1587" t="inlineStr">
        <is>
          <t>5:31</t>
        </is>
      </c>
      <c r="C1587" t="inlineStr">
        <is>
          <t>And punch cards were used
by computer programmers</t>
        </is>
      </c>
      <c r="D1587">
        <f>HYPERLINK("https://www.youtube.com/watch?v=hLltkC-G5dY&amp;t=331s", "Go to time")</f>
        <v/>
      </c>
    </row>
    <row r="1588">
      <c r="A1588">
        <f>HYPERLINK("https://www.youtube.com/watch?v=dd1IeIHA0S8", "Video")</f>
        <v/>
      </c>
      <c r="B1588" t="inlineStr">
        <is>
          <t>2:21</t>
        </is>
      </c>
      <c r="C1588" t="inlineStr">
        <is>
          <t>on the way, I punched a hole in it.</t>
        </is>
      </c>
      <c r="D1588">
        <f>HYPERLINK("https://www.youtube.com/watch?v=dd1IeIHA0S8&amp;t=141s", "Go to time")</f>
        <v/>
      </c>
    </row>
    <row r="1589">
      <c r="A1589">
        <f>HYPERLINK("https://www.youtube.com/watch?v=PXB3-yVGHcI", "Video")</f>
        <v/>
      </c>
      <c r="B1589" t="inlineStr">
        <is>
          <t>0:47</t>
        </is>
      </c>
      <c r="C1589" t="inlineStr">
        <is>
          <t>and punished for speaking their languages.</t>
        </is>
      </c>
      <c r="D1589">
        <f>HYPERLINK("https://www.youtube.com/watch?v=PXB3-yVGHcI&amp;t=47s", "Go to time")</f>
        <v/>
      </c>
    </row>
    <row r="1590">
      <c r="A1590">
        <f>HYPERLINK("https://www.youtube.com/watch?v=bR3-RILrQl0", "Video")</f>
        <v/>
      </c>
      <c r="B1590" t="inlineStr">
        <is>
          <t>2:44</t>
        </is>
      </c>
      <c r="C1590" t="inlineStr">
        <is>
          <t>is mostly by social rewards
and social punishments.</t>
        </is>
      </c>
      <c r="D1590">
        <f>HYPERLINK("https://www.youtube.com/watch?v=bR3-RILrQl0&amp;t=164s", "Go to time")</f>
        <v/>
      </c>
    </row>
    <row r="1591">
      <c r="A1591">
        <f>HYPERLINK("https://www.youtube.com/watch?v=9EBkS2kE7uk", "Video")</f>
        <v/>
      </c>
      <c r="B1591" t="inlineStr">
        <is>
          <t>3:26</t>
        </is>
      </c>
      <c r="C1591" t="inlineStr">
        <is>
          <t>I was set to fly to Punjab, India</t>
        </is>
      </c>
      <c r="D1591">
        <f>HYPERLINK("https://www.youtube.com/watch?v=9EBkS2kE7uk&amp;t=206s", "Go to time")</f>
        <v/>
      </c>
    </row>
    <row r="1592">
      <c r="A1592">
        <f>HYPERLINK("https://www.youtube.com/watch?v=uJKDipbCzdc", "Video")</f>
        <v/>
      </c>
      <c r="B1592" t="inlineStr">
        <is>
          <t>8:08</t>
        </is>
      </c>
      <c r="C1592" t="inlineStr">
        <is>
          <t>NB: Which also means never punching down,</t>
        </is>
      </c>
      <c r="D1592">
        <f>HYPERLINK("https://www.youtube.com/watch?v=uJKDipbCzdc&amp;t=488s", "Go to time")</f>
        <v/>
      </c>
    </row>
    <row r="1593">
      <c r="A1593">
        <f>HYPERLINK("https://www.youtube.com/watch?v=bGUVQaBdxKw", "Video")</f>
        <v/>
      </c>
      <c r="B1593" t="inlineStr">
        <is>
          <t>9:05</t>
        </is>
      </c>
      <c r="C1593" t="inlineStr">
        <is>
          <t>wanted to give police
even more impunity for brutality.</t>
        </is>
      </c>
      <c r="D1593">
        <f>HYPERLINK("https://www.youtube.com/watch?v=bGUVQaBdxKw&amp;t=545s", "Go to time")</f>
        <v/>
      </c>
    </row>
    <row r="1594">
      <c r="A1594">
        <f>HYPERLINK("https://www.youtube.com/watch?v=hBJo_qRDnw8", "Video")</f>
        <v/>
      </c>
      <c r="B1594" t="inlineStr">
        <is>
          <t>6:57</t>
        </is>
      </c>
      <c r="C1594" t="inlineStr">
        <is>
          <t>and are being punished.</t>
        </is>
      </c>
      <c r="D1594">
        <f>HYPERLINK("https://www.youtube.com/watch?v=hBJo_qRDnw8&amp;t=417s", "Go to time")</f>
        <v/>
      </c>
    </row>
    <row r="1595">
      <c r="A1595">
        <f>HYPERLINK("https://www.youtube.com/watch?v=KCr8s57hdzY", "Video")</f>
        <v/>
      </c>
      <c r="B1595" t="inlineStr">
        <is>
          <t>1:21</t>
        </is>
      </c>
      <c r="C1595" t="inlineStr">
        <is>
          <t>So for instance, the color purple
is quite pungent, almost perfumed,</t>
        </is>
      </c>
      <c r="D1595">
        <f>HYPERLINK("https://www.youtube.com/watch?v=KCr8s57hdzY&amp;t=81s", "Go to time")</f>
        <v/>
      </c>
    </row>
    <row r="1596">
      <c r="A1596">
        <f>HYPERLINK("https://www.youtube.com/watch?v=gbDraZi7F_4", "Video")</f>
        <v/>
      </c>
      <c r="B1596" t="inlineStr">
        <is>
          <t>1:39</t>
        </is>
      </c>
      <c r="C1596" t="inlineStr">
        <is>
          <t>by the way they spun the story.</t>
        </is>
      </c>
      <c r="D1596">
        <f>HYPERLINK("https://www.youtube.com/watch?v=gbDraZi7F_4&amp;t=99s", "Go to time")</f>
        <v/>
      </c>
    </row>
    <row r="1597">
      <c r="A1597">
        <f>HYPERLINK("https://www.youtube.com/watch?v=k5jEkTm5GIU", "Video")</f>
        <v/>
      </c>
      <c r="B1597" t="inlineStr">
        <is>
          <t>10:43</t>
        </is>
      </c>
      <c r="C1597" t="inlineStr">
        <is>
          <t>manipulation and punishment
of our thoughts.</t>
        </is>
      </c>
      <c r="D1597">
        <f>HYPERLINK("https://www.youtube.com/watch?v=k5jEkTm5GIU&amp;t=643s", "Go to time")</f>
        <v/>
      </c>
    </row>
    <row r="1598">
      <c r="A1598">
        <f>HYPERLINK("https://www.youtube.com/watch?v=uq-6T6TAu74", "Video")</f>
        <v/>
      </c>
      <c r="B1598" t="inlineStr">
        <is>
          <t>10:19</t>
        </is>
      </c>
      <c r="C1598" t="inlineStr">
        <is>
          <t>from animal abuse to domestic violence
to capital punishment.</t>
        </is>
      </c>
      <c r="D1598">
        <f>HYPERLINK("https://www.youtube.com/watch?v=uq-6T6TAu74&amp;t=619s", "Go to time")</f>
        <v/>
      </c>
    </row>
    <row r="1599">
      <c r="A1599">
        <f>HYPERLINK("https://www.youtube.com/watch?v=C_78DM8fG6E", "Video")</f>
        <v/>
      </c>
      <c r="B1599" t="inlineStr">
        <is>
          <t>5:59</t>
        </is>
      </c>
      <c r="C1599" t="inlineStr">
        <is>
          <t>Have a human teacher who provides
rewards and punishments</t>
        </is>
      </c>
      <c r="D1599">
        <f>HYPERLINK("https://www.youtube.com/watch?v=C_78DM8fG6E&amp;t=359s", "Go to time")</f>
        <v/>
      </c>
    </row>
    <row r="1600">
      <c r="A1600">
        <f>HYPERLINK("https://www.youtube.com/watch?v=qYvXk_bqlBk", "Video")</f>
        <v/>
      </c>
      <c r="B1600" t="inlineStr">
        <is>
          <t>7:56</t>
        </is>
      </c>
      <c r="C1600" t="inlineStr">
        <is>
          <t>want to have lots of social encounter
punctuated by closeness.</t>
        </is>
      </c>
      <c r="D1600">
        <f>HYPERLINK("https://www.youtube.com/watch?v=qYvXk_bqlBk&amp;t=476s", "Go to time")</f>
        <v/>
      </c>
    </row>
    <row r="1601">
      <c r="A1601">
        <f>HYPERLINK("https://www.youtube.com/watch?v=L5rE-Ur9pSI", "Video")</f>
        <v/>
      </c>
      <c r="B1601" t="inlineStr">
        <is>
          <t>7:16</t>
        </is>
      </c>
      <c r="C1601" t="inlineStr">
        <is>
          <t>he needed to be punished for that.</t>
        </is>
      </c>
      <c r="D1601">
        <f>HYPERLINK("https://www.youtube.com/watch?v=L5rE-Ur9pSI&amp;t=436s", "Go to time")</f>
        <v/>
      </c>
    </row>
    <row r="1602">
      <c r="A1602">
        <f>HYPERLINK("https://www.youtube.com/watch?v=kdqUhTnAgJU", "Video")</f>
        <v/>
      </c>
      <c r="B1602" t="inlineStr">
        <is>
          <t>9:24</t>
        </is>
      </c>
      <c r="C1602" t="inlineStr">
        <is>
          <t>and there's some of kind of
ramification or punishment.</t>
        </is>
      </c>
      <c r="D1602">
        <f>HYPERLINK("https://www.youtube.com/watch?v=kdqUhTnAgJU&amp;t=564s", "Go to time")</f>
        <v/>
      </c>
    </row>
    <row r="1603">
      <c r="A1603">
        <f>HYPERLINK("https://www.youtube.com/watch?v=g2pVB9Ci5pI", "Video")</f>
        <v/>
      </c>
      <c r="B1603" t="inlineStr">
        <is>
          <t>2:24</t>
        </is>
      </c>
      <c r="C1603" t="inlineStr">
        <is>
          <t>CryptoPunks and Tiffany
last year did a collaboration</t>
        </is>
      </c>
      <c r="D1603">
        <f>HYPERLINK("https://www.youtube.com/watch?v=g2pVB9Ci5pI&amp;t=144s", "Go to time")</f>
        <v/>
      </c>
    </row>
    <row r="1604">
      <c r="A1604">
        <f>HYPERLINK("https://www.youtube.com/watch?v=4CGFPbFqdJ4", "Video")</f>
        <v/>
      </c>
      <c r="B1604" t="inlineStr">
        <is>
          <t>1:12</t>
        </is>
      </c>
      <c r="C1604" t="inlineStr">
        <is>
          <t>like acupuncture.</t>
        </is>
      </c>
      <c r="D1604">
        <f>HYPERLINK("https://www.youtube.com/watch?v=4CGFPbFqdJ4&amp;t=72s", "Go to time")</f>
        <v/>
      </c>
    </row>
    <row r="1605">
      <c r="A1605">
        <f>HYPERLINK("https://www.youtube.com/watch?v=tbvUCrS5_5I", "Video")</f>
        <v/>
      </c>
      <c r="B1605" t="inlineStr">
        <is>
          <t>6:51</t>
        </is>
      </c>
      <c r="C1605" t="inlineStr">
        <is>
          <t>to take the punches we gave them.</t>
        </is>
      </c>
      <c r="D1605">
        <f>HYPERLINK("https://www.youtube.com/watch?v=tbvUCrS5_5I&amp;t=411s", "Go to time")</f>
        <v/>
      </c>
    </row>
    <row r="1606">
      <c r="A1606">
        <f>HYPERLINK("https://www.youtube.com/watch?v=XgpdInYDs-U", "Video")</f>
        <v/>
      </c>
      <c r="B1606" t="inlineStr">
        <is>
          <t>2:19</t>
        </is>
      </c>
      <c r="C1606" t="inlineStr">
        <is>
          <t>U2 was building on the roots of punk,</t>
        </is>
      </c>
      <c r="D1606">
        <f>HYPERLINK("https://www.youtube.com/watch?v=XgpdInYDs-U&amp;t=139s", "Go to time")</f>
        <v/>
      </c>
    </row>
    <row r="1607">
      <c r="A1607">
        <f>HYPERLINK("https://www.youtube.com/watch?v=VuJbzKpbIVk", "Video")</f>
        <v/>
      </c>
      <c r="B1607" t="inlineStr">
        <is>
          <t>16:07</t>
        </is>
      </c>
      <c r="C1607" t="inlineStr">
        <is>
          <t>The Supreme Court has punted on that
in terms of what an official act is.</t>
        </is>
      </c>
      <c r="D1607">
        <f>HYPERLINK("https://www.youtube.com/watch?v=VuJbzKpbIVk&amp;t=967s", "Go to time")</f>
        <v/>
      </c>
    </row>
    <row r="1608">
      <c r="A1608">
        <f>HYPERLINK("https://www.youtube.com/watch?v=Mm-_QZ_tf0s", "Video")</f>
        <v/>
      </c>
      <c r="B1608" t="inlineStr">
        <is>
          <t>4:42</t>
        </is>
      </c>
      <c r="C1608" t="inlineStr">
        <is>
          <t>She needed to have a lumbar puncture</t>
        </is>
      </c>
      <c r="D1608">
        <f>HYPERLINK("https://www.youtube.com/watch?v=Mm-_QZ_tf0s&amp;t=282s", "Go to time")</f>
        <v/>
      </c>
    </row>
    <row r="1609">
      <c r="A1609">
        <f>HYPERLINK("https://www.youtube.com/watch?v=iclWth_VvBs", "Video")</f>
        <v/>
      </c>
      <c r="B1609" t="inlineStr">
        <is>
          <t>4:44</t>
        </is>
      </c>
      <c r="C1609" t="inlineStr">
        <is>
          <t>But I think that kids
should not be punished,</t>
        </is>
      </c>
      <c r="D1609">
        <f>HYPERLINK("https://www.youtube.com/watch?v=iclWth_VvBs&amp;t=284s", "Go to time")</f>
        <v/>
      </c>
    </row>
    <row r="1610">
      <c r="A1610">
        <f>HYPERLINK("https://www.youtube.com/watch?v=iclWth_VvBs", "Video")</f>
        <v/>
      </c>
      <c r="B1610" t="inlineStr">
        <is>
          <t>7:37</t>
        </is>
      </c>
      <c r="C1610" t="inlineStr">
        <is>
          <t>They asked me to mute him
or to punish him for breaking the rules,</t>
        </is>
      </c>
      <c r="D1610">
        <f>HYPERLINK("https://www.youtube.com/watch?v=iclWth_VvBs&amp;t=457s", "Go to time")</f>
        <v/>
      </c>
    </row>
    <row r="1611">
      <c r="A1611">
        <f>HYPERLINK("https://www.youtube.com/watch?v=iclWth_VvBs", "Video")</f>
        <v/>
      </c>
      <c r="B1611" t="inlineStr">
        <is>
          <t>9:30</t>
        </is>
      </c>
      <c r="C1611" t="inlineStr">
        <is>
          <t>than any form of punishment.</t>
        </is>
      </c>
      <c r="D1611">
        <f>HYPERLINK("https://www.youtube.com/watch?v=iclWth_VvBs&amp;t=570s", "Go to time")</f>
        <v/>
      </c>
    </row>
    <row r="1612">
      <c r="A1612">
        <f>HYPERLINK("https://www.youtube.com/watch?v=hqpKUkYqreM", "Video")</f>
        <v/>
      </c>
      <c r="B1612" t="inlineStr">
        <is>
          <t>10:00</t>
        </is>
      </c>
      <c r="C1612" t="inlineStr">
        <is>
          <t>It's having absolute impunity</t>
        </is>
      </c>
      <c r="D1612">
        <f>HYPERLINK("https://www.youtube.com/watch?v=hqpKUkYqreM&amp;t=600s", "Go to time")</f>
        <v/>
      </c>
    </row>
    <row r="1613">
      <c r="A1613">
        <f>HYPERLINK("https://www.youtube.com/watch?v=hqpKUkYqreM", "Video")</f>
        <v/>
      </c>
      <c r="B1613" t="inlineStr">
        <is>
          <t>26:07</t>
        </is>
      </c>
      <c r="C1613" t="inlineStr">
        <is>
          <t>it's just this acting with impunity</t>
        </is>
      </c>
      <c r="D1613">
        <f>HYPERLINK("https://www.youtube.com/watch?v=hqpKUkYqreM&amp;t=1567s", "Go to time")</f>
        <v/>
      </c>
    </row>
    <row r="1614">
      <c r="A1614">
        <f>HYPERLINK("https://www.youtube.com/watch?v=hqpKUkYqreM", "Video")</f>
        <v/>
      </c>
      <c r="B1614" t="inlineStr">
        <is>
          <t>28:21</t>
        </is>
      </c>
      <c r="C1614" t="inlineStr">
        <is>
          <t>And I really appreciate,
Chris, it was so punchy of you to --</t>
        </is>
      </c>
      <c r="D1614">
        <f>HYPERLINK("https://www.youtube.com/watch?v=hqpKUkYqreM&amp;t=1701s", "Go to time")</f>
        <v/>
      </c>
    </row>
    <row r="1615">
      <c r="A1615">
        <f>HYPERLINK("https://www.youtube.com/watch?v=hz2ONnzRANs", "Video")</f>
        <v/>
      </c>
      <c r="B1615" t="inlineStr">
        <is>
          <t>9:08</t>
        </is>
      </c>
      <c r="C1615" t="inlineStr">
        <is>
          <t>Their main purpose is to control
and punish people internally,</t>
        </is>
      </c>
      <c r="D1615">
        <f>HYPERLINK("https://www.youtube.com/watch?v=hz2ONnzRANs&amp;t=548s", "Go to time")</f>
        <v/>
      </c>
    </row>
    <row r="1616">
      <c r="A1616">
        <f>HYPERLINK("https://www.youtube.com/watch?v=dzBj5rRmTv8", "Video")</f>
        <v/>
      </c>
      <c r="B1616" t="inlineStr">
        <is>
          <t>0:38</t>
        </is>
      </c>
      <c r="C1616" t="inlineStr">
        <is>
          <t>He performs entirely in Punjabi.</t>
        </is>
      </c>
      <c r="D1616">
        <f>HYPERLINK("https://www.youtube.com/watch?v=dzBj5rRmTv8&amp;t=38s", "Go to time")</f>
        <v/>
      </c>
    </row>
    <row r="1617">
      <c r="A1617">
        <f>HYPERLINK("https://www.youtube.com/watch?v=dzBj5rRmTv8", "Video")</f>
        <v/>
      </c>
      <c r="B1617" t="inlineStr">
        <is>
          <t>1:11</t>
        </is>
      </c>
      <c r="C1617" t="inlineStr">
        <is>
          <t>He wears traditional Punjabi garb.</t>
        </is>
      </c>
      <c r="D1617">
        <f>HYPERLINK("https://www.youtube.com/watch?v=dzBj5rRmTv8&amp;t=71s", "Go to time")</f>
        <v/>
      </c>
    </row>
    <row r="1618">
      <c r="A1618">
        <f>HYPERLINK("https://www.youtube.com/watch?v=g-ONUFFt2qM", "Video")</f>
        <v/>
      </c>
      <c r="B1618" t="inlineStr">
        <is>
          <t>4:31</t>
        </is>
      </c>
      <c r="C1618" t="inlineStr">
        <is>
          <t>where they were violently punished
if they practiced traditional ways</t>
        </is>
      </c>
      <c r="D1618">
        <f>HYPERLINK("https://www.youtube.com/watch?v=g-ONUFFt2qM&amp;t=271s", "Go to time")</f>
        <v/>
      </c>
    </row>
    <row r="1619">
      <c r="A1619">
        <f>HYPERLINK("https://www.youtube.com/watch?v=bYi6GMv5Erw", "Video")</f>
        <v/>
      </c>
      <c r="B1619" t="inlineStr">
        <is>
          <t>4:04</t>
        </is>
      </c>
      <c r="C1619" t="inlineStr">
        <is>
          <t>our historic landmarks
and our hard-core punk clubs.</t>
        </is>
      </c>
      <c r="D1619">
        <f>HYPERLINK("https://www.youtube.com/watch?v=bYi6GMv5Erw&amp;t=244s", "Go to time")</f>
        <v/>
      </c>
    </row>
    <row r="1620">
      <c r="A1620">
        <f>HYPERLINK("https://www.youtube.com/watch?v=-BvcToPZCLI", "Video")</f>
        <v/>
      </c>
      <c r="B1620" t="inlineStr">
        <is>
          <t>2:51</t>
        </is>
      </c>
      <c r="C1620" t="inlineStr">
        <is>
          <t>it seems like pundit X is saying,</t>
        </is>
      </c>
      <c r="D1620">
        <f>HYPERLINK("https://www.youtube.com/watch?v=-BvcToPZCLI&amp;t=171s", "Go to time")</f>
        <v/>
      </c>
    </row>
    <row r="1621">
      <c r="A1621">
        <f>HYPERLINK("https://www.youtube.com/watch?v=YXWKuK-Qsu4", "Video")</f>
        <v/>
      </c>
      <c r="B1621" t="inlineStr">
        <is>
          <t>7:42</t>
        </is>
      </c>
      <c r="C1621" t="inlineStr">
        <is>
          <t>the most punishing forms of student debt.</t>
        </is>
      </c>
      <c r="D1621">
        <f>HYPERLINK("https://www.youtube.com/watch?v=YXWKuK-Qsu4&amp;t=462s", "Go to time")</f>
        <v/>
      </c>
    </row>
    <row r="1622">
      <c r="A1622">
        <f>HYPERLINK("https://www.youtube.com/watch?v=xnQB9Y77PXE", "Video")</f>
        <v/>
      </c>
      <c r="B1622" t="inlineStr">
        <is>
          <t>4:01</t>
        </is>
      </c>
      <c r="C1622" t="inlineStr">
        <is>
          <t>If you were to suddenly receive
a kiss or a punch,</t>
        </is>
      </c>
      <c r="D1622">
        <f>HYPERLINK("https://www.youtube.com/watch?v=xnQB9Y77PXE&amp;t=241s", "Go to time")</f>
        <v/>
      </c>
    </row>
    <row r="1623">
      <c r="A1623">
        <f>HYPERLINK("https://www.youtube.com/watch?v=hfznpykprP0", "Video")</f>
        <v/>
      </c>
      <c r="B1623" t="inlineStr">
        <is>
          <t>5:20</t>
        </is>
      </c>
      <c r="C1623" t="inlineStr">
        <is>
          <t>fought under threat of punishment,</t>
        </is>
      </c>
      <c r="D1623">
        <f>HYPERLINK("https://www.youtube.com/watch?v=hfznpykprP0&amp;t=320s", "Go to time")</f>
        <v/>
      </c>
    </row>
    <row r="1624">
      <c r="A1624">
        <f>HYPERLINK("https://www.youtube.com/watch?v=MehKgIcoj6o", "Video")</f>
        <v/>
      </c>
      <c r="B1624" t="inlineStr">
        <is>
          <t>6:32</t>
        </is>
      </c>
      <c r="C1624" t="inlineStr">
        <is>
          <t>So the punchline is,
there is no wrong side of the tracks.</t>
        </is>
      </c>
      <c r="D1624">
        <f>HYPERLINK("https://www.youtube.com/watch?v=MehKgIcoj6o&amp;t=392s", "Go to time")</f>
        <v/>
      </c>
    </row>
    <row r="1625">
      <c r="A1625">
        <f>HYPERLINK("https://www.youtube.com/watch?v=j9f4kv2sJCk", "Video")</f>
        <v/>
      </c>
      <c r="B1625" t="inlineStr">
        <is>
          <t>0:33</t>
        </is>
      </c>
      <c r="C1625" t="inlineStr">
        <is>
          <t>and to punish the people
for their arrogance,</t>
        </is>
      </c>
      <c r="D1625">
        <f>HYPERLINK("https://www.youtube.com/watch?v=j9f4kv2sJCk&amp;t=33s", "Go to time")</f>
        <v/>
      </c>
    </row>
    <row r="1626">
      <c r="A1626">
        <f>HYPERLINK("https://www.youtube.com/watch?v=w7DohVZS5Yo", "Video")</f>
        <v/>
      </c>
      <c r="B1626" t="inlineStr">
        <is>
          <t>0:56</t>
        </is>
      </c>
      <c r="C1626" t="inlineStr">
        <is>
          <t>do after you die god will punish you and</t>
        </is>
      </c>
      <c r="D1626">
        <f>HYPERLINK("https://www.youtube.com/watch?v=w7DohVZS5Yo&amp;t=56s", "Go to time")</f>
        <v/>
      </c>
    </row>
    <row r="1627">
      <c r="A1627">
        <f>HYPERLINK("https://www.youtube.com/watch?v=q-GXV4Fd1oA", "Video")</f>
        <v/>
      </c>
      <c r="B1627" t="inlineStr">
        <is>
          <t>2:56</t>
        </is>
      </c>
      <c r="C1627" t="inlineStr">
        <is>
          <t>It would slip and slide
and punctuate and falter,</t>
        </is>
      </c>
      <c r="D1627">
        <f>HYPERLINK("https://www.youtube.com/watch?v=q-GXV4Fd1oA&amp;t=176s", "Go to time")</f>
        <v/>
      </c>
    </row>
    <row r="1628">
      <c r="A1628">
        <f>HYPERLINK("https://www.youtube.com/watch?v=CA028e-idL0", "Video")</f>
        <v/>
      </c>
      <c r="B1628" t="inlineStr">
        <is>
          <t>3:06</t>
        </is>
      </c>
      <c r="C1628" t="inlineStr">
        <is>
          <t>it was a gut punch.</t>
        </is>
      </c>
      <c r="D1628">
        <f>HYPERLINK("https://www.youtube.com/watch?v=CA028e-idL0&amp;t=186s", "Go to time")</f>
        <v/>
      </c>
    </row>
    <row r="1629">
      <c r="A1629">
        <f>HYPERLINK("https://www.youtube.com/watch?v=WxPGJhyFIZk", "Video")</f>
        <v/>
      </c>
      <c r="B1629" t="inlineStr">
        <is>
          <t>0:16</t>
        </is>
      </c>
      <c r="C1629" t="inlineStr">
        <is>
          <t>And we know that we punish
our poor, our own.</t>
        </is>
      </c>
      <c r="D1629">
        <f>HYPERLINK("https://www.youtube.com/watch?v=WxPGJhyFIZk&amp;t=16s", "Go to time")</f>
        <v/>
      </c>
    </row>
    <row r="1630">
      <c r="A1630">
        <f>HYPERLINK("https://www.youtube.com/watch?v=WxPGJhyFIZk", "Video")</f>
        <v/>
      </c>
      <c r="B1630" t="inlineStr">
        <is>
          <t>0:31</t>
        </is>
      </c>
      <c r="C1630" t="inlineStr">
        <is>
          <t>and how we choose to punish.</t>
        </is>
      </c>
      <c r="D1630">
        <f>HYPERLINK("https://www.youtube.com/watch?v=WxPGJhyFIZk&amp;t=31s", "Go to time")</f>
        <v/>
      </c>
    </row>
    <row r="1631">
      <c r="A1631">
        <f>HYPERLINK("https://www.youtube.com/watch?v=WxPGJhyFIZk", "Video")</f>
        <v/>
      </c>
      <c r="B1631" t="inlineStr">
        <is>
          <t>0:42</t>
        </is>
      </c>
      <c r="C1631" t="inlineStr">
        <is>
          <t>This is punishment in the United States.</t>
        </is>
      </c>
      <c r="D1631">
        <f>HYPERLINK("https://www.youtube.com/watch?v=WxPGJhyFIZk&amp;t=42s", "Go to time")</f>
        <v/>
      </c>
    </row>
    <row r="1632">
      <c r="A1632">
        <f>HYPERLINK("https://www.youtube.com/watch?v=WxPGJhyFIZk", "Video")</f>
        <v/>
      </c>
      <c r="B1632" t="inlineStr">
        <is>
          <t>0:46</t>
        </is>
      </c>
      <c r="C1632" t="inlineStr">
        <is>
          <t>But what is punishment for?</t>
        </is>
      </c>
      <c r="D1632">
        <f>HYPERLINK("https://www.youtube.com/watch?v=WxPGJhyFIZk&amp;t=46s", "Go to time")</f>
        <v/>
      </c>
    </row>
    <row r="1633">
      <c r="A1633">
        <f>HYPERLINK("https://www.youtube.com/watch?v=WxPGJhyFIZk", "Video")</f>
        <v/>
      </c>
      <c r="B1633" t="inlineStr">
        <is>
          <t>0:49</t>
        </is>
      </c>
      <c r="C1633" t="inlineStr">
        <is>
          <t>When does punishment end?</t>
        </is>
      </c>
      <c r="D1633">
        <f>HYPERLINK("https://www.youtube.com/watch?v=WxPGJhyFIZk&amp;t=49s", "Go to time")</f>
        <v/>
      </c>
    </row>
    <row r="1634">
      <c r="A1634">
        <f>HYPERLINK("https://www.youtube.com/watch?v=WxPGJhyFIZk", "Video")</f>
        <v/>
      </c>
      <c r="B1634" t="inlineStr">
        <is>
          <t>0:52</t>
        </is>
      </c>
      <c r="C1634" t="inlineStr">
        <is>
          <t>Why do we punish in this way?</t>
        </is>
      </c>
      <c r="D1634">
        <f>HYPERLINK("https://www.youtube.com/watch?v=WxPGJhyFIZk&amp;t=52s", "Go to time")</f>
        <v/>
      </c>
    </row>
    <row r="1635">
      <c r="A1635">
        <f>HYPERLINK("https://www.youtube.com/watch?v=WxPGJhyFIZk", "Video")</f>
        <v/>
      </c>
      <c r="B1635" t="inlineStr">
        <is>
          <t>0:57</t>
        </is>
      </c>
      <c r="C1635" t="inlineStr">
        <is>
          <t>we said that punishment
was for the purpose of rehabilitation.</t>
        </is>
      </c>
      <c r="D1635">
        <f>HYPERLINK("https://www.youtube.com/watch?v=WxPGJhyFIZk&amp;t=57s", "Go to time")</f>
        <v/>
      </c>
    </row>
    <row r="1636">
      <c r="A1636">
        <f>HYPERLINK("https://www.youtube.com/watch?v=WxPGJhyFIZk", "Video")</f>
        <v/>
      </c>
      <c r="B1636" t="inlineStr">
        <is>
          <t>1:38</t>
        </is>
      </c>
      <c r="C1636" t="inlineStr">
        <is>
          <t>and that we would make sure
that the punishments were more harsh.</t>
        </is>
      </c>
      <c r="D1636">
        <f>HYPERLINK("https://www.youtube.com/watch?v=WxPGJhyFIZk&amp;t=98s", "Go to time")</f>
        <v/>
      </c>
    </row>
    <row r="1637">
      <c r="A1637">
        <f>HYPERLINK("https://www.youtube.com/watch?v=WxPGJhyFIZk", "Video")</f>
        <v/>
      </c>
      <c r="B1637" t="inlineStr">
        <is>
          <t>1:45</t>
        </is>
      </c>
      <c r="C1637" t="inlineStr">
        <is>
          <t>that punishment doesn't end
when the sentence ends.</t>
        </is>
      </c>
      <c r="D1637">
        <f>HYPERLINK("https://www.youtube.com/watch?v=WxPGJhyFIZk&amp;t=105s", "Go to time")</f>
        <v/>
      </c>
    </row>
    <row r="1638">
      <c r="A1638">
        <f>HYPERLINK("https://www.youtube.com/watch?v=WxPGJhyFIZk", "Video")</f>
        <v/>
      </c>
      <c r="B1638" t="inlineStr">
        <is>
          <t>12:46</t>
        </is>
      </c>
      <c r="C1638" t="inlineStr">
        <is>
          <t>but how do we explain this perpetual
punishment that lasts a lifetime?</t>
        </is>
      </c>
      <c r="D1638">
        <f>HYPERLINK("https://www.youtube.com/watch?v=WxPGJhyFIZk&amp;t=766s", "Go to time")</f>
        <v/>
      </c>
    </row>
    <row r="1639">
      <c r="A1639">
        <f>HYPERLINK("https://www.youtube.com/watch?v=WxPGJhyFIZk", "Video")</f>
        <v/>
      </c>
      <c r="B1639" t="inlineStr">
        <is>
          <t>15:55</t>
        </is>
      </c>
      <c r="C1639" t="inlineStr">
        <is>
          <t>How do we end this permanent punishment</t>
        </is>
      </c>
      <c r="D1639">
        <f>HYPERLINK("https://www.youtube.com/watch?v=WxPGJhyFIZk&amp;t=955s", "Go to time")</f>
        <v/>
      </c>
    </row>
    <row r="1640">
      <c r="A1640">
        <f>HYPERLINK("https://www.youtube.com/watch?v=VAQMsprq-Ps", "Video")</f>
        <v/>
      </c>
      <c r="B1640" t="inlineStr">
        <is>
          <t>1:24</t>
        </is>
      </c>
      <c r="C1640" t="inlineStr">
        <is>
          <t>and therefore unpunished.</t>
        </is>
      </c>
      <c r="D1640">
        <f>HYPERLINK("https://www.youtube.com/watch?v=VAQMsprq-Ps&amp;t=84s", "Go to time")</f>
        <v/>
      </c>
    </row>
    <row r="1641">
      <c r="A1641">
        <f>HYPERLINK("https://www.youtube.com/watch?v=bIBNebXhNuU", "Video")</f>
        <v/>
      </c>
      <c r="B1641" t="inlineStr">
        <is>
          <t>9:27</t>
        </is>
      </c>
      <c r="C1641" t="inlineStr">
        <is>
          <t>that enthusiastically punishes
people who are poor,</t>
        </is>
      </c>
      <c r="D1641">
        <f>HYPERLINK("https://www.youtube.com/watch?v=bIBNebXhNuU&amp;t=567s", "Go to time")</f>
        <v/>
      </c>
    </row>
    <row r="1642">
      <c r="A1642">
        <f>HYPERLINK("https://www.youtube.com/watch?v=7Yhft2Tuyeg", "Video")</f>
        <v/>
      </c>
      <c r="B1642" t="inlineStr">
        <is>
          <t>5:22</t>
        </is>
      </c>
      <c r="C1642" t="inlineStr">
        <is>
          <t>Puppies don't understand
punishment or criticism,</t>
        </is>
      </c>
      <c r="D1642">
        <f>HYPERLINK("https://www.youtube.com/watch?v=7Yhft2Tuyeg&amp;t=322s", "Go to time")</f>
        <v/>
      </c>
    </row>
    <row r="1643">
      <c r="A1643">
        <f>HYPERLINK("https://www.youtube.com/watch?v=cixIwyYkCEo", "Video")</f>
        <v/>
      </c>
      <c r="B1643" t="inlineStr">
        <is>
          <t>12:05</t>
        </is>
      </c>
      <c r="C1643" t="inlineStr">
        <is>
          <t>and how we punish people,</t>
        </is>
      </c>
      <c r="D1643">
        <f>HYPERLINK("https://www.youtube.com/watch?v=cixIwyYkCEo&amp;t=725s", "Go to time")</f>
        <v/>
      </c>
    </row>
    <row r="1644">
      <c r="A1644">
        <f>HYPERLINK("https://www.youtube.com/watch?v=cixIwyYkCEo", "Video")</f>
        <v/>
      </c>
      <c r="B1644" t="inlineStr">
        <is>
          <t>12:18</t>
        </is>
      </c>
      <c r="C1644" t="inlineStr">
        <is>
          <t>from a system that's about punishment
and cruelty and isolation</t>
        </is>
      </c>
      <c r="D1644">
        <f>HYPERLINK("https://www.youtube.com/watch?v=cixIwyYkCEo&amp;t=738s", "Go to time")</f>
        <v/>
      </c>
    </row>
    <row r="1645">
      <c r="A1645">
        <f>HYPERLINK("https://www.youtube.com/watch?v=bZsn1_DARRs", "Video")</f>
        <v/>
      </c>
      <c r="B1645" t="inlineStr">
        <is>
          <t>11:14</t>
        </is>
      </c>
      <c r="C1645" t="inlineStr">
        <is>
          <t>that can be spun
into a highly programmable yarn.</t>
        </is>
      </c>
      <c r="D1645">
        <f>HYPERLINK("https://www.youtube.com/watch?v=bZsn1_DARRs&amp;t=674s", "Go to time")</f>
        <v/>
      </c>
    </row>
    <row r="1646">
      <c r="A1646">
        <f>HYPERLINK("https://www.youtube.com/watch?v=hUPrUJ4F_Ro", "Video")</f>
        <v/>
      </c>
      <c r="B1646" t="inlineStr">
        <is>
          <t>0:48</t>
        </is>
      </c>
      <c r="C1646" t="inlineStr">
        <is>
          <t>Who said of plans, "Everybody has a plan
until they get a punch in the face."</t>
        </is>
      </c>
      <c r="D1646">
        <f>HYPERLINK("https://www.youtube.com/watch?v=hUPrUJ4F_Ro&amp;t=48s", "Go to time")</f>
        <v/>
      </c>
    </row>
    <row r="1647">
      <c r="A1647">
        <f>HYPERLINK("https://www.youtube.com/watch?v=th3nnEpITz0", "Video")</f>
        <v/>
      </c>
      <c r="B1647" t="inlineStr">
        <is>
          <t>16:56</t>
        </is>
      </c>
      <c r="C1647" t="inlineStr">
        <is>
          <t>pundits, technologists</t>
        </is>
      </c>
      <c r="D1647">
        <f>HYPERLINK("https://www.youtube.com/watch?v=th3nnEpITz0&amp;t=1016s", "Go to time")</f>
        <v/>
      </c>
    </row>
    <row r="1648">
      <c r="A1648">
        <f>HYPERLINK("https://www.youtube.com/watch?v=VDZO45zPW9I", "Video")</f>
        <v/>
      </c>
      <c r="B1648" t="inlineStr">
        <is>
          <t>12:06</t>
        </is>
      </c>
      <c r="C1648" t="inlineStr">
        <is>
          <t>and a collective punishment
of Gaza would do any good.</t>
        </is>
      </c>
      <c r="D1648">
        <f>HYPERLINK("https://www.youtube.com/watch?v=VDZO45zPW9I&amp;t=726s", "Go to time")</f>
        <v/>
      </c>
    </row>
    <row r="1649">
      <c r="A1649">
        <f>HYPERLINK("https://www.youtube.com/watch?v=w4RLfVxTGH4", "Video")</f>
        <v/>
      </c>
      <c r="B1649" t="inlineStr">
        <is>
          <t>5:35</t>
        </is>
      </c>
      <c r="C1649" t="inlineStr">
        <is>
          <t>like capital punishment.</t>
        </is>
      </c>
      <c r="D1649">
        <f>HYPERLINK("https://www.youtube.com/watch?v=w4RLfVxTGH4&amp;t=335s", "Go to time")</f>
        <v/>
      </c>
    </row>
    <row r="1650">
      <c r="A1650">
        <f>HYPERLINK("https://www.youtube.com/watch?v=w4RLfVxTGH4", "Video")</f>
        <v/>
      </c>
      <c r="B1650" t="inlineStr">
        <is>
          <t>5:39</t>
        </is>
      </c>
      <c r="C1650" t="inlineStr">
        <is>
          <t>if you support capital punishment</t>
        </is>
      </c>
      <c r="D1650">
        <f>HYPERLINK("https://www.youtube.com/watch?v=w4RLfVxTGH4&amp;t=339s", "Go to time")</f>
        <v/>
      </c>
    </row>
    <row r="1651">
      <c r="A1651">
        <f>HYPERLINK("https://www.youtube.com/watch?v=w4RLfVxTGH4", "Video")</f>
        <v/>
      </c>
      <c r="B1651" t="inlineStr">
        <is>
          <t>5:49</t>
        </is>
      </c>
      <c r="C1651" t="inlineStr">
        <is>
          <t>But if it shows
that capital punishment works,</t>
        </is>
      </c>
      <c r="D1651">
        <f>HYPERLINK("https://www.youtube.com/watch?v=w4RLfVxTGH4&amp;t=349s", "Go to time")</f>
        <v/>
      </c>
    </row>
    <row r="1652">
      <c r="A1652">
        <f>HYPERLINK("https://www.youtube.com/watch?v=w4RLfVxTGH4", "Video")</f>
        <v/>
      </c>
      <c r="B1652" t="inlineStr">
        <is>
          <t>5:53</t>
        </is>
      </c>
      <c r="C1652" t="inlineStr">
        <is>
          <t>And vice versa: if you don't
support capital punishment, same thing.</t>
        </is>
      </c>
      <c r="D1652">
        <f>HYPERLINK("https://www.youtube.com/watch?v=w4RLfVxTGH4&amp;t=353s", "Go to time")</f>
        <v/>
      </c>
    </row>
    <row r="1653">
      <c r="A1653">
        <f>HYPERLINK("https://www.youtube.com/watch?v=w4RLfVxTGH4", "Video")</f>
        <v/>
      </c>
      <c r="B1653" t="inlineStr">
        <is>
          <t>9:42</t>
        </is>
      </c>
      <c r="C1653" t="inlineStr">
        <is>
          <t>So they can believe
that capital punishment works.</t>
        </is>
      </c>
      <c r="D1653">
        <f>HYPERLINK("https://www.youtube.com/watch?v=w4RLfVxTGH4&amp;t=582s", "Go to time")</f>
        <v/>
      </c>
    </row>
    <row r="1654">
      <c r="A1654">
        <f>HYPERLINK("https://www.youtube.com/watch?v=5ghYJlahAWQ", "Video")</f>
        <v/>
      </c>
      <c r="B1654" t="inlineStr">
        <is>
          <t>6:53</t>
        </is>
      </c>
      <c r="C1654" t="inlineStr">
        <is>
          <t>with information dense enough
that they could still pack a punch.</t>
        </is>
      </c>
      <c r="D1654">
        <f>HYPERLINK("https://www.youtube.com/watch?v=5ghYJlahAWQ&amp;t=413s", "Go to time")</f>
        <v/>
      </c>
    </row>
    <row r="1655">
      <c r="A1655">
        <f>HYPERLINK("https://www.youtube.com/watch?v=uL5XUwfkxZw", "Video")</f>
        <v/>
      </c>
      <c r="B1655" t="inlineStr">
        <is>
          <t>7:30</t>
        </is>
      </c>
      <c r="C1655" t="inlineStr">
        <is>
          <t>"Honey, God's going to punish you."</t>
        </is>
      </c>
      <c r="D1655">
        <f>HYPERLINK("https://www.youtube.com/watch?v=uL5XUwfkxZw&amp;t=450s", "Go to time")</f>
        <v/>
      </c>
    </row>
    <row r="1656">
      <c r="A1656">
        <f>HYPERLINK("https://www.youtube.com/watch?v=IZ2N3tF4W_k", "Video")</f>
        <v/>
      </c>
      <c r="B1656" t="inlineStr">
        <is>
          <t>1:14</t>
        </is>
      </c>
      <c r="C1656" t="inlineStr">
        <is>
          <t>he got inquiries
and eventually punishments</t>
        </is>
      </c>
      <c r="D1656">
        <f>HYPERLINK("https://www.youtube.com/watch?v=IZ2N3tF4W_k&amp;t=74s", "Go to time")</f>
        <v/>
      </c>
    </row>
    <row r="1657">
      <c r="A1657">
        <f>HYPERLINK("https://www.youtube.com/watch?v=IZ2N3tF4W_k", "Video")</f>
        <v/>
      </c>
      <c r="B1657" t="inlineStr">
        <is>
          <t>35:22</t>
        </is>
      </c>
      <c r="C1657" t="inlineStr">
        <is>
          <t>that we're not making a law
to kind of punish them.</t>
        </is>
      </c>
      <c r="D1657">
        <f>HYPERLINK("https://www.youtube.com/watch?v=IZ2N3tF4W_k&amp;t=2122s", "Go to time")</f>
        <v/>
      </c>
    </row>
    <row r="1658">
      <c r="A1658">
        <f>HYPERLINK("https://www.youtube.com/watch?v=WfjzkO6_DEI", "Video")</f>
        <v/>
      </c>
      <c r="B1658" t="inlineStr">
        <is>
          <t>9:00</t>
        </is>
      </c>
      <c r="C1658" t="inlineStr">
        <is>
          <t>another punishing and losing proposition.</t>
        </is>
      </c>
      <c r="D1658">
        <f>HYPERLINK("https://www.youtube.com/watch?v=WfjzkO6_DEI&amp;t=540s", "Go to time")</f>
        <v/>
      </c>
    </row>
    <row r="1659">
      <c r="A1659">
        <f>HYPERLINK("https://www.youtube.com/watch?v=g80SezdX9WY", "Video")</f>
        <v/>
      </c>
      <c r="B1659" t="inlineStr">
        <is>
          <t>2:37</t>
        </is>
      </c>
      <c r="C1659" t="inlineStr">
        <is>
          <t>against adversity we come punching back</t>
        </is>
      </c>
      <c r="D1659">
        <f>HYPERLINK("https://www.youtube.com/watch?v=g80SezdX9WY&amp;t=157s", "Go to time")</f>
        <v/>
      </c>
    </row>
    <row r="1660">
      <c r="A1660">
        <f>HYPERLINK("https://www.youtube.com/watch?v=RKK7wGAYP6k", "Video")</f>
        <v/>
      </c>
      <c r="B1660" t="inlineStr">
        <is>
          <t>10:26</t>
        </is>
      </c>
      <c r="C1660" t="inlineStr">
        <is>
          <t>It also has implications
for blame and punishment.</t>
        </is>
      </c>
      <c r="D1660">
        <f>HYPERLINK("https://www.youtube.com/watch?v=RKK7wGAYP6k&amp;t=626s", "Go to time")</f>
        <v/>
      </c>
    </row>
    <row r="1661">
      <c r="A1661">
        <f>HYPERLINK("https://www.youtube.com/watch?v=RKK7wGAYP6k", "Video")</f>
        <v/>
      </c>
      <c r="B1661" t="inlineStr">
        <is>
          <t>10:44</t>
        </is>
      </c>
      <c r="C1661" t="inlineStr">
        <is>
          <t>you will punish someone more,</t>
        </is>
      </c>
      <c r="D1661">
        <f>HYPERLINK("https://www.youtube.com/watch?v=RKK7wGAYP6k&amp;t=644s", "Go to time")</f>
        <v/>
      </c>
    </row>
    <row r="1662">
      <c r="A1662">
        <f>HYPERLINK("https://www.youtube.com/watch?v=RKK7wGAYP6k", "Video")</f>
        <v/>
      </c>
      <c r="B1662" t="inlineStr">
        <is>
          <t>12:21</t>
        </is>
      </c>
      <c r="C1662" t="inlineStr">
        <is>
          <t>ideas like blame and punishment
or eyewitness memory.</t>
        </is>
      </c>
      <c r="D1662">
        <f>HYPERLINK("https://www.youtube.com/watch?v=RKK7wGAYP6k&amp;t=741s", "Go to time")</f>
        <v/>
      </c>
    </row>
    <row r="1663">
      <c r="A1663">
        <f>HYPERLINK("https://www.youtube.com/watch?v=pzN4WGPC4kc", "Video")</f>
        <v/>
      </c>
      <c r="B1663" t="inlineStr">
        <is>
          <t>13:39</t>
        </is>
      </c>
      <c r="C1663" t="inlineStr">
        <is>
          <t>with impunity.</t>
        </is>
      </c>
      <c r="D1663">
        <f>HYPERLINK("https://www.youtube.com/watch?v=pzN4WGPC4kc&amp;t=819s", "Go to time")</f>
        <v/>
      </c>
    </row>
    <row r="1664">
      <c r="A1664">
        <f>HYPERLINK("https://www.youtube.com/watch?v=pxeJxyCiOJo", "Video")</f>
        <v/>
      </c>
      <c r="B1664" t="inlineStr">
        <is>
          <t>1:20</t>
        </is>
      </c>
      <c r="C1664" t="inlineStr">
        <is>
          <t>Packed with punchy flavors
and made with the super versatile</t>
        </is>
      </c>
      <c r="D1664">
        <f>HYPERLINK("https://www.youtube.com/watch?v=pxeJxyCiOJo&amp;t=80s", "Go to time")</f>
        <v/>
      </c>
    </row>
    <row r="1665">
      <c r="A1665">
        <f>HYPERLINK("https://www.youtube.com/watch?v=qQ-PUXPVlos", "Video")</f>
        <v/>
      </c>
      <c r="B1665" t="inlineStr">
        <is>
          <t>8:19</t>
        </is>
      </c>
      <c r="C1665" t="inlineStr">
        <is>
          <t>little treats and sometimes
little punishments</t>
        </is>
      </c>
      <c r="D1665">
        <f>HYPERLINK("https://www.youtube.com/watch?v=qQ-PUXPVlos&amp;t=499s", "Go to time")</f>
        <v/>
      </c>
    </row>
    <row r="1666">
      <c r="A1666">
        <f>HYPERLINK("https://www.youtube.com/watch?v=qQ-PUXPVlos", "Video")</f>
        <v/>
      </c>
      <c r="B1666" t="inlineStr">
        <is>
          <t>8:33</t>
        </is>
      </c>
      <c r="C1666" t="inlineStr">
        <is>
          <t>it's not those things,
it's symbolic punishment and reward.</t>
        </is>
      </c>
      <c r="D1666">
        <f>HYPERLINK("https://www.youtube.com/watch?v=qQ-PUXPVlos&amp;t=513s", "Go to time")</f>
        <v/>
      </c>
    </row>
    <row r="1667">
      <c r="A1667">
        <f>HYPERLINK("https://www.youtube.com/watch?v=qQ-PUXPVlos", "Video")</f>
        <v/>
      </c>
      <c r="B1667" t="inlineStr">
        <is>
          <t>8:51</t>
        </is>
      </c>
      <c r="C1667" t="inlineStr">
        <is>
          <t>social punishment and social reward
function as the punishment and reward.</t>
        </is>
      </c>
      <c r="D1667">
        <f>HYPERLINK("https://www.youtube.com/watch?v=qQ-PUXPVlos&amp;t=531s", "Go to time")</f>
        <v/>
      </c>
    </row>
    <row r="1668">
      <c r="A1668">
        <f>HYPERLINK("https://www.youtube.com/watch?v=qQ-PUXPVlos", "Video")</f>
        <v/>
      </c>
      <c r="B1668" t="inlineStr">
        <is>
          <t>9:02</t>
        </is>
      </c>
      <c r="C1668" t="inlineStr">
        <is>
          <t>Or the punishment:
"Oh my God, they don't like me,</t>
        </is>
      </c>
      <c r="D1668">
        <f>HYPERLINK("https://www.youtube.com/watch?v=qQ-PUXPVlos&amp;t=542s", "Go to time")</f>
        <v/>
      </c>
    </row>
    <row r="1669">
      <c r="A1669">
        <f>HYPERLINK("https://www.youtube.com/watch?v=qQ-PUXPVlos", "Video")</f>
        <v/>
      </c>
      <c r="B1669" t="inlineStr">
        <is>
          <t>13:05</t>
        </is>
      </c>
      <c r="C1669" t="inlineStr">
        <is>
          <t>I don't believe we need
to punish Silicon Valley.</t>
        </is>
      </c>
      <c r="D1669">
        <f>HYPERLINK("https://www.youtube.com/watch?v=qQ-PUXPVlos&amp;t=785s", "Go to time")</f>
        <v/>
      </c>
    </row>
    <row r="1670">
      <c r="A1670">
        <f>HYPERLINK("https://www.youtube.com/watch?v=WXosPmTQq4o", "Video")</f>
        <v/>
      </c>
      <c r="B1670" t="inlineStr">
        <is>
          <t>3:31</t>
        </is>
      </c>
      <c r="C1670" t="inlineStr">
        <is>
          <t>who were more willing to punch
each other in the face,</t>
        </is>
      </c>
      <c r="D1670">
        <f>HYPERLINK("https://www.youtube.com/watch?v=WXosPmTQq4o&amp;t=211s", "Go to time")</f>
        <v/>
      </c>
    </row>
    <row r="1671">
      <c r="A1671">
        <f>HYPERLINK("https://www.youtube.com/watch?v=RmXrwKydM9k", "Video")</f>
        <v/>
      </c>
      <c r="B1671" t="inlineStr">
        <is>
          <t>8:11</t>
        </is>
      </c>
      <c r="C1671" t="inlineStr">
        <is>
          <t>the pundits thought that,</t>
        </is>
      </c>
      <c r="D1671">
        <f>HYPERLINK("https://www.youtube.com/watch?v=RmXrwKydM9k&amp;t=491s", "Go to time")</f>
        <v/>
      </c>
    </row>
    <row r="1672">
      <c r="A1672">
        <f>HYPERLINK("https://www.youtube.com/watch?v=hHYe3O7_TUA", "Video")</f>
        <v/>
      </c>
      <c r="B1672" t="inlineStr">
        <is>
          <t>9:52</t>
        </is>
      </c>
      <c r="C1672" t="inlineStr">
        <is>
          <t>around the rape culture
and the impunity surrounding it.</t>
        </is>
      </c>
      <c r="D1672">
        <f>HYPERLINK("https://www.youtube.com/watch?v=hHYe3O7_TUA&amp;t=592s", "Go to time")</f>
        <v/>
      </c>
    </row>
    <row r="1673">
      <c r="A1673">
        <f>HYPERLINK("https://www.youtube.com/watch?v=sVtIuDKFO1c", "Video")</f>
        <v/>
      </c>
      <c r="B1673" t="inlineStr">
        <is>
          <t>4:26</t>
        </is>
      </c>
      <c r="C1673" t="inlineStr">
        <is>
          <t>For kids it feels like punishment,</t>
        </is>
      </c>
      <c r="D1673">
        <f>HYPERLINK("https://www.youtube.com/watch?v=sVtIuDKFO1c&amp;t=266s", "Go to time")</f>
        <v/>
      </c>
    </row>
    <row r="1674">
      <c r="A1674">
        <f>HYPERLINK("https://www.youtube.com/watch?v=FdbJHeqQh00", "Video")</f>
        <v/>
      </c>
      <c r="B1674" t="inlineStr">
        <is>
          <t>0:40</t>
        </is>
      </c>
      <c r="C1674" t="inlineStr">
        <is>
          <t>This felt like a punch in the gut.</t>
        </is>
      </c>
      <c r="D1674">
        <f>HYPERLINK("https://www.youtube.com/watch?v=FdbJHeqQh00&amp;t=40s", "Go to time")</f>
        <v/>
      </c>
    </row>
    <row r="1675">
      <c r="A1675">
        <f>HYPERLINK("https://www.youtube.com/watch?v=Sv5QitqbxJw", "Video")</f>
        <v/>
      </c>
      <c r="B1675" t="inlineStr">
        <is>
          <t>3:16</t>
        </is>
      </c>
      <c r="C1675" t="inlineStr">
        <is>
          <t>they're punching above
their weight economically,</t>
        </is>
      </c>
      <c r="D1675">
        <f>HYPERLINK("https://www.youtube.com/watch?v=Sv5QitqbxJw&amp;t=196s", "Go to time")</f>
        <v/>
      </c>
    </row>
    <row r="1676">
      <c r="A1676">
        <f>HYPERLINK("https://www.youtube.com/watch?v=sFIDCtRX_-o", "Video")</f>
        <v/>
      </c>
      <c r="B1676" t="inlineStr">
        <is>
          <t>2:36</t>
        </is>
      </c>
      <c r="C1676" t="inlineStr">
        <is>
          <t>all the pundits agreeing on a possible
outcome for the presidential election.</t>
        </is>
      </c>
      <c r="D1676">
        <f>HYPERLINK("https://www.youtube.com/watch?v=sFIDCtRX_-o&amp;t=156s", "Go to time")</f>
        <v/>
      </c>
    </row>
    <row r="1677">
      <c r="A1677">
        <f>HYPERLINK("https://www.youtube.com/watch?v=sFIDCtRX_-o", "Video")</f>
        <v/>
      </c>
      <c r="B1677" t="inlineStr">
        <is>
          <t>4:19</t>
        </is>
      </c>
      <c r="C1677" t="inlineStr">
        <is>
          <t>just like the pundits
before the election --</t>
        </is>
      </c>
      <c r="D1677">
        <f>HYPERLINK("https://www.youtube.com/watch?v=sFIDCtRX_-o&amp;t=259s", "Go to time")</f>
        <v/>
      </c>
    </row>
    <row r="1678">
      <c r="A1678">
        <f>HYPERLINK("https://www.youtube.com/watch?v=cfzkBGgxXGE", "Video")</f>
        <v/>
      </c>
      <c r="B1678" t="inlineStr">
        <is>
          <t>14:43</t>
        </is>
      </c>
      <c r="C1678" t="inlineStr">
        <is>
          <t>and criminal punishment.</t>
        </is>
      </c>
      <c r="D1678">
        <f>HYPERLINK("https://www.youtube.com/watch?v=cfzkBGgxXGE&amp;t=883s", "Go to time")</f>
        <v/>
      </c>
    </row>
    <row r="1679">
      <c r="A1679">
        <f>HYPERLINK("https://www.youtube.com/watch?v=cfzkBGgxXGE", "Video")</f>
        <v/>
      </c>
      <c r="B1679" t="inlineStr">
        <is>
          <t>15:41</t>
        </is>
      </c>
      <c r="C1679" t="inlineStr">
        <is>
          <t>We have come so far down the road
of prohibition, punishment and prejudice</t>
        </is>
      </c>
      <c r="D1679">
        <f>HYPERLINK("https://www.youtube.com/watch?v=cfzkBGgxXGE&amp;t=941s", "Go to time")</f>
        <v/>
      </c>
    </row>
    <row r="1680">
      <c r="A1680">
        <f>HYPERLINK("https://www.youtube.com/watch?v=69hJ9zN4t3g", "Video")</f>
        <v/>
      </c>
      <c r="B1680" t="inlineStr">
        <is>
          <t>4:52</t>
        </is>
      </c>
      <c r="C1680" t="inlineStr">
        <is>
          <t>that have spun out their own ventures.</t>
        </is>
      </c>
      <c r="D1680">
        <f>HYPERLINK("https://www.youtube.com/watch?v=69hJ9zN4t3g&amp;t=292s", "Go to time")</f>
        <v/>
      </c>
    </row>
    <row r="1681">
      <c r="A1681">
        <f>HYPERLINK("https://www.youtube.com/watch?v=LQq3NSoQH48", "Video")</f>
        <v/>
      </c>
      <c r="B1681" t="inlineStr">
        <is>
          <t>9:00</t>
        </is>
      </c>
      <c r="C1681" t="inlineStr">
        <is>
          <t>and they were afraid that, because of me,
they would be punished.</t>
        </is>
      </c>
      <c r="D1681">
        <f>HYPERLINK("https://www.youtube.com/watch?v=LQq3NSoQH48&amp;t=540s", "Go to time")</f>
        <v/>
      </c>
    </row>
    <row r="1682">
      <c r="A1682">
        <f>HYPERLINK("https://www.youtube.com/watch?v=LQq3NSoQH48", "Video")</f>
        <v/>
      </c>
      <c r="B1682" t="inlineStr">
        <is>
          <t>12:08</t>
        </is>
      </c>
      <c r="C1682" t="inlineStr">
        <is>
          <t>not punishment, not violence -- nothing --</t>
        </is>
      </c>
      <c r="D1682">
        <f>HYPERLINK("https://www.youtube.com/watch?v=LQq3NSoQH48&amp;t=728s", "Go to time")</f>
        <v/>
      </c>
    </row>
    <row r="1683">
      <c r="A1683">
        <f>HYPERLINK("https://www.youtube.com/watch?v=rVNb53lkBuc", "Video")</f>
        <v/>
      </c>
      <c r="B1683" t="inlineStr">
        <is>
          <t>3:47</t>
        </is>
      </c>
      <c r="C1683" t="inlineStr">
        <is>
          <t>we found that black
people were punished</t>
        </is>
      </c>
      <c r="D1683">
        <f>HYPERLINK("https://www.youtube.com/watch?v=rVNb53lkBuc&amp;t=227s", "Go to time")</f>
        <v/>
      </c>
    </row>
    <row r="1684">
      <c r="A1684">
        <f>HYPERLINK("https://www.youtube.com/watch?v=JKS7HWy2TRU", "Video")</f>
        <v/>
      </c>
      <c r="B1684" t="inlineStr">
        <is>
          <t>3:04</t>
        </is>
      </c>
      <c r="C1684" t="inlineStr">
        <is>
          <t>where men punish women
who transgress rules made by them:</t>
        </is>
      </c>
      <c r="D1684">
        <f>HYPERLINK("https://www.youtube.com/watch?v=JKS7HWy2TRU&amp;t=184s", "Go to time")</f>
        <v/>
      </c>
    </row>
    <row r="1685">
      <c r="A1685">
        <f>HYPERLINK("https://www.youtube.com/watch?v=JKS7HWy2TRU", "Video")</f>
        <v/>
      </c>
      <c r="B1685" t="inlineStr">
        <is>
          <t>5:59</t>
        </is>
      </c>
      <c r="C1685" t="inlineStr">
        <is>
          <t>many of the pundits had written us off,</t>
        </is>
      </c>
      <c r="D1685">
        <f>HYPERLINK("https://www.youtube.com/watch?v=JKS7HWy2TRU&amp;t=359s", "Go to time")</f>
        <v/>
      </c>
    </row>
    <row r="1686">
      <c r="A1686">
        <f>HYPERLINK("https://www.youtube.com/watch?v=xw_720iQDss", "Video")</f>
        <v/>
      </c>
      <c r="B1686" t="inlineStr">
        <is>
          <t>3:41</t>
        </is>
      </c>
      <c r="C1686" t="inlineStr">
        <is>
          <t>and you think they should
be punished for it.</t>
        </is>
      </c>
      <c r="D1686">
        <f>HYPERLINK("https://www.youtube.com/watch?v=xw_720iQDss&amp;t=221s", "Go to time")</f>
        <v/>
      </c>
    </row>
    <row r="1687">
      <c r="A1687">
        <f>HYPERLINK("https://www.youtube.com/watch?v=Uq1idqpX9-A", "Video")</f>
        <v/>
      </c>
      <c r="B1687" t="inlineStr">
        <is>
          <t>2:37</t>
        </is>
      </c>
      <c r="C1687" t="inlineStr">
        <is>
          <t>Man, they would just punch
and kick me -- hard!</t>
        </is>
      </c>
      <c r="D1687">
        <f>HYPERLINK("https://www.youtube.com/watch?v=Uq1idqpX9-A&amp;t=157s", "Go to time")</f>
        <v/>
      </c>
    </row>
    <row r="1688">
      <c r="A1688">
        <f>HYPERLINK("https://www.youtube.com/watch?v=sLapoMlHOeY", "Video")</f>
        <v/>
      </c>
      <c r="B1688" t="inlineStr">
        <is>
          <t>8:36</t>
        </is>
      </c>
      <c r="C1688" t="inlineStr">
        <is>
          <t>because he felt no compunction
about cheating our clients.</t>
        </is>
      </c>
      <c r="D1688">
        <f>HYPERLINK("https://www.youtube.com/watch?v=sLapoMlHOeY&amp;t=516s", "Go to time")</f>
        <v/>
      </c>
    </row>
    <row r="1689">
      <c r="A1689">
        <f>HYPERLINK("https://www.youtube.com/watch?v=WgR6mUSsEig", "Video")</f>
        <v/>
      </c>
      <c r="B1689" t="inlineStr">
        <is>
          <t>4:08</t>
        </is>
      </c>
      <c r="C1689" t="inlineStr">
        <is>
          <t>which behaviors get rewarded
and which behaviors get punished?</t>
        </is>
      </c>
      <c r="D1689">
        <f>HYPERLINK("https://www.youtube.com/watch?v=WgR6mUSsEig&amp;t=248s", "Go to time")</f>
        <v/>
      </c>
    </row>
    <row r="1690">
      <c r="A1690">
        <f>HYPERLINK("https://www.youtube.com/watch?v=gJjLdnycuyU", "Video")</f>
        <v/>
      </c>
      <c r="B1690" t="inlineStr">
        <is>
          <t>30:28</t>
        </is>
      </c>
      <c r="C1690" t="inlineStr">
        <is>
          <t>it's sometimes actively punished.</t>
        </is>
      </c>
      <c r="D1690">
        <f>HYPERLINK("https://www.youtube.com/watch?v=gJjLdnycuyU&amp;t=1828s", "Go to time")</f>
        <v/>
      </c>
    </row>
    <row r="1691">
      <c r="A1691">
        <f>HYPERLINK("https://www.youtube.com/watch?v=x7I5BWW-0c8", "Video")</f>
        <v/>
      </c>
      <c r="B1691" t="inlineStr">
        <is>
          <t>8:53</t>
        </is>
      </c>
      <c r="C1691" t="inlineStr">
        <is>
          <t>it was like an acupuncture trigger point.</t>
        </is>
      </c>
      <c r="D1691">
        <f>HYPERLINK("https://www.youtube.com/watch?v=x7I5BWW-0c8&amp;t=533s", "Go to time")</f>
        <v/>
      </c>
    </row>
    <row r="1692">
      <c r="A1692">
        <f>HYPERLINK("https://www.youtube.com/watch?v=NkYk36wpk-4", "Video")</f>
        <v/>
      </c>
      <c r="B1692" t="inlineStr">
        <is>
          <t>9:25</t>
        </is>
      </c>
      <c r="C1692" t="inlineStr">
        <is>
          <t>and I spun it into ice cream.</t>
        </is>
      </c>
      <c r="D1692">
        <f>HYPERLINK("https://www.youtube.com/watch?v=NkYk36wpk-4&amp;t=565s", "Go to time")</f>
        <v/>
      </c>
    </row>
    <row r="1693">
      <c r="A1693">
        <f>HYPERLINK("https://www.youtube.com/watch?v=pj-WqrFZZmg", "Video")</f>
        <v/>
      </c>
      <c r="B1693" t="inlineStr">
        <is>
          <t>9:29</t>
        </is>
      </c>
      <c r="C1693" t="inlineStr">
        <is>
          <t>and impunity in Central America.</t>
        </is>
      </c>
      <c r="D1693">
        <f>HYPERLINK("https://www.youtube.com/watch?v=pj-WqrFZZmg&amp;t=569s", "Go to time")</f>
        <v/>
      </c>
    </row>
    <row r="1694">
      <c r="A1694">
        <f>HYPERLINK("https://www.youtube.com/watch?v=pj-WqrFZZmg", "Video")</f>
        <v/>
      </c>
      <c r="B1694" t="inlineStr">
        <is>
          <t>9:59</t>
        </is>
      </c>
      <c r="C1694" t="inlineStr">
        <is>
          <t>impunity and migration in Central America.</t>
        </is>
      </c>
      <c r="D1694">
        <f>HYPERLINK("https://www.youtube.com/watch?v=pj-WqrFZZmg&amp;t=599s", "Go to time")</f>
        <v/>
      </c>
    </row>
    <row r="1695">
      <c r="A1695">
        <f>HYPERLINK("https://www.youtube.com/watch?v=pj-WqrFZZmg", "Video")</f>
        <v/>
      </c>
      <c r="B1695" t="inlineStr">
        <is>
          <t>12:36</t>
        </is>
      </c>
      <c r="C1695" t="inlineStr">
        <is>
          <t>Impunity thrives when all the state
and governmental institutions</t>
        </is>
      </c>
      <c r="D1695">
        <f>HYPERLINK("https://www.youtube.com/watch?v=pj-WqrFZZmg&amp;t=756s", "Go to time")</f>
        <v/>
      </c>
    </row>
    <row r="1696">
      <c r="A1696">
        <f>HYPERLINK("https://www.youtube.com/watch?v=iGlyjfFquxw", "Video")</f>
        <v/>
      </c>
      <c r="B1696" t="inlineStr">
        <is>
          <t>4:24</t>
        </is>
      </c>
      <c r="C1696" t="inlineStr">
        <is>
          <t>Punita, form a deeply conservative family,</t>
        </is>
      </c>
      <c r="D1696">
        <f>HYPERLINK("https://www.youtube.com/watch?v=iGlyjfFquxw&amp;t=264s", "Go to time")</f>
        <v/>
      </c>
    </row>
    <row r="1697">
      <c r="A1697">
        <f>HYPERLINK("https://www.youtube.com/watch?v=X41iulkRqZU", "Video")</f>
        <v/>
      </c>
      <c r="B1697" t="inlineStr">
        <is>
          <t>2:46</t>
        </is>
      </c>
      <c r="C1697" t="inlineStr">
        <is>
          <t>if we're being punked.</t>
        </is>
      </c>
      <c r="D1697">
        <f>HYPERLINK("https://www.youtube.com/watch?v=X41iulkRqZU&amp;t=166s", "Go to time")</f>
        <v/>
      </c>
    </row>
    <row r="1698">
      <c r="A1698">
        <f>HYPERLINK("https://www.youtube.com/watch?v=8sQ2p89P0Us", "Video")</f>
        <v/>
      </c>
      <c r="B1698" t="inlineStr">
        <is>
          <t>6:46</t>
        </is>
      </c>
      <c r="C1698" t="inlineStr">
        <is>
          <t>and are punished in harsher ways
for the same infractions.</t>
        </is>
      </c>
      <c r="D1698">
        <f>HYPERLINK("https://www.youtube.com/watch?v=8sQ2p89P0Us&amp;t=406s", "Go to time")</f>
        <v/>
      </c>
    </row>
    <row r="1699">
      <c r="A1699">
        <f>HYPERLINK("https://www.youtube.com/watch?v=BHY0FxzoKZE", "Video")</f>
        <v/>
      </c>
      <c r="B1699" t="inlineStr">
        <is>
          <t>11:32</t>
        </is>
      </c>
      <c r="C1699" t="inlineStr">
        <is>
          <t>and make sure you don't punch
your neighbor, OK?</t>
        </is>
      </c>
      <c r="D1699">
        <f>HYPERLINK("https://www.youtube.com/watch?v=BHY0FxzoKZE&amp;t=692s", "Go to time")</f>
        <v/>
      </c>
    </row>
    <row r="1700">
      <c r="A1700">
        <f>HYPERLINK("https://www.youtube.com/watch?v=z_ca983qJcI", "Video")</f>
        <v/>
      </c>
      <c r="B1700" t="inlineStr">
        <is>
          <t>8:41</t>
        </is>
      </c>
      <c r="C1700" t="inlineStr">
        <is>
          <t>The culture punishes us
for not keeping up.</t>
        </is>
      </c>
      <c r="D1700">
        <f>HYPERLINK("https://www.youtube.com/watch?v=z_ca983qJcI&amp;t=521s", "Go to time")</f>
        <v/>
      </c>
    </row>
    <row r="1701">
      <c r="A1701">
        <f>HYPERLINK("https://www.youtube.com/watch?v=BFZtNN6eNvQ", "Video")</f>
        <v/>
      </c>
      <c r="B1701" t="inlineStr">
        <is>
          <t>3:31</t>
        </is>
      </c>
      <c r="C1701" t="inlineStr">
        <is>
          <t>it's a punishable offense
if there's not enough of it.</t>
        </is>
      </c>
      <c r="D1701">
        <f>HYPERLINK("https://www.youtube.com/watch?v=BFZtNN6eNvQ&amp;t=211s", "Go to time")</f>
        <v/>
      </c>
    </row>
    <row r="1702">
      <c r="A1702">
        <f>HYPERLINK("https://www.youtube.com/watch?v=icQS5_mOx7U", "Video")</f>
        <v/>
      </c>
      <c r="B1702" t="inlineStr">
        <is>
          <t>1:28</t>
        </is>
      </c>
      <c r="C1702" t="inlineStr">
        <is>
          <t>And I must say, even just saying that
feels like a punch in the gut</t>
        </is>
      </c>
      <c r="D1702">
        <f>HYPERLINK("https://www.youtube.com/watch?v=icQS5_mOx7U&amp;t=88s", "Go to time")</f>
        <v/>
      </c>
    </row>
    <row r="1703">
      <c r="A1703">
        <f>HYPERLINK("https://www.youtube.com/watch?v=dvxmn_6o8g0", "Video")</f>
        <v/>
      </c>
      <c r="B1703" t="inlineStr">
        <is>
          <t>2:17</t>
        </is>
      </c>
      <c r="C1703" t="inlineStr">
        <is>
          <t>So what's so special
about this pungent gas?</t>
        </is>
      </c>
      <c r="D1703">
        <f>HYPERLINK("https://www.youtube.com/watch?v=dvxmn_6o8g0&amp;t=137s", "Go to time")</f>
        <v/>
      </c>
    </row>
    <row r="1704">
      <c r="A1704">
        <f>HYPERLINK("https://www.youtube.com/watch?v=5g8V23poB9Q", "Video")</f>
        <v/>
      </c>
      <c r="B1704" t="inlineStr">
        <is>
          <t>3:42</t>
        </is>
      </c>
      <c r="C1704" t="inlineStr">
        <is>
          <t>who punched a hole through the roof
from the floor above.</t>
        </is>
      </c>
      <c r="D1704">
        <f>HYPERLINK("https://www.youtube.com/watch?v=5g8V23poB9Q&amp;t=222s", "Go to time")</f>
        <v/>
      </c>
    </row>
    <row r="1705">
      <c r="A1705">
        <f>HYPERLINK("https://www.youtube.com/watch?v=vgigO1XgyRo", "Video")</f>
        <v/>
      </c>
      <c r="B1705" t="inlineStr">
        <is>
          <t>9:25</t>
        </is>
      </c>
      <c r="C1705" t="inlineStr">
        <is>
          <t>or punching a code
into the vending machine.</t>
        </is>
      </c>
      <c r="D1705">
        <f>HYPERLINK("https://www.youtube.com/watch?v=vgigO1XgyRo&amp;t=565s", "Go to time")</f>
        <v/>
      </c>
    </row>
    <row r="1706">
      <c r="A1706">
        <f>HYPERLINK("https://www.youtube.com/watch?v=eeVCz-9SUc8", "Video")</f>
        <v/>
      </c>
      <c r="B1706" t="inlineStr">
        <is>
          <t>2:21</t>
        </is>
      </c>
      <c r="C1706" t="inlineStr">
        <is>
          <t>Wayfarers signified
this kind of nerdy punk,</t>
        </is>
      </c>
      <c r="D1706">
        <f>HYPERLINK("https://www.youtube.com/watch?v=eeVCz-9SUc8&amp;t=141s", "Go to time")</f>
        <v/>
      </c>
    </row>
    <row r="1707">
      <c r="A1707">
        <f>HYPERLINK("https://www.youtube.com/watch?v=_mq-HqRnngc", "Video")</f>
        <v/>
      </c>
      <c r="B1707" t="inlineStr">
        <is>
          <t>9:12</t>
        </is>
      </c>
      <c r="C1707" t="inlineStr">
        <is>
          <t>We use it as punctuation
to break up the improvisation.</t>
        </is>
      </c>
      <c r="D1707">
        <f>HYPERLINK("https://www.youtube.com/watch?v=_mq-HqRnngc&amp;t=552s", "Go to time")</f>
        <v/>
      </c>
    </row>
    <row r="1708">
      <c r="A1708">
        <f>HYPERLINK("https://www.youtube.com/watch?v=6-eYu0fCtU8", "Video")</f>
        <v/>
      </c>
      <c r="B1708" t="inlineStr">
        <is>
          <t>4:59</t>
        </is>
      </c>
      <c r="C1708" t="inlineStr">
        <is>
          <t>diets, juicing, acupuncture.</t>
        </is>
      </c>
      <c r="D1708">
        <f>HYPERLINK("https://www.youtube.com/watch?v=6-eYu0fCtU8&amp;t=299s", "Go to time")</f>
        <v/>
      </c>
    </row>
    <row r="1709">
      <c r="A1709">
        <f>HYPERLINK("https://www.youtube.com/watch?v=O4F40SsEFyY", "Video")</f>
        <v/>
      </c>
      <c r="B1709" t="inlineStr">
        <is>
          <t>2:40</t>
        </is>
      </c>
      <c r="C1709" t="inlineStr">
        <is>
          <t>This technology was spun out
by a group call Biobot Analytics,</t>
        </is>
      </c>
      <c r="D1709">
        <f>HYPERLINK("https://www.youtube.com/watch?v=O4F40SsEFyY&amp;t=160s", "Go to time")</f>
        <v/>
      </c>
    </row>
    <row r="1710">
      <c r="A1710">
        <f>HYPERLINK("https://www.youtube.com/watch?v=H8kr_V3fEGA", "Video")</f>
        <v/>
      </c>
      <c r="B1710" t="inlineStr">
        <is>
          <t>4:48</t>
        </is>
      </c>
      <c r="C1710" t="inlineStr">
        <is>
          <t>has often gone completely unpunished.</t>
        </is>
      </c>
      <c r="D1710">
        <f>HYPERLINK("https://www.youtube.com/watch?v=H8kr_V3fEGA&amp;t=288s", "Go to time")</f>
        <v/>
      </c>
    </row>
    <row r="1711">
      <c r="A1711">
        <f>HYPERLINK("https://www.youtube.com/watch?v=BzeTjn0R2VY", "Video")</f>
        <v/>
      </c>
      <c r="B1711" t="inlineStr">
        <is>
          <t>8:18</t>
        </is>
      </c>
      <c r="C1711" t="inlineStr">
        <is>
          <t>just like I'm not saying that being a Nazi
is the same thing as punching a Nazi ...</t>
        </is>
      </c>
      <c r="D1711">
        <f>HYPERLINK("https://www.youtube.com/watch?v=BzeTjn0R2VY&amp;t=498s", "Go to time")</f>
        <v/>
      </c>
    </row>
    <row r="1712">
      <c r="A1712">
        <f>HYPERLINK("https://www.youtube.com/watch?v=UeGLnUqNI0s", "Video")</f>
        <v/>
      </c>
      <c r="B1712" t="inlineStr">
        <is>
          <t>2:59</t>
        </is>
      </c>
      <c r="C1712" t="inlineStr">
        <is>
          <t>and she's so strong that she can punch
portals into other dimensions.</t>
        </is>
      </c>
      <c r="D1712">
        <f>HYPERLINK("https://www.youtube.com/watch?v=UeGLnUqNI0s&amp;t=179s", "Go to time")</f>
        <v/>
      </c>
    </row>
    <row r="1713">
      <c r="A1713">
        <f>HYPERLINK("https://www.youtube.com/watch?v=UeGLnUqNI0s", "Video")</f>
        <v/>
      </c>
      <c r="B1713" t="inlineStr">
        <is>
          <t>5:40</t>
        </is>
      </c>
      <c r="C1713" t="inlineStr">
        <is>
          <t>she's ready to show off
her portal-punching skills,</t>
        </is>
      </c>
      <c r="D1713">
        <f>HYPERLINK("https://www.youtube.com/watch?v=UeGLnUqNI0s&amp;t=340s", "Go to time")</f>
        <v/>
      </c>
    </row>
    <row r="1714">
      <c r="A1714">
        <f>HYPERLINK("https://www.youtube.com/watch?v=UeGLnUqNI0s", "Video")</f>
        <v/>
      </c>
      <c r="B1714" t="inlineStr">
        <is>
          <t>9:26</t>
        </is>
      </c>
      <c r="C1714" t="inlineStr">
        <is>
          <t>and who knew we'd need America Chavez
to punch Nazis in 2018.</t>
        </is>
      </c>
      <c r="D1714">
        <f>HYPERLINK("https://www.youtube.com/watch?v=UeGLnUqNI0s&amp;t=566s", "Go to time")</f>
        <v/>
      </c>
    </row>
    <row r="1715">
      <c r="A1715">
        <f>HYPERLINK("https://www.youtube.com/watch?v=jATCr-gQvPA", "Video")</f>
        <v/>
      </c>
      <c r="B1715" t="inlineStr">
        <is>
          <t>0:47</t>
        </is>
      </c>
      <c r="C1715" t="inlineStr">
        <is>
          <t>wasn't the punishment I faced
as a teenager in adult prison</t>
        </is>
      </c>
      <c r="D1715">
        <f>HYPERLINK("https://www.youtube.com/watch?v=jATCr-gQvPA&amp;t=47s", "Go to time")</f>
        <v/>
      </c>
    </row>
    <row r="1716">
      <c r="A1716">
        <f>HYPERLINK("https://www.youtube.com/watch?v=jATCr-gQvPA", "Video")</f>
        <v/>
      </c>
      <c r="B1716" t="inlineStr">
        <is>
          <t>10:48</t>
        </is>
      </c>
      <c r="C1716" t="inlineStr">
        <is>
          <t>and punish our way
out of social challenges.</t>
        </is>
      </c>
      <c r="D1716">
        <f>HYPERLINK("https://www.youtube.com/watch?v=jATCr-gQvPA&amp;t=648s", "Go to time")</f>
        <v/>
      </c>
    </row>
    <row r="1717">
      <c r="A1717">
        <f>HYPERLINK("https://www.youtube.com/watch?v=quDwQ7W9eKc", "Video")</f>
        <v/>
      </c>
      <c r="B1717" t="inlineStr">
        <is>
          <t>1:13</t>
        </is>
      </c>
      <c r="C1717" t="inlineStr">
        <is>
          <t>The law leans so severely
towards punishment these days</t>
        </is>
      </c>
      <c r="D1717">
        <f>HYPERLINK("https://www.youtube.com/watch?v=quDwQ7W9eKc&amp;t=73s", "Go to time")</f>
        <v/>
      </c>
    </row>
    <row r="1718">
      <c r="A1718">
        <f>HYPERLINK("https://www.youtube.com/watch?v=quDwQ7W9eKc", "Video")</f>
        <v/>
      </c>
      <c r="B1718" t="inlineStr">
        <is>
          <t>1:58</t>
        </is>
      </c>
      <c r="C1718" t="inlineStr">
        <is>
          <t>They include pardons,
commutations, expungement,</t>
        </is>
      </c>
      <c r="D1718">
        <f>HYPERLINK("https://www.youtube.com/watch?v=quDwQ7W9eKc&amp;t=118s", "Go to time")</f>
        <v/>
      </c>
    </row>
    <row r="1719">
      <c r="A1719">
        <f>HYPERLINK("https://www.youtube.com/watch?v=quDwQ7W9eKc", "Video")</f>
        <v/>
      </c>
      <c r="B1719" t="inlineStr">
        <is>
          <t>3:50</t>
        </is>
      </c>
      <c r="C1719" t="inlineStr">
        <is>
          <t>Pardons and expungements
sealing criminal records can, too.</t>
        </is>
      </c>
      <c r="D1719">
        <f>HYPERLINK("https://www.youtube.com/watch?v=quDwQ7W9eKc&amp;t=230s", "Go to time")</f>
        <v/>
      </c>
    </row>
    <row r="1720">
      <c r="A1720">
        <f>HYPERLINK("https://www.youtube.com/watch?v=quDwQ7W9eKc", "Video")</f>
        <v/>
      </c>
      <c r="B1720" t="inlineStr">
        <is>
          <t>5:54</t>
        </is>
      </c>
      <c r="C1720" t="inlineStr">
        <is>
          <t>International human rights
condemn and punish adults</t>
        </is>
      </c>
      <c r="D1720">
        <f>HYPERLINK("https://www.youtube.com/watch?v=quDwQ7W9eKc&amp;t=354s", "Go to time")</f>
        <v/>
      </c>
    </row>
    <row r="1721">
      <c r="A1721">
        <f>HYPERLINK("https://www.youtube.com/watch?v=quDwQ7W9eKc", "Video")</f>
        <v/>
      </c>
      <c r="B1721" t="inlineStr">
        <is>
          <t>6:35</t>
        </is>
      </c>
      <c r="C1721" t="inlineStr">
        <is>
          <t>not as objects of punishment</t>
        </is>
      </c>
      <c r="D1721">
        <f>HYPERLINK("https://www.youtube.com/watch?v=quDwQ7W9eKc&amp;t=395s", "Go to time")</f>
        <v/>
      </c>
    </row>
    <row r="1722">
      <c r="A1722">
        <f>HYPERLINK("https://www.youtube.com/watch?v=quDwQ7W9eKc", "Video")</f>
        <v/>
      </c>
      <c r="B1722" t="inlineStr">
        <is>
          <t>6:46</t>
        </is>
      </c>
      <c r="C1722" t="inlineStr">
        <is>
          <t>where we severely punish minors,</t>
        </is>
      </c>
      <c r="D1722">
        <f>HYPERLINK("https://www.youtube.com/watch?v=quDwQ7W9eKc&amp;t=406s", "Go to time")</f>
        <v/>
      </c>
    </row>
    <row r="1723">
      <c r="A1723">
        <f>HYPERLINK("https://www.youtube.com/watch?v=quDwQ7W9eKc", "Video")</f>
        <v/>
      </c>
      <c r="B1723" t="inlineStr">
        <is>
          <t>7:58</t>
        </is>
      </c>
      <c r="C1723" t="inlineStr">
        <is>
          <t>rather than punishment.</t>
        </is>
      </c>
      <c r="D1723">
        <f>HYPERLINK("https://www.youtube.com/watch?v=quDwQ7W9eKc&amp;t=478s", "Go to time")</f>
        <v/>
      </c>
    </row>
    <row r="1724">
      <c r="A1724">
        <f>HYPERLINK("https://www.youtube.com/watch?v=quDwQ7W9eKc", "Video")</f>
        <v/>
      </c>
      <c r="B1724" t="inlineStr">
        <is>
          <t>12:00</t>
        </is>
      </c>
      <c r="C1724" t="inlineStr">
        <is>
          <t>when it comes to punishment and debt.</t>
        </is>
      </c>
      <c r="D1724">
        <f>HYPERLINK("https://www.youtube.com/watch?v=quDwQ7W9eKc&amp;t=720s", "Go to time")</f>
        <v/>
      </c>
    </row>
    <row r="1725">
      <c r="A1725">
        <f>HYPERLINK("https://www.youtube.com/watch?v=-vqV-gHa2FE", "Video")</f>
        <v/>
      </c>
      <c r="B1725" t="inlineStr">
        <is>
          <t>3:50</t>
        </is>
      </c>
      <c r="C1725" t="inlineStr">
        <is>
          <t>But unlike in other aspects of language
such as punctuation,</t>
        </is>
      </c>
      <c r="D1725">
        <f>HYPERLINK("https://www.youtube.com/watch?v=-vqV-gHa2FE&amp;t=230s", "Go to time")</f>
        <v/>
      </c>
    </row>
    <row r="1726">
      <c r="A1726">
        <f>HYPERLINK("https://www.youtube.com/watch?v=-vqV-gHa2FE", "Video")</f>
        <v/>
      </c>
      <c r="B1726" t="inlineStr">
        <is>
          <t>4:01</t>
        </is>
      </c>
      <c r="C1726" t="inlineStr">
        <is>
          <t>In punctuation, there is.</t>
        </is>
      </c>
      <c r="D1726">
        <f>HYPERLINK("https://www.youtube.com/watch?v=-vqV-gHa2FE&amp;t=241s", "Go to time")</f>
        <v/>
      </c>
    </row>
    <row r="1727">
      <c r="A1727">
        <f>HYPERLINK("https://www.youtube.com/watch?v=-vqV-gHa2FE", "Video")</f>
        <v/>
      </c>
      <c r="B1727" t="inlineStr">
        <is>
          <t>4:03</t>
        </is>
      </c>
      <c r="C1727" t="inlineStr">
        <is>
          <t>With punctuation, I can choose
to change the meaning of a phrase.</t>
        </is>
      </c>
      <c r="D1727">
        <f>HYPERLINK("https://www.youtube.com/watch?v=-vqV-gHa2FE&amp;t=243s", "Go to time")</f>
        <v/>
      </c>
    </row>
    <row r="1728">
      <c r="A1728">
        <f>HYPERLINK("https://www.youtube.com/watch?v=-vqV-gHa2FE", "Video")</f>
        <v/>
      </c>
      <c r="B1728" t="inlineStr">
        <is>
          <t>4:07</t>
        </is>
      </c>
      <c r="C1728" t="inlineStr">
        <is>
          <t>With punctuation, I can impose
a particular rhythm to what I am writing,</t>
        </is>
      </c>
      <c r="D1728">
        <f>HYPERLINK("https://www.youtube.com/watch?v=-vqV-gHa2FE&amp;t=247s", "Go to time")</f>
        <v/>
      </c>
    </row>
    <row r="1729">
      <c r="A1729">
        <f>HYPERLINK("https://www.youtube.com/watch?v=441nwncPN28", "Video")</f>
        <v/>
      </c>
      <c r="B1729" t="inlineStr">
        <is>
          <t>2:40</t>
        </is>
      </c>
      <c r="C1729" t="inlineStr">
        <is>
          <t>Meet the Love Punks.</t>
        </is>
      </c>
      <c r="D1729">
        <f>HYPERLINK("https://www.youtube.com/watch?v=441nwncPN28&amp;t=160s", "Go to time")</f>
        <v/>
      </c>
    </row>
    <row r="1730">
      <c r="A1730">
        <f>HYPERLINK("https://www.youtube.com/watch?v=441nwncPN28", "Video")</f>
        <v/>
      </c>
      <c r="B1730" t="inlineStr">
        <is>
          <t>3:12</t>
        </is>
      </c>
      <c r="C1730" t="inlineStr">
        <is>
          <t>Now, the Love Punks
began as a collaboration</t>
        </is>
      </c>
      <c r="D1730">
        <f>HYPERLINK("https://www.youtube.com/watch?v=441nwncPN28&amp;t=192s", "Go to time")</f>
        <v/>
      </c>
    </row>
    <row r="1731">
      <c r="A1731">
        <f>HYPERLINK("https://www.youtube.com/watch?v=441nwncPN28", "Video")</f>
        <v/>
      </c>
      <c r="B1731" t="inlineStr">
        <is>
          <t>3:21</t>
        </is>
      </c>
      <c r="C1731" t="inlineStr">
        <is>
          <t>Grandmas, they were the wildest punks.</t>
        </is>
      </c>
      <c r="D1731">
        <f>HYPERLINK("https://www.youtube.com/watch?v=441nwncPN28&amp;t=201s", "Go to time")</f>
        <v/>
      </c>
    </row>
    <row r="1732">
      <c r="A1732">
        <f>HYPERLINK("https://www.youtube.com/watch?v=441nwncPN28", "Video")</f>
        <v/>
      </c>
      <c r="B1732" t="inlineStr">
        <is>
          <t>3:31</t>
        </is>
      </c>
      <c r="C1732" t="inlineStr">
        <is>
          <t>teaching young Australians
how to become Love Punks.</t>
        </is>
      </c>
      <c r="D1732">
        <f>HYPERLINK("https://www.youtube.com/watch?v=441nwncPN28&amp;t=211s", "Go to time")</f>
        <v/>
      </c>
    </row>
    <row r="1733">
      <c r="A1733">
        <f>HYPERLINK("https://www.youtube.com/watch?v=441nwncPN28", "Video")</f>
        <v/>
      </c>
      <c r="B1733" t="inlineStr">
        <is>
          <t>3:39</t>
        </is>
      </c>
      <c r="C1733" t="inlineStr">
        <is>
          <t>It's not bad for a bunch of punks.</t>
        </is>
      </c>
      <c r="D1733">
        <f>HYPERLINK("https://www.youtube.com/watch?v=441nwncPN28&amp;t=219s", "Go to time")</f>
        <v/>
      </c>
    </row>
    <row r="1734">
      <c r="A1734">
        <f>HYPERLINK("https://www.youtube.com/watch?v=441nwncPN28", "Video")</f>
        <v/>
      </c>
      <c r="B1734" t="inlineStr">
        <is>
          <t>4:06</t>
        </is>
      </c>
      <c r="C1734" t="inlineStr">
        <is>
          <t>So around the same time as Love Punks,</t>
        </is>
      </c>
      <c r="D1734">
        <f>HYPERLINK("https://www.youtube.com/watch?v=441nwncPN28&amp;t=246s", "Go to time")</f>
        <v/>
      </c>
    </row>
    <row r="1735">
      <c r="A1735">
        <f>HYPERLINK("https://www.youtube.com/watch?v=441nwncPN28", "Video")</f>
        <v/>
      </c>
      <c r="B1735" t="inlineStr">
        <is>
          <t>4:13</t>
        </is>
      </c>
      <c r="C1735" t="inlineStr">
        <is>
          <t>in my cyberpunk web comic called Nawlz.</t>
        </is>
      </c>
      <c r="D1735">
        <f>HYPERLINK("https://www.youtube.com/watch?v=441nwncPN28&amp;t=253s", "Go to time")</f>
        <v/>
      </c>
    </row>
    <row r="1736">
      <c r="A1736">
        <f>HYPERLINK("https://www.youtube.com/watch?v=441nwncPN28", "Video")</f>
        <v/>
      </c>
      <c r="B1736" t="inlineStr">
        <is>
          <t>5:57</t>
        </is>
      </c>
      <c r="C1736" t="inlineStr">
        <is>
          <t>For example, a Love Punk's avatar</t>
        </is>
      </c>
      <c r="D1736">
        <f>HYPERLINK("https://www.youtube.com/watch?v=441nwncPN28&amp;t=357s", "Go to time")</f>
        <v/>
      </c>
    </row>
    <row r="1737">
      <c r="A1737">
        <f>HYPERLINK("https://www.youtube.com/watch?v=441nwncPN28", "Video")</f>
        <v/>
      </c>
      <c r="B1737" t="inlineStr">
        <is>
          <t>7:15</t>
        </is>
      </c>
      <c r="C1737" t="inlineStr">
        <is>
          <t>I illustrated hundreds
of cyberpunk characteristics</t>
        </is>
      </c>
      <c r="D1737">
        <f>HYPERLINK("https://www.youtube.com/watch?v=441nwncPN28&amp;t=435s", "Go to time")</f>
        <v/>
      </c>
    </row>
    <row r="1738">
      <c r="A1738">
        <f>HYPERLINK("https://www.youtube.com/watch?v=441nwncPN28", "Video")</f>
        <v/>
      </c>
      <c r="B1738" t="inlineStr">
        <is>
          <t>7:36</t>
        </is>
      </c>
      <c r="C1738" t="inlineStr">
        <is>
          <t>Thousands of fellow cyberpunk
enthusiasts collected them.</t>
        </is>
      </c>
      <c r="D1738">
        <f>HYPERLINK("https://www.youtube.com/watch?v=441nwncPN28&amp;t=456s", "Go to time")</f>
        <v/>
      </c>
    </row>
    <row r="1739">
      <c r="A1739">
        <f>HYPERLINK("https://www.youtube.com/watch?v=441nwncPN28", "Video")</f>
        <v/>
      </c>
      <c r="B1739" t="inlineStr">
        <is>
          <t>7:52</t>
        </is>
      </c>
      <c r="C1739" t="inlineStr">
        <is>
          <t>We're like a cyberpunk Brady Bunch.</t>
        </is>
      </c>
      <c r="D1739">
        <f>HYPERLINK("https://www.youtube.com/watch?v=441nwncPN28&amp;t=472s", "Go to time")</f>
        <v/>
      </c>
    </row>
    <row r="1740">
      <c r="A1740">
        <f>HYPERLINK("https://www.youtube.com/watch?v=441nwncPN28", "Video")</f>
        <v/>
      </c>
      <c r="B1740" t="inlineStr">
        <is>
          <t>8:29</t>
        </is>
      </c>
      <c r="C1740" t="inlineStr">
        <is>
          <t>our Love Punks community
and our Neonz community</t>
        </is>
      </c>
      <c r="D1740">
        <f>HYPERLINK("https://www.youtube.com/watch?v=441nwncPN28&amp;t=509s", "Go to time")</f>
        <v/>
      </c>
    </row>
    <row r="1741">
      <c r="A1741">
        <f>HYPERLINK("https://www.youtube.com/watch?v=bUjrtRQ64ek", "Video")</f>
        <v/>
      </c>
      <c r="B1741" t="inlineStr">
        <is>
          <t>2:22</t>
        </is>
      </c>
      <c r="C1741" t="inlineStr">
        <is>
          <t>those perpetrators were allowed
to continue to offend with impunity.</t>
        </is>
      </c>
      <c r="D1741">
        <f>HYPERLINK("https://www.youtube.com/watch?v=bUjrtRQ64ek&amp;t=142s", "Go to time")</f>
        <v/>
      </c>
    </row>
    <row r="1742">
      <c r="A1742">
        <f>HYPERLINK("https://www.youtube.com/watch?v=bUjrtRQ64ek", "Video")</f>
        <v/>
      </c>
      <c r="B1742" t="inlineStr">
        <is>
          <t>16:15</t>
        </is>
      </c>
      <c r="C1742" t="inlineStr">
        <is>
          <t>from raping and maiming
and killing with impunity.</t>
        </is>
      </c>
      <c r="D1742">
        <f>HYPERLINK("https://www.youtube.com/watch?v=bUjrtRQ64ek&amp;t=975s", "Go to time")</f>
        <v/>
      </c>
    </row>
    <row r="1743">
      <c r="A1743">
        <f>HYPERLINK("https://www.youtube.com/watch?v=Xj_VDOZjds8", "Video")</f>
        <v/>
      </c>
      <c r="B1743" t="inlineStr">
        <is>
          <t>7:41</t>
        </is>
      </c>
      <c r="C1743" t="inlineStr">
        <is>
          <t>no pun intended,</t>
        </is>
      </c>
      <c r="D1743">
        <f>HYPERLINK("https://www.youtube.com/watch?v=Xj_VDOZjds8&amp;t=461s", "Go to time")</f>
        <v/>
      </c>
    </row>
    <row r="1744">
      <c r="A1744">
        <f>HYPERLINK("https://www.youtube.com/watch?v=qty0NjF3pdQ", "Video")</f>
        <v/>
      </c>
      <c r="B1744" t="inlineStr">
        <is>
          <t>10:10</t>
        </is>
      </c>
      <c r="C1744" t="inlineStr">
        <is>
          <t>for the next four years, pun intended.</t>
        </is>
      </c>
      <c r="D1744">
        <f>HYPERLINK("https://www.youtube.com/watch?v=qty0NjF3pdQ&amp;t=610s", "Go to time")</f>
        <v/>
      </c>
    </row>
    <row r="1745">
      <c r="A1745">
        <f>HYPERLINK("https://www.youtube.com/watch?v=yCm9Ng0bbEQ", "Video")</f>
        <v/>
      </c>
      <c r="B1745" t="inlineStr">
        <is>
          <t>3:05</t>
        </is>
      </c>
      <c r="C1745" t="inlineStr">
        <is>
          <t>Most academics and pundits</t>
        </is>
      </c>
      <c r="D1745">
        <f>HYPERLINK("https://www.youtube.com/watch?v=yCm9Ng0bbEQ&amp;t=185s", "Go to time")</f>
        <v/>
      </c>
    </row>
    <row r="1746">
      <c r="A1746">
        <f>HYPERLINK("https://www.youtube.com/watch?v=yCm9Ng0bbEQ", "Video")</f>
        <v/>
      </c>
      <c r="B1746" t="inlineStr">
        <is>
          <t>16:15</t>
        </is>
      </c>
      <c r="C1746" t="inlineStr">
        <is>
          <t>And our puny rational faculties
have been multiplied</t>
        </is>
      </c>
      <c r="D1746">
        <f>HYPERLINK("https://www.youtube.com/watch?v=yCm9Ng0bbEQ&amp;t=975s", "Go to time")</f>
        <v/>
      </c>
    </row>
    <row r="1747">
      <c r="A1747">
        <f>HYPERLINK("https://www.youtube.com/watch?v=kxGOuqsoteA", "Video")</f>
        <v/>
      </c>
      <c r="B1747" t="inlineStr">
        <is>
          <t>13:22</t>
        </is>
      </c>
      <c r="C1747" t="inlineStr">
        <is>
          <t>is really punctuated by a nation that</t>
        </is>
      </c>
      <c r="D1747">
        <f>HYPERLINK("https://www.youtube.com/watch?v=kxGOuqsoteA&amp;t=802s", "Go to time")</f>
        <v/>
      </c>
    </row>
    <row r="1748">
      <c r="A1748">
        <f>HYPERLINK("https://www.youtube.com/watch?v=zU-5GcqzHNM", "Video")</f>
        <v/>
      </c>
      <c r="B1748" t="inlineStr">
        <is>
          <t>1:09</t>
        </is>
      </c>
      <c r="C1748" t="inlineStr">
        <is>
          <t>that refuses to punish men</t>
        </is>
      </c>
      <c r="D1748">
        <f>HYPERLINK("https://www.youtube.com/watch?v=zU-5GcqzHNM&amp;t=69s", "Go to time")</f>
        <v/>
      </c>
    </row>
    <row r="1749">
      <c r="A1749">
        <f>HYPERLINK("https://www.youtube.com/watch?v=zU-5GcqzHNM", "Video")</f>
        <v/>
      </c>
      <c r="B1749" t="inlineStr">
        <is>
          <t>1:51</t>
        </is>
      </c>
      <c r="C1749" t="inlineStr">
        <is>
          <t>or the government that refuses
to punish men for raping women</t>
        </is>
      </c>
      <c r="D1749">
        <f>HYPERLINK("https://www.youtube.com/watch?v=zU-5GcqzHNM&amp;t=111s", "Go to time")</f>
        <v/>
      </c>
    </row>
    <row r="1750">
      <c r="A1750">
        <f>HYPERLINK("https://www.youtube.com/watch?v=oD8Ggp0YsWM", "Video")</f>
        <v/>
      </c>
      <c r="B1750" t="inlineStr">
        <is>
          <t>13:21</t>
        </is>
      </c>
      <c r="C1750" t="inlineStr">
        <is>
          <t>Justice is not only about
punishing the perpetrator.</t>
        </is>
      </c>
      <c r="D1750">
        <f>HYPERLINK("https://www.youtube.com/watch?v=oD8Ggp0YsWM&amp;t=801s", "Go to time")</f>
        <v/>
      </c>
    </row>
    <row r="1751">
      <c r="A1751">
        <f>HYPERLINK("https://www.youtube.com/watch?v=9alL95G293s", "Video")</f>
        <v/>
      </c>
      <c r="B1751" t="inlineStr">
        <is>
          <t>3:03</t>
        </is>
      </c>
      <c r="C1751" t="inlineStr">
        <is>
          <t>"rotting," "foul," "putrid" or "pungent."</t>
        </is>
      </c>
      <c r="D1751">
        <f>HYPERLINK("https://www.youtube.com/watch?v=9alL95G293s&amp;t=183s", "Go to time")</f>
        <v/>
      </c>
    </row>
    <row r="1752">
      <c r="A1752">
        <f>HYPERLINK("https://www.youtube.com/watch?v=nLjchFPvcQo", "Video")</f>
        <v/>
      </c>
      <c r="B1752" t="inlineStr">
        <is>
          <t>2:06</t>
        </is>
      </c>
      <c r="C1752" t="inlineStr">
        <is>
          <t>Even on those days when you would swear
you were being punked,</t>
        </is>
      </c>
      <c r="D1752">
        <f>HYPERLINK("https://www.youtube.com/watch?v=nLjchFPvcQo&amp;t=126s", "Go to time")</f>
        <v/>
      </c>
    </row>
    <row r="1753">
      <c r="A1753">
        <f>HYPERLINK("https://www.youtube.com/watch?v=XZfKdlIRqYk", "Video")</f>
        <v/>
      </c>
      <c r="B1753" t="inlineStr">
        <is>
          <t>4:39</t>
        </is>
      </c>
      <c r="C1753" t="inlineStr">
        <is>
          <t>punk-rock activist sneaking
out of the house for concerts</t>
        </is>
      </c>
      <c r="D1753">
        <f>HYPERLINK("https://www.youtube.com/watch?v=XZfKdlIRqYk&amp;t=279s", "Go to time")</f>
        <v/>
      </c>
    </row>
    <row r="1754">
      <c r="A1754">
        <f>HYPERLINK("https://www.youtube.com/watch?v=iwUkbi4_wWo", "Video")</f>
        <v/>
      </c>
      <c r="B1754" t="inlineStr">
        <is>
          <t>6:09</t>
        </is>
      </c>
      <c r="C1754" t="inlineStr">
        <is>
          <t>There's no possibility to hide a punch
or not show the action.</t>
        </is>
      </c>
      <c r="D1754">
        <f>HYPERLINK("https://www.youtube.com/watch?v=iwUkbi4_wWo&amp;t=369s", "Go to time")</f>
        <v/>
      </c>
    </row>
    <row r="1755">
      <c r="A1755">
        <f>HYPERLINK("https://www.youtube.com/watch?v=5tn8zo4ykMI", "Video")</f>
        <v/>
      </c>
      <c r="B1755" t="inlineStr">
        <is>
          <t>4:28</t>
        </is>
      </c>
      <c r="C1755" t="inlineStr">
        <is>
          <t>And the punishment that the dictators
are using to intimidate them</t>
        </is>
      </c>
      <c r="D1755">
        <f>HYPERLINK("https://www.youtube.com/watch?v=5tn8zo4ykMI&amp;t=268s", "Go to time")</f>
        <v/>
      </c>
    </row>
    <row r="1756">
      <c r="A1756">
        <f>HYPERLINK("https://www.youtube.com/watch?v=5tn8zo4ykMI", "Video")</f>
        <v/>
      </c>
      <c r="B1756" t="inlineStr">
        <is>
          <t>9:55</t>
        </is>
      </c>
      <c r="C1756" t="inlineStr">
        <is>
          <t>the type of cruelty that happens
in all impunity under dictatorships</t>
        </is>
      </c>
      <c r="D1756">
        <f>HYPERLINK("https://www.youtube.com/watch?v=5tn8zo4ykMI&amp;t=595s", "Go to time")</f>
        <v/>
      </c>
    </row>
    <row r="1757">
      <c r="A1757">
        <f>HYPERLINK("https://www.youtube.com/watch?v=MHZMQLDr-OA", "Video")</f>
        <v/>
      </c>
      <c r="B1757" t="inlineStr">
        <is>
          <t>1:23</t>
        </is>
      </c>
      <c r="C1757" t="inlineStr">
        <is>
          <t>So now there's this industry
of pundits and journalists</t>
        </is>
      </c>
      <c r="D1757">
        <f>HYPERLINK("https://www.youtube.com/watch?v=MHZMQLDr-OA&amp;t=83s", "Go to time")</f>
        <v/>
      </c>
    </row>
    <row r="1758">
      <c r="A1758">
        <f>HYPERLINK("https://www.youtube.com/watch?v=MHZMQLDr-OA", "Video")</f>
        <v/>
      </c>
      <c r="B1758" t="inlineStr">
        <is>
          <t>2:16</t>
        </is>
      </c>
      <c r="C1758" t="inlineStr">
        <is>
          <t>Some of these pundits accused the play
of being an "incitement to terrorism,"</t>
        </is>
      </c>
      <c r="D1758">
        <f>HYPERLINK("https://www.youtube.com/watch?v=MHZMQLDr-OA&amp;t=136s", "Go to time")</f>
        <v/>
      </c>
    </row>
    <row r="1759">
      <c r="A1759">
        <f>HYPERLINK("https://www.youtube.com/watch?v=MHZMQLDr-OA", "Video")</f>
        <v/>
      </c>
      <c r="B1759" t="inlineStr">
        <is>
          <t>5:06</t>
        </is>
      </c>
      <c r="C1759" t="inlineStr">
        <is>
          <t>And not fossil-fuel pundits</t>
        </is>
      </c>
      <c r="D1759">
        <f>HYPERLINK("https://www.youtube.com/watch?v=MHZMQLDr-OA&amp;t=306s", "Go to time")</f>
        <v/>
      </c>
    </row>
    <row r="1760">
      <c r="A1760">
        <f>HYPERLINK("https://www.youtube.com/watch?v=IyuiVTsIctg", "Video")</f>
        <v/>
      </c>
      <c r="B1760" t="inlineStr">
        <is>
          <t>31:58</t>
        </is>
      </c>
      <c r="C1760" t="inlineStr">
        <is>
          <t>would be willing to pay money to punish</t>
        </is>
      </c>
      <c r="D1760">
        <f>HYPERLINK("https://www.youtube.com/watch?v=IyuiVTsIctg&amp;t=1918s", "Go to time")</f>
        <v/>
      </c>
    </row>
    <row r="1761">
      <c r="A1761">
        <f>HYPERLINK("https://www.youtube.com/watch?v=IyuiVTsIctg", "Video")</f>
        <v/>
      </c>
      <c r="B1761" t="inlineStr">
        <is>
          <t>32:08</t>
        </is>
      </c>
      <c r="C1761" t="inlineStr">
        <is>
          <t>punish the guy who puts his</t>
        </is>
      </c>
      <c r="D1761">
        <f>HYPERLINK("https://www.youtube.com/watch?v=IyuiVTsIctg&amp;t=1928s", "Go to time")</f>
        <v/>
      </c>
    </row>
    <row r="1762">
      <c r="A1762">
        <f>HYPERLINK("https://www.youtube.com/watch?v=b5ZESpOAolU", "Video")</f>
        <v/>
      </c>
      <c r="B1762" t="inlineStr">
        <is>
          <t>7:55</t>
        </is>
      </c>
      <c r="C1762" t="inlineStr">
        <is>
          <t>and we punish confidence in others,</t>
        </is>
      </c>
      <c r="D1762">
        <f>HYPERLINK("https://www.youtube.com/watch?v=b5ZESpOAolU&amp;t=475s", "Go to time")</f>
        <v/>
      </c>
    </row>
    <row r="1763">
      <c r="A1763">
        <f>HYPERLINK("https://www.youtube.com/watch?v=0JGarsZE1rk", "Video")</f>
        <v/>
      </c>
      <c r="B1763" t="inlineStr">
        <is>
          <t>0:45</t>
        </is>
      </c>
      <c r="C1763" t="inlineStr">
        <is>
          <t>The closest we get to crime and punishment
is likely what we see on TV.</t>
        </is>
      </c>
      <c r="D1763">
        <f>HYPERLINK("https://www.youtube.com/watch?v=0JGarsZE1rk&amp;t=45s", "Go to time")</f>
        <v/>
      </c>
    </row>
    <row r="1764">
      <c r="A1764">
        <f>HYPERLINK("https://www.youtube.com/watch?v=nm75Fz6D5nA", "Video")</f>
        <v/>
      </c>
      <c r="B1764" t="inlineStr">
        <is>
          <t>4:46</t>
        </is>
      </c>
      <c r="C1764" t="inlineStr">
        <is>
          <t>and it punctures the incredible
pressure balloon</t>
        </is>
      </c>
      <c r="D1764">
        <f>HYPERLINK("https://www.youtube.com/watch?v=nm75Fz6D5nA&amp;t=286s", "Go to time")</f>
        <v/>
      </c>
    </row>
    <row r="1765">
      <c r="A1765">
        <f>HYPERLINK("https://www.youtube.com/watch?v=sUv353ua7E8", "Video")</f>
        <v/>
      </c>
      <c r="B1765" t="inlineStr">
        <is>
          <t>0:54</t>
        </is>
      </c>
      <c r="C1765" t="inlineStr">
        <is>
          <t>is we had spent so long
studying punctuation.</t>
        </is>
      </c>
      <c r="D1765">
        <f>HYPERLINK("https://www.youtube.com/watch?v=sUv353ua7E8&amp;t=54s", "Go to time")</f>
        <v/>
      </c>
    </row>
    <row r="1766">
      <c r="A1766">
        <f>HYPERLINK("https://www.youtube.com/watch?v=3B24RaqA33k", "Video")</f>
        <v/>
      </c>
      <c r="B1766" t="inlineStr">
        <is>
          <t>2:18</t>
        </is>
      </c>
      <c r="C1766" t="inlineStr">
        <is>
          <t>Bail was never intended
to be used as punishment.</t>
        </is>
      </c>
      <c r="D1766">
        <f>HYPERLINK("https://www.youtube.com/watch?v=3B24RaqA33k&amp;t=138s", "Go to time")</f>
        <v/>
      </c>
    </row>
    <row r="1767">
      <c r="A1767">
        <f>HYPERLINK("https://www.youtube.com/watch?v=7SfhKi24z-M", "Video")</f>
        <v/>
      </c>
      <c r="B1767" t="inlineStr">
        <is>
          <t>16:17</t>
        </is>
      </c>
      <c r="C1767" t="inlineStr">
        <is>
          <t>must be redemptive rather than punitive.</t>
        </is>
      </c>
      <c r="D1767">
        <f>HYPERLINK("https://www.youtube.com/watch?v=7SfhKi24z-M&amp;t=977s", "Go to time")</f>
        <v/>
      </c>
    </row>
    <row r="1768">
      <c r="A1768">
        <f>HYPERLINK("https://www.youtube.com/watch?v=hv-tFIuhD8E", "Video")</f>
        <v/>
      </c>
      <c r="B1768" t="inlineStr">
        <is>
          <t>4:42</t>
        </is>
      </c>
      <c r="C1768" t="inlineStr">
        <is>
          <t>and cityscapes with increasing
control and impunity.</t>
        </is>
      </c>
      <c r="D1768">
        <f>HYPERLINK("https://www.youtube.com/watch?v=hv-tFIuhD8E&amp;t=282s", "Go to time")</f>
        <v/>
      </c>
    </row>
    <row r="1769">
      <c r="A1769">
        <f>HYPERLINK("https://www.youtube.com/watch?v=yrxYhv2O3wU", "Video")</f>
        <v/>
      </c>
      <c r="B1769" t="inlineStr">
        <is>
          <t>48:31</t>
        </is>
      </c>
      <c r="C1769" t="inlineStr">
        <is>
          <t>when somebody's going to punch back --</t>
        </is>
      </c>
      <c r="D1769">
        <f>HYPERLINK("https://www.youtube.com/watch?v=yrxYhv2O3wU&amp;t=2911s", "Go to time")</f>
        <v/>
      </c>
    </row>
    <row r="1770">
      <c r="A1770">
        <f>HYPERLINK("https://www.youtube.com/watch?v=yrxYhv2O3wU", "Video")</f>
        <v/>
      </c>
      <c r="B1770" t="inlineStr">
        <is>
          <t>48:36</t>
        </is>
      </c>
      <c r="C1770" t="inlineStr">
        <is>
          <t>If somebody's going to punch back</t>
        </is>
      </c>
      <c r="D1770">
        <f>HYPERLINK("https://www.youtube.com/watch?v=yrxYhv2O3wU&amp;t=2916s", "Go to time")</f>
        <v/>
      </c>
    </row>
    <row r="1771">
      <c r="A1771">
        <f>HYPERLINK("https://www.youtube.com/watch?v=yrxYhv2O3wU", "Video")</f>
        <v/>
      </c>
      <c r="B1771" t="inlineStr">
        <is>
          <t>48:46</t>
        </is>
      </c>
      <c r="C1771" t="inlineStr">
        <is>
          <t>Can you punch back
for collective, you know,</t>
        </is>
      </c>
      <c r="D1771">
        <f>HYPERLINK("https://www.youtube.com/watch?v=yrxYhv2O3wU&amp;t=2926s", "Go to time")</f>
        <v/>
      </c>
    </row>
    <row r="1772">
      <c r="A1772">
        <f>HYPERLINK("https://www.youtube.com/watch?v=yrxYhv2O3wU", "Video")</f>
        <v/>
      </c>
      <c r="B1772" t="inlineStr">
        <is>
          <t>48:51</t>
        </is>
      </c>
      <c r="C1772" t="inlineStr">
        <is>
          <t>decision making and then punch back?</t>
        </is>
      </c>
      <c r="D1772">
        <f>HYPERLINK("https://www.youtube.com/watch?v=yrxYhv2O3wU&amp;t=2931s", "Go to time")</f>
        <v/>
      </c>
    </row>
    <row r="1773">
      <c r="A1773">
        <f>HYPERLINK("https://www.youtube.com/watch?v=yrxYhv2O3wU", "Video")</f>
        <v/>
      </c>
      <c r="B1773" t="inlineStr">
        <is>
          <t>48:54</t>
        </is>
      </c>
      <c r="C1773" t="inlineStr">
        <is>
          <t>CA: I'm not going to say punch,
I'm going to say fight back, absolutely.</t>
        </is>
      </c>
      <c r="D1773">
        <f>HYPERLINK("https://www.youtube.com/watch?v=yrxYhv2O3wU&amp;t=2934s", "Go to time")</f>
        <v/>
      </c>
    </row>
    <row r="1774">
      <c r="A1774">
        <f>HYPERLINK("https://www.youtube.com/watch?v=k_Xr0oGW_h4", "Video")</f>
        <v/>
      </c>
      <c r="B1774" t="inlineStr">
        <is>
          <t>4:34</t>
        </is>
      </c>
      <c r="C1774" t="inlineStr">
        <is>
          <t>The results of the study were,
pun intended, shocking:</t>
        </is>
      </c>
      <c r="D1774">
        <f>HYPERLINK("https://www.youtube.com/watch?v=k_Xr0oGW_h4&amp;t=274s", "Go to time")</f>
        <v/>
      </c>
    </row>
    <row r="1775">
      <c r="A1775">
        <f>HYPERLINK("https://www.youtube.com/watch?v=k_Xr0oGW_h4", "Video")</f>
        <v/>
      </c>
      <c r="B1775" t="inlineStr">
        <is>
          <t>6:07</t>
        </is>
      </c>
      <c r="C1775" t="inlineStr">
        <is>
          <t>I thought this teacher should be punished
for having such a boring class.</t>
        </is>
      </c>
      <c r="D1775">
        <f>HYPERLINK("https://www.youtube.com/watch?v=k_Xr0oGW_h4&amp;t=367s", "Go to time")</f>
        <v/>
      </c>
    </row>
    <row r="1776">
      <c r="A1776">
        <f>HYPERLINK("https://www.youtube.com/watch?v=Wgt8QUHQjw8", "Video")</f>
        <v/>
      </c>
      <c r="B1776" t="inlineStr">
        <is>
          <t>12:07</t>
        </is>
      </c>
      <c r="C1776" t="inlineStr">
        <is>
          <t>they're given higher pay
and lesser punishments,</t>
        </is>
      </c>
      <c r="D1776">
        <f>HYPERLINK("https://www.youtube.com/watch?v=Wgt8QUHQjw8&amp;t=727s", "Go to time")</f>
        <v/>
      </c>
    </row>
    <row r="1777">
      <c r="A1777">
        <f>HYPERLINK("https://www.youtube.com/watch?v=xAXUq-Qc8DI", "Video")</f>
        <v/>
      </c>
      <c r="B1777" t="inlineStr">
        <is>
          <t>5:07</t>
        </is>
      </c>
      <c r="C1777" t="inlineStr">
        <is>
          <t>when less than 50 percent
of what news pundits say</t>
        </is>
      </c>
      <c r="D1777">
        <f>HYPERLINK("https://www.youtube.com/watch?v=xAXUq-Qc8DI&amp;t=307s", "Go to time")</f>
        <v/>
      </c>
    </row>
    <row r="1778">
      <c r="A1778">
        <f>HYPERLINK("https://www.youtube.com/watch?v=QijH4UAqGD8", "Video")</f>
        <v/>
      </c>
      <c r="B1778" t="inlineStr">
        <is>
          <t>3:54</t>
        </is>
      </c>
      <c r="C1778" t="inlineStr">
        <is>
          <t>I went ziplining through
the forests of Punta Cana.</t>
        </is>
      </c>
      <c r="D1778">
        <f>HYPERLINK("https://www.youtube.com/watch?v=QijH4UAqGD8&amp;t=234s", "Go to time")</f>
        <v/>
      </c>
    </row>
    <row r="1779">
      <c r="A1779">
        <f>HYPERLINK("https://www.youtube.com/watch?v=kIFOiF9Q4VM", "Video")</f>
        <v/>
      </c>
      <c r="B1779" t="inlineStr">
        <is>
          <t>0:52</t>
        </is>
      </c>
      <c r="C1779" t="inlineStr">
        <is>
          <t>and he ended up punching me
in the chest instead.</t>
        </is>
      </c>
      <c r="D1779">
        <f>HYPERLINK("https://www.youtube.com/watch?v=kIFOiF9Q4VM&amp;t=52s", "Go to time")</f>
        <v/>
      </c>
    </row>
    <row r="1780">
      <c r="A1780">
        <f>HYPERLINK("https://www.youtube.com/watch?v=5UH7uTpTa44", "Video")</f>
        <v/>
      </c>
      <c r="B1780" t="inlineStr">
        <is>
          <t>0:41</t>
        </is>
      </c>
      <c r="C1780" t="inlineStr">
        <is>
          <t>where he threw the first punches.</t>
        </is>
      </c>
      <c r="D1780">
        <f>HYPERLINK("https://www.youtube.com/watch?v=5UH7uTpTa44&amp;t=41s", "Go to time")</f>
        <v/>
      </c>
    </row>
    <row r="1781">
      <c r="A1781">
        <f>HYPERLINK("https://www.youtube.com/watch?v=9XGm_uHit5g", "Video")</f>
        <v/>
      </c>
      <c r="B1781" t="inlineStr">
        <is>
          <t>9:02</t>
        </is>
      </c>
      <c r="C1781" t="inlineStr">
        <is>
          <t>and punish it for its sheer size.</t>
        </is>
      </c>
      <c r="D1781">
        <f>HYPERLINK("https://www.youtube.com/watch?v=9XGm_uHit5g&amp;t=542s", "Go to time")</f>
        <v/>
      </c>
    </row>
    <row r="1782">
      <c r="A1782">
        <f>HYPERLINK("https://www.youtube.com/watch?v=9XGm_uHit5g", "Video")</f>
        <v/>
      </c>
      <c r="B1782" t="inlineStr">
        <is>
          <t>9:30</t>
        </is>
      </c>
      <c r="C1782" t="inlineStr">
        <is>
          <t>to punish firms for being too big.</t>
        </is>
      </c>
      <c r="D1782">
        <f>HYPERLINK("https://www.youtube.com/watch?v=9XGm_uHit5g&amp;t=570s", "Go to time")</f>
        <v/>
      </c>
    </row>
    <row r="1783">
      <c r="A1783">
        <f>HYPERLINK("https://www.youtube.com/watch?v=8UNCvk9YXOo", "Video")</f>
        <v/>
      </c>
      <c r="B1783" t="inlineStr">
        <is>
          <t>3:50</t>
        </is>
      </c>
      <c r="C1783" t="inlineStr">
        <is>
          <t>routinely use solitary
as a form of severe punishment.</t>
        </is>
      </c>
      <c r="D1783">
        <f>HYPERLINK("https://www.youtube.com/watch?v=8UNCvk9YXOo&amp;t=230s", "Go to time")</f>
        <v/>
      </c>
    </row>
    <row r="1784">
      <c r="A1784">
        <f>HYPERLINK("https://www.youtube.com/watch?v=1LX6rCIZaIU", "Video")</f>
        <v/>
      </c>
      <c r="B1784" t="inlineStr">
        <is>
          <t>4:32</t>
        </is>
      </c>
      <c r="C1784" t="inlineStr">
        <is>
          <t>can resemble a punching bag.</t>
        </is>
      </c>
      <c r="D1784">
        <f>HYPERLINK("https://www.youtube.com/watch?v=1LX6rCIZaIU&amp;t=272s", "Go to time")</f>
        <v/>
      </c>
    </row>
    <row r="1785">
      <c r="A1785">
        <f>HYPERLINK("https://www.youtube.com/watch?v=6BALmDghybk", "Video")</f>
        <v/>
      </c>
      <c r="B1785" t="inlineStr">
        <is>
          <t>2:49</t>
        </is>
      </c>
      <c r="C1785" t="inlineStr">
        <is>
          <t>mistreatment or infidelity towards 
them was punishable by death.</t>
        </is>
      </c>
      <c r="D1785">
        <f>HYPERLINK("https://www.youtube.com/watch?v=6BALmDghybk&amp;t=169s", "Go to time")</f>
        <v/>
      </c>
    </row>
    <row r="1786">
      <c r="A1786">
        <f>HYPERLINK("https://www.youtube.com/watch?v=7x5KesH3dzM", "Video")</f>
        <v/>
      </c>
      <c r="B1786" t="inlineStr">
        <is>
          <t>3:07</t>
        </is>
      </c>
      <c r="C1786" t="inlineStr">
        <is>
          <t>and punishment of accused witches.</t>
        </is>
      </c>
      <c r="D1786">
        <f>HYPERLINK("https://www.youtube.com/watch?v=7x5KesH3dzM&amp;t=187s", "Go to time")</f>
        <v/>
      </c>
    </row>
    <row r="1787">
      <c r="A1787">
        <f>HYPERLINK("https://www.youtube.com/watch?v=7x5KesH3dzM", "Video")</f>
        <v/>
      </c>
      <c r="B1787" t="inlineStr">
        <is>
          <t>3:29</t>
        </is>
      </c>
      <c r="C1787" t="inlineStr">
        <is>
          <t>Punishments for convicted witches ranged 
from small fines to burning at the stake.</t>
        </is>
      </c>
      <c r="D1787">
        <f>HYPERLINK("https://www.youtube.com/watch?v=7x5KesH3dzM&amp;t=209s", "Go to time")</f>
        <v/>
      </c>
    </row>
    <row r="1788">
      <c r="A1788">
        <f>HYPERLINK("https://www.youtube.com/watch?v=3s2QPQnuaGk", "Video")</f>
        <v/>
      </c>
      <c r="B1788" t="inlineStr">
        <is>
          <t>0:36</t>
        </is>
      </c>
      <c r="C1788" t="inlineStr">
        <is>
          <t>and the punishment for mortals
who attempted to cross it was severe.</t>
        </is>
      </c>
      <c r="D1788">
        <f>HYPERLINK("https://www.youtube.com/watch?v=3s2QPQnuaGk&amp;t=36s", "Go to time")</f>
        <v/>
      </c>
    </row>
    <row r="1789">
      <c r="A1789">
        <f>HYPERLINK("https://www.youtube.com/watch?v=3s2QPQnuaGk", "Video")</f>
        <v/>
      </c>
      <c r="B1789" t="inlineStr">
        <is>
          <t>1:20</t>
        </is>
      </c>
      <c r="C1789" t="inlineStr">
        <is>
          <t>As punishment, Daedalus was banished
from Athens and made his way to Crete.</t>
        </is>
      </c>
      <c r="D1789">
        <f>HYPERLINK("https://www.youtube.com/watch?v=3s2QPQnuaGk&amp;t=80s", "Go to time")</f>
        <v/>
      </c>
    </row>
    <row r="1790">
      <c r="A1790">
        <f>HYPERLINK("https://www.youtube.com/watch?v=3s2QPQnuaGk", "Video")</f>
        <v/>
      </c>
      <c r="B1790" t="inlineStr">
        <is>
          <t>2:40</t>
        </is>
      </c>
      <c r="C1790" t="inlineStr">
        <is>
          <t>As punishment, Daedalus was forced
to construct an inescapable labyrinth</t>
        </is>
      </c>
      <c r="D1790">
        <f>HYPERLINK("https://www.youtube.com/watch?v=3s2QPQnuaGk&amp;t=160s", "Go to time")</f>
        <v/>
      </c>
    </row>
    <row r="1791">
      <c r="A1791">
        <f>HYPERLINK("https://www.youtube.com/watch?v=5pBGutEhZes", "Video")</f>
        <v/>
      </c>
      <c r="B1791" t="inlineStr">
        <is>
          <t>4:50</t>
        </is>
      </c>
      <c r="C1791" t="inlineStr">
        <is>
          <t>acupuncture, and assorted other subjects
that begin with the letter A.”</t>
        </is>
      </c>
      <c r="D1791">
        <f>HYPERLINK("https://www.youtube.com/watch?v=5pBGutEhZes&amp;t=290s", "Go to time")</f>
        <v/>
      </c>
    </row>
    <row r="1792">
      <c r="A1792">
        <f>HYPERLINK("https://www.youtube.com/watch?v=rOOLAGXdGpI", "Video")</f>
        <v/>
      </c>
      <c r="B1792" t="inlineStr">
        <is>
          <t>2:23</t>
        </is>
      </c>
      <c r="C1792" t="inlineStr">
        <is>
          <t>This treatise was punctuated
with furious exclamation marks</t>
        </is>
      </c>
      <c r="D1792">
        <f>HYPERLINK("https://www.youtube.com/watch?v=rOOLAGXdGpI&amp;t=143s", "Go to time")</f>
        <v/>
      </c>
    </row>
    <row r="1793">
      <c r="A1793">
        <f>HYPERLINK("https://www.youtube.com/watch?v=IkRXpFIRUl4", "Video")</f>
        <v/>
      </c>
      <c r="B1793" t="inlineStr">
        <is>
          <t>1:34</t>
        </is>
      </c>
      <c r="C1793" t="inlineStr">
        <is>
          <t>Then, a liquid called “photoresist”
is spun on and baked to harden.</t>
        </is>
      </c>
      <c r="D1793">
        <f>HYPERLINK("https://www.youtube.com/watch?v=IkRXpFIRUl4&amp;t=94s", "Go to time")</f>
        <v/>
      </c>
    </row>
    <row r="1794">
      <c r="A1794">
        <f>HYPERLINK("https://www.youtube.com/watch?v=vtjHHnu_IB0", "Video")</f>
        <v/>
      </c>
      <c r="B1794" t="inlineStr">
        <is>
          <t>1:04</t>
        </is>
      </c>
      <c r="C1794" t="inlineStr">
        <is>
          <t>and punishing Yagangnaa’s family.</t>
        </is>
      </c>
      <c r="D1794">
        <f>HYPERLINK("https://www.youtube.com/watch?v=vtjHHnu_IB0&amp;t=64s", "Go to time")</f>
        <v/>
      </c>
    </row>
    <row r="1795">
      <c r="A1795">
        <f>HYPERLINK("https://www.youtube.com/watch?v=nDgIVseTkuE", "Video")</f>
        <v/>
      </c>
      <c r="B1795" t="inlineStr">
        <is>
          <t>2:38</t>
        </is>
      </c>
      <c r="C1795" t="inlineStr">
        <is>
          <t>to universally enforce these rights
or to punish transgressors.</t>
        </is>
      </c>
      <c r="D1795">
        <f>HYPERLINK("https://www.youtube.com/watch?v=nDgIVseTkuE&amp;t=158s", "Go to time")</f>
        <v/>
      </c>
    </row>
    <row r="1796">
      <c r="A1796">
        <f>HYPERLINK("https://www.youtube.com/watch?v=EidLGwyYpBE", "Video")</f>
        <v/>
      </c>
      <c r="B1796" t="inlineStr">
        <is>
          <t>1:49</t>
        </is>
      </c>
      <c r="C1796" t="inlineStr">
        <is>
          <t>When identically punctured at the bottom,</t>
        </is>
      </c>
      <c r="D1796">
        <f>HYPERLINK("https://www.youtube.com/watch?v=EidLGwyYpBE&amp;t=109s", "Go to time")</f>
        <v/>
      </c>
    </row>
    <row r="1797">
      <c r="A1797">
        <f>HYPERLINK("https://www.youtube.com/watch?v=Vtkv3-endYc", "Video")</f>
        <v/>
      </c>
      <c r="B1797" t="inlineStr">
        <is>
          <t>0:26</t>
        </is>
      </c>
      <c r="C1797" t="inlineStr">
        <is>
          <t>"Crime and Punishment."</t>
        </is>
      </c>
      <c r="D1797">
        <f>HYPERLINK("https://www.youtube.com/watch?v=Vtkv3-endYc&amp;t=26s", "Go to time")</f>
        <v/>
      </c>
    </row>
    <row r="1798">
      <c r="A1798">
        <f>HYPERLINK("https://www.youtube.com/watch?v=Vtkv3-endYc", "Video")</f>
        <v/>
      </c>
      <c r="B1798" t="inlineStr">
        <is>
          <t>3:01</t>
        </is>
      </c>
      <c r="C1798" t="inlineStr">
        <is>
          <t>"Crime and Punishment" was conceived 
and completed the following year,</t>
        </is>
      </c>
      <c r="D1798">
        <f>HYPERLINK("https://www.youtube.com/watch?v=Vtkv3-endYc&amp;t=181s", "Go to time")</f>
        <v/>
      </c>
    </row>
    <row r="1799">
      <c r="A1799">
        <f>HYPERLINK("https://www.youtube.com/watch?v=Vtkv3-endYc", "Video")</f>
        <v/>
      </c>
      <c r="B1799" t="inlineStr">
        <is>
          <t>3:50</t>
        </is>
      </c>
      <c r="C1799" t="inlineStr">
        <is>
          <t>"Crime and Punishment" never comes across
as merely moralizing,</t>
        </is>
      </c>
      <c r="D1799">
        <f>HYPERLINK("https://www.youtube.com/watch?v=Vtkv3-endYc&amp;t=230s", "Go to time")</f>
        <v/>
      </c>
    </row>
    <row r="1800">
      <c r="A1800">
        <f>HYPERLINK("https://www.youtube.com/watch?v=Vtkv3-endYc", "Video")</f>
        <v/>
      </c>
      <c r="B1800" t="inlineStr">
        <is>
          <t>3:59</t>
        </is>
      </c>
      <c r="C1800" t="inlineStr">
        <is>
          <t>One of the most remarkable things about
"Crime and Punishment"</t>
        </is>
      </c>
      <c r="D1800">
        <f>HYPERLINK("https://www.youtube.com/watch?v=Vtkv3-endYc&amp;t=239s", "Go to time")</f>
        <v/>
      </c>
    </row>
    <row r="1801">
      <c r="A1801">
        <f>HYPERLINK("https://www.youtube.com/watch?v=Vtkv3-endYc", "Video")</f>
        <v/>
      </c>
      <c r="B1801" t="inlineStr">
        <is>
          <t>4:17</t>
        </is>
      </c>
      <c r="C1801" t="inlineStr">
        <is>
          <t>that we learn the true nature 
of his punishment–</t>
        </is>
      </c>
      <c r="D1801">
        <f>HYPERLINK("https://www.youtube.com/watch?v=Vtkv3-endYc&amp;t=257s", "Go to time")</f>
        <v/>
      </c>
    </row>
    <row r="1802">
      <c r="A1802">
        <f>HYPERLINK("https://www.youtube.com/watch?v=My6oGvkHnfY", "Video")</f>
        <v/>
      </c>
      <c r="B1802" t="inlineStr">
        <is>
          <t>0:42</t>
        </is>
      </c>
      <c r="C1802" t="inlineStr">
        <is>
          <t>As you can see, the placement
of this punctuation mark</t>
        </is>
      </c>
      <c r="D1802">
        <f>HYPERLINK("https://www.youtube.com/watch?v=My6oGvkHnfY&amp;t=42s", "Go to time")</f>
        <v/>
      </c>
    </row>
    <row r="1803">
      <c r="A1803">
        <f>HYPERLINK("https://www.youtube.com/watch?v=wd18yfQqa8A", "Video")</f>
        <v/>
      </c>
      <c r="B1803" t="inlineStr">
        <is>
          <t>2:55</t>
        </is>
      </c>
      <c r="C1803" t="inlineStr">
        <is>
          <t>Why we have hair in other regions is...
more pungent.</t>
        </is>
      </c>
      <c r="D1803">
        <f>HYPERLINK("https://www.youtube.com/watch?v=wd18yfQqa8A&amp;t=175s", "Go to time")</f>
        <v/>
      </c>
    </row>
    <row r="1804">
      <c r="A1804">
        <f>HYPERLINK("https://www.youtube.com/watch?v=lq8TNKZVEWs", "Video")</f>
        <v/>
      </c>
      <c r="B1804" t="inlineStr">
        <is>
          <t>3:07</t>
        </is>
      </c>
      <c r="C1804" t="inlineStr">
        <is>
          <t>except as punishment for a crime.</t>
        </is>
      </c>
      <c r="D1804">
        <f>HYPERLINK("https://www.youtube.com/watch?v=lq8TNKZVEWs&amp;t=187s", "Go to time")</f>
        <v/>
      </c>
    </row>
    <row r="1805">
      <c r="A1805">
        <f>HYPERLINK("https://www.youtube.com/watch?v=yJ9UtAmjs7Y", "Video")</f>
        <v/>
      </c>
      <c r="B1805" t="inlineStr">
        <is>
          <t>2:57</t>
        </is>
      </c>
      <c r="C1805" t="inlineStr">
        <is>
          <t>And so, he swiftly spun the bed around 
and reversed Death’s position,</t>
        </is>
      </c>
      <c r="D1805">
        <f>HYPERLINK("https://www.youtube.com/watch?v=yJ9UtAmjs7Y&amp;t=177s", "Go to time")</f>
        <v/>
      </c>
    </row>
    <row r="1806">
      <c r="A1806">
        <f>HYPERLINK("https://www.youtube.com/watch?v=yJ9UtAmjs7Y", "Video")</f>
        <v/>
      </c>
      <c r="B1806" t="inlineStr">
        <is>
          <t>4:16</t>
        </is>
      </c>
      <c r="C1806" t="inlineStr">
        <is>
          <t>As punishment for his Godson’s 
foolish attempt to master mortality,</t>
        </is>
      </c>
      <c r="D1806">
        <f>HYPERLINK("https://www.youtube.com/watch?v=yJ9UtAmjs7Y&amp;t=256s", "Go to time")</f>
        <v/>
      </c>
    </row>
    <row r="1807">
      <c r="A1807">
        <f>HYPERLINK("https://www.youtube.com/watch?v=kkZ7B-Fv-ck", "Video")</f>
        <v/>
      </c>
      <c r="B1807" t="inlineStr">
        <is>
          <t>3:36</t>
        </is>
      </c>
      <c r="C1807" t="inlineStr">
        <is>
          <t>Since they punish dissenting voices,</t>
        </is>
      </c>
      <c r="D1807">
        <f>HYPERLINK("https://www.youtube.com/watch?v=kkZ7B-Fv-ck&amp;t=216s", "Go to time")</f>
        <v/>
      </c>
    </row>
    <row r="1808">
      <c r="A1808">
        <f>HYPERLINK("https://www.youtube.com/watch?v=kkZ7B-Fv-ck", "Video")</f>
        <v/>
      </c>
      <c r="B1808" t="inlineStr">
        <is>
          <t>4:11</t>
        </is>
      </c>
      <c r="C1808" t="inlineStr">
        <is>
          <t>It’s hard to know, since he would have
punished those who said otherwise.</t>
        </is>
      </c>
      <c r="D1808">
        <f>HYPERLINK("https://www.youtube.com/watch?v=kkZ7B-Fv-ck&amp;t=251s", "Go to time")</f>
        <v/>
      </c>
    </row>
    <row r="1809">
      <c r="A1809">
        <f>HYPERLINK("https://www.youtube.com/watch?v=pMdJxVjZMRI", "Video")</f>
        <v/>
      </c>
      <c r="B1809" t="inlineStr">
        <is>
          <t>1:21</t>
        </is>
      </c>
      <c r="C1809" t="inlineStr">
        <is>
          <t>but was eternally punished 
for giving them fire.</t>
        </is>
      </c>
      <c r="D1809">
        <f>HYPERLINK("https://www.youtube.com/watch?v=pMdJxVjZMRI&amp;t=81s", "Go to time")</f>
        <v/>
      </c>
    </row>
    <row r="1810">
      <c r="A1810">
        <f>HYPERLINK("https://www.youtube.com/watch?v=BDJ8xyQjyhM", "Video")</f>
        <v/>
      </c>
      <c r="B1810" t="inlineStr">
        <is>
          <t>2:31</t>
        </is>
      </c>
      <c r="C1810" t="inlineStr">
        <is>
          <t>are usually only responding 
to reward or punishment.</t>
        </is>
      </c>
      <c r="D1810">
        <f>HYPERLINK("https://www.youtube.com/watch?v=BDJ8xyQjyhM&amp;t=151s", "Go to time")</f>
        <v/>
      </c>
    </row>
    <row r="1811">
      <c r="A1811">
        <f>HYPERLINK("https://www.youtube.com/watch?v=1aVGf4G72IA", "Video")</f>
        <v/>
      </c>
      <c r="B1811" t="inlineStr">
        <is>
          <t>5:21</t>
        </is>
      </c>
      <c r="C1811" t="inlineStr">
        <is>
          <t>crowdsource maybe we punt ask the legal</t>
        </is>
      </c>
      <c r="D1811">
        <f>HYPERLINK("https://www.youtube.com/watch?v=1aVGf4G72IA&amp;t=321s", "Go to time")</f>
        <v/>
      </c>
    </row>
    <row r="1812">
      <c r="A1812">
        <f>HYPERLINK("https://www.youtube.com/watch?v=1aVGf4G72IA", "Video")</f>
        <v/>
      </c>
      <c r="B1812" t="inlineStr">
        <is>
          <t>12:55</t>
        </is>
      </c>
      <c r="C1812" t="inlineStr">
        <is>
          <t>did I punt to legal or now we have a few</t>
        </is>
      </c>
      <c r="D1812">
        <f>HYPERLINK("https://www.youtube.com/watch?v=1aVGf4G72IA&amp;t=775s", "Go to time")</f>
        <v/>
      </c>
    </row>
    <row r="1813">
      <c r="A1813">
        <f>HYPERLINK("https://www.youtube.com/watch?v=I5lsuyUNu_4", "Video")</f>
        <v/>
      </c>
      <c r="B1813" t="inlineStr">
        <is>
          <t>2:46</t>
        </is>
      </c>
      <c r="C1813" t="inlineStr">
        <is>
          <t>Notice how the iambs cut across
both punctuation and word separation.</t>
        </is>
      </c>
      <c r="D1813">
        <f>HYPERLINK("https://www.youtube.com/watch?v=I5lsuyUNu_4&amp;t=166s", "Go to time")</f>
        <v/>
      </c>
    </row>
    <row r="1814">
      <c r="A1814">
        <f>HYPERLINK("https://www.youtube.com/watch?v=4dEf1ep3O9I", "Video")</f>
        <v/>
      </c>
      <c r="B1814" t="inlineStr">
        <is>
          <t>4:11</t>
        </is>
      </c>
      <c r="C1814" t="inlineStr">
        <is>
          <t>But Rasputin recovered, 
punched his attacker, and fled.</t>
        </is>
      </c>
      <c r="D1814">
        <f>HYPERLINK("https://www.youtube.com/watch?v=4dEf1ep3O9I&amp;t=251s", "Go to time")</f>
        <v/>
      </c>
    </row>
    <row r="1815">
      <c r="A1815">
        <f>HYPERLINK("https://www.youtube.com/watch?v=zNTxSBgDNp4", "Video")</f>
        <v/>
      </c>
      <c r="B1815" t="inlineStr">
        <is>
          <t>3:59</t>
        </is>
      </c>
      <c r="C1815" t="inlineStr">
        <is>
          <t>The punchline rule says put your punch
at the end of the line.</t>
        </is>
      </c>
      <c r="D1815">
        <f>HYPERLINK("https://www.youtube.com/watch?v=zNTxSBgDNp4&amp;t=239s", "Go to time")</f>
        <v/>
      </c>
    </row>
    <row r="1816">
      <c r="A1816">
        <f>HYPERLINK("https://www.youtube.com/watch?v=o78pDcZAxF8", "Video")</f>
        <v/>
      </c>
      <c r="B1816" t="inlineStr">
        <is>
          <t>13:25</t>
        </is>
      </c>
      <c r="C1816" t="inlineStr">
        <is>
          <t>you see the chairs being spun around to</t>
        </is>
      </c>
      <c r="D1816">
        <f>HYPERLINK("https://www.youtube.com/watch?v=o78pDcZAxF8&amp;t=805s", "Go to time")</f>
        <v/>
      </c>
    </row>
    <row r="1817">
      <c r="A1817">
        <f>HYPERLINK("https://www.youtube.com/watch?v=Xs-9vfWDJfU", "Video")</f>
        <v/>
      </c>
      <c r="B1817" t="inlineStr">
        <is>
          <t>1:41</t>
        </is>
      </c>
      <c r="C1817" t="inlineStr">
        <is>
          <t>who mercilessly sorted souls 
and designed gruesome punishments.</t>
        </is>
      </c>
      <c r="D1817">
        <f>HYPERLINK("https://www.youtube.com/watch?v=Xs-9vfWDJfU&amp;t=101s", "Go to time")</f>
        <v/>
      </c>
    </row>
    <row r="1818">
      <c r="A1818">
        <f>HYPERLINK("https://www.youtube.com/watch?v=Xs-9vfWDJfU", "Video")</f>
        <v/>
      </c>
      <c r="B1818" t="inlineStr">
        <is>
          <t>2:17</t>
        </is>
      </c>
      <c r="C1818" t="inlineStr">
        <is>
          <t>unfortunate spirits endured 
endless rooms of punishment—</t>
        </is>
      </c>
      <c r="D1818">
        <f>HYPERLINK("https://www.youtube.com/watch?v=Xs-9vfWDJfU&amp;t=137s", "Go to time")</f>
        <v/>
      </c>
    </row>
    <row r="1819">
      <c r="A1819">
        <f>HYPERLINK("https://www.youtube.com/watch?v=OI-G23HF6Sw", "Video")</f>
        <v/>
      </c>
      <c r="B1819" t="inlineStr">
        <is>
          <t>0:31</t>
        </is>
      </c>
      <c r="C1819" t="inlineStr">
        <is>
          <t>Carey seems to view punctuality 
as an oppressive relic of an earlier era.</t>
        </is>
      </c>
      <c r="D1819">
        <f>HYPERLINK("https://www.youtube.com/watch?v=OI-G23HF6Sw&amp;t=31s", "Go to time")</f>
        <v/>
      </c>
    </row>
    <row r="1820">
      <c r="A1820">
        <f>HYPERLINK("https://www.youtube.com/watch?v=OI-G23HF6Sw", "Video")</f>
        <v/>
      </c>
      <c r="B1820" t="inlineStr">
        <is>
          <t>3:31</t>
        </is>
      </c>
      <c r="C1820" t="inlineStr">
        <is>
          <t>of Carey’s punctuality.</t>
        </is>
      </c>
      <c r="D1820">
        <f>HYPERLINK("https://www.youtube.com/watch?v=OI-G23HF6Sw&amp;t=211s", "Go to time")</f>
        <v/>
      </c>
    </row>
    <row r="1821">
      <c r="A1821">
        <f>HYPERLINK("https://www.youtube.com/watch?v=mRa0Gi_mRjs", "Video")</f>
        <v/>
      </c>
      <c r="B1821" t="inlineStr">
        <is>
          <t>2:30</t>
        </is>
      </c>
      <c r="C1821" t="inlineStr">
        <is>
          <t>perhaps an early form of acupuncture.</t>
        </is>
      </c>
      <c r="D1821">
        <f>HYPERLINK("https://www.youtube.com/watch?v=mRa0Gi_mRjs&amp;t=150s", "Go to time")</f>
        <v/>
      </c>
    </row>
    <row r="1822">
      <c r="A1822">
        <f>HYPERLINK("https://www.youtube.com/watch?v=DMuBif1mJz0", "Video")</f>
        <v/>
      </c>
      <c r="B1822" t="inlineStr">
        <is>
          <t>1:20</t>
        </is>
      </c>
      <c r="C1822" t="inlineStr">
        <is>
          <t>The needles punch through the epidermis,</t>
        </is>
      </c>
      <c r="D1822">
        <f>HYPERLINK("https://www.youtube.com/watch?v=DMuBif1mJz0&amp;t=80s", "Go to time")</f>
        <v/>
      </c>
    </row>
    <row r="1823">
      <c r="A1823">
        <f>HYPERLINK("https://www.youtube.com/watch?v=0a9Wuz7MvUE", "Video")</f>
        <v/>
      </c>
      <c r="B1823" t="inlineStr">
        <is>
          <t>4:16</t>
        </is>
      </c>
      <c r="C1823" t="inlineStr">
        <is>
          <t>expunging his deceitful sense of sight,</t>
        </is>
      </c>
      <c r="D1823">
        <f>HYPERLINK("https://www.youtube.com/watch?v=0a9Wuz7MvUE&amp;t=256s", "Go to time")</f>
        <v/>
      </c>
    </row>
    <row r="1824">
      <c r="A1824">
        <f>HYPERLINK("https://www.youtube.com/watch?v=Dv7YhVKFqbQ", "Video")</f>
        <v/>
      </c>
      <c r="B1824" t="inlineStr">
        <is>
          <t>0:37</t>
        </is>
      </c>
      <c r="C1824" t="inlineStr">
        <is>
          <t>who subjected her to whippings 
and punishment.</t>
        </is>
      </c>
      <c r="D1824">
        <f>HYPERLINK("https://www.youtube.com/watch?v=Dv7YhVKFqbQ&amp;t=37s", "Go to time")</f>
        <v/>
      </c>
    </row>
    <row r="1825">
      <c r="A1825">
        <f>HYPERLINK("https://www.youtube.com/watch?v=KsuesiVJgtI", "Video")</f>
        <v/>
      </c>
      <c r="B1825" t="inlineStr">
        <is>
          <t>3:56</t>
        </is>
      </c>
      <c r="C1825" t="inlineStr">
        <is>
          <t>This work resulted in the famous
Punnett Square,</t>
        </is>
      </c>
      <c r="D1825">
        <f>HYPERLINK("https://www.youtube.com/watch?v=KsuesiVJgtI&amp;t=236s", "Go to time")</f>
        <v/>
      </c>
    </row>
    <row r="1826">
      <c r="A1826">
        <f>HYPERLINK("https://www.youtube.com/watch?v=vPtzpjC7TF4", "Video")</f>
        <v/>
      </c>
      <c r="B1826" t="inlineStr">
        <is>
          <t>3:38</t>
        </is>
      </c>
      <c r="C1826" t="inlineStr">
        <is>
          <t>The cruelty of his punishment 
lies in its singular futility,</t>
        </is>
      </c>
      <c r="D1826">
        <f>HYPERLINK("https://www.youtube.com/watch?v=vPtzpjC7TF4&amp;t=218s", "Go to time")</f>
        <v/>
      </c>
    </row>
    <row r="1827">
      <c r="A1827">
        <f>HYPERLINK("https://www.youtube.com/watch?v=3NXC4Q_4JVg", "Video")</f>
        <v/>
      </c>
      <c r="B1827" t="inlineStr">
        <is>
          <t>4:36</t>
        </is>
      </c>
      <c r="C1827" t="inlineStr">
        <is>
          <t>Most African slavery had no deeper reason
than legal punishment</t>
        </is>
      </c>
      <c r="D1827">
        <f>HYPERLINK("https://www.youtube.com/watch?v=3NXC4Q_4JVg&amp;t=276s", "Go to time")</f>
        <v/>
      </c>
    </row>
    <row r="1828">
      <c r="A1828">
        <f>HYPERLINK("https://www.youtube.com/watch?v=QrcmojhFmzY", "Video")</f>
        <v/>
      </c>
      <c r="B1828" t="inlineStr">
        <is>
          <t>3:51</t>
        </is>
      </c>
      <c r="C1828" t="inlineStr">
        <is>
          <t>punishing adultery,</t>
        </is>
      </c>
      <c r="D1828">
        <f>HYPERLINK("https://www.youtube.com/watch?v=QrcmojhFmzY&amp;t=231s", "Go to time")</f>
        <v/>
      </c>
    </row>
    <row r="1829">
      <c r="A1829">
        <f>HYPERLINK("https://www.youtube.com/watch?v=bOYIKJho18I", "Video")</f>
        <v/>
      </c>
      <c r="B1829" t="inlineStr">
        <is>
          <t>8:02</t>
        </is>
      </c>
      <c r="C1829" t="inlineStr">
        <is>
          <t>find out we punched a bunch of heat</t>
        </is>
      </c>
      <c r="D1829">
        <f>HYPERLINK("https://www.youtube.com/watch?v=bOYIKJho18I&amp;t=482s", "Go to time")</f>
        <v/>
      </c>
    </row>
    <row r="1830">
      <c r="A1830">
        <f>HYPERLINK("https://www.youtube.com/watch?v=YytHuow4VnU", "Video")</f>
        <v/>
      </c>
      <c r="B1830" t="inlineStr">
        <is>
          <t>0:37</t>
        </is>
      </c>
      <c r="C1830" t="inlineStr">
        <is>
          <t>Your city’s puny army 
is hopelessly outmatched.</t>
        </is>
      </c>
      <c r="D1830">
        <f>HYPERLINK("https://www.youtube.com/watch?v=YytHuow4VnU&amp;t=37s", "Go to time")</f>
        <v/>
      </c>
    </row>
    <row r="1831">
      <c r="A1831">
        <f>HYPERLINK("https://www.youtube.com/watch?v=MYn15yDBvxM", "Video")</f>
        <v/>
      </c>
      <c r="B1831" t="inlineStr">
        <is>
          <t>0:42</t>
        </is>
      </c>
      <c r="C1831" t="inlineStr">
        <is>
          <t>which might be from an early
sort of acupuncture.</t>
        </is>
      </c>
      <c r="D1831">
        <f>HYPERLINK("https://www.youtube.com/watch?v=MYn15yDBvxM&amp;t=42s", "Go to time")</f>
        <v/>
      </c>
    </row>
    <row r="1832">
      <c r="A1832">
        <f>HYPERLINK("https://www.youtube.com/watch?v=TfVmW6sNux8", "Video")</f>
        <v/>
      </c>
      <c r="B1832" t="inlineStr">
        <is>
          <t>0:39</t>
        </is>
      </c>
      <c r="C1832" t="inlineStr">
        <is>
          <t>Or because it’s a convention that’s
enforced through punishment and reward?</t>
        </is>
      </c>
      <c r="D1832">
        <f>HYPERLINK("https://www.youtube.com/watch?v=TfVmW6sNux8&amp;t=39s", "Go to time")</f>
        <v/>
      </c>
    </row>
    <row r="1833">
      <c r="A1833">
        <f>HYPERLINK("https://www.youtube.com/watch?v=RAPPT7gcl5s", "Video")</f>
        <v/>
      </c>
      <c r="B1833" t="inlineStr">
        <is>
          <t>0:18</t>
        </is>
      </c>
      <c r="C1833" t="inlineStr">
        <is>
          <t>When its mother placed it here, she
punctured all the other eggs in the nest.</t>
        </is>
      </c>
      <c r="D1833">
        <f>HYPERLINK("https://www.youtube.com/watch?v=RAPPT7gcl5s&amp;t=18s", "Go to time")</f>
        <v/>
      </c>
    </row>
    <row r="1834">
      <c r="A1834">
        <f>HYPERLINK("https://www.youtube.com/watch?v=A-QgGXbDyR0", "Video")</f>
        <v/>
      </c>
      <c r="B1834" t="inlineStr">
        <is>
          <t>0:19</t>
        </is>
      </c>
      <c r="C1834" t="inlineStr">
        <is>
          <t>He reasoned that as the wheels spun,</t>
        </is>
      </c>
      <c r="D1834">
        <f>HYPERLINK("https://www.youtube.com/watch?v=A-QgGXbDyR0&amp;t=19s", "Go to time")</f>
        <v/>
      </c>
    </row>
    <row r="1835">
      <c r="A1835">
        <f>HYPERLINK("https://www.youtube.com/watch?v=BN9yqF6Um98", "Video")</f>
        <v/>
      </c>
      <c r="B1835" t="inlineStr">
        <is>
          <t>1:01</t>
        </is>
      </c>
      <c r="C1835" t="inlineStr">
        <is>
          <t>punctuated by rapid bursts 
of neural activity called sleep spindles.</t>
        </is>
      </c>
      <c r="D1835">
        <f>HYPERLINK("https://www.youtube.com/watch?v=BN9yqF6Um98&amp;t=61s", "Go to time")</f>
        <v/>
      </c>
    </row>
    <row r="1836">
      <c r="A1836">
        <f>HYPERLINK("https://www.youtube.com/watch?v=ilQKTIu2V1E", "Video")</f>
        <v/>
      </c>
      <c r="B1836" t="inlineStr">
        <is>
          <t>1:15</t>
        </is>
      </c>
      <c r="C1836" t="inlineStr">
        <is>
          <t>they decided to punish only Asano,
the incident’s perpetrator.</t>
        </is>
      </c>
      <c r="D1836">
        <f>HYPERLINK("https://www.youtube.com/watch?v=ilQKTIu2V1E&amp;t=75s", "Go to time")</f>
        <v/>
      </c>
    </row>
    <row r="1837">
      <c r="A1837">
        <f>HYPERLINK("https://www.youtube.com/watch?v=ilQKTIu2V1E", "Video")</f>
        <v/>
      </c>
      <c r="B1837" t="inlineStr">
        <is>
          <t>4:14</t>
        </is>
      </c>
      <c r="C1837" t="inlineStr">
        <is>
          <t>but must be punished.</t>
        </is>
      </c>
      <c r="D1837">
        <f>HYPERLINK("https://www.youtube.com/watch?v=ilQKTIu2V1E&amp;t=254s", "Go to time")</f>
        <v/>
      </c>
    </row>
    <row r="1838">
      <c r="A1838">
        <f>HYPERLINK("https://www.youtube.com/watch?v=3L31XDIbIFI", "Video")</f>
        <v/>
      </c>
      <c r="B1838" t="inlineStr">
        <is>
          <t>8:23</t>
        </is>
      </c>
      <c r="C1838" t="inlineStr">
        <is>
          <t>stoning there is no punishment on</t>
        </is>
      </c>
      <c r="D1838">
        <f>HYPERLINK("https://www.youtube.com/watch?v=3L31XDIbIFI&amp;t=503s", "Go to time")</f>
        <v/>
      </c>
    </row>
    <row r="1839">
      <c r="A1839">
        <f>HYPERLINK("https://www.youtube.com/watch?v=3L31XDIbIFI", "Video")</f>
        <v/>
      </c>
      <c r="B1839" t="inlineStr">
        <is>
          <t>8:25</t>
        </is>
      </c>
      <c r="C1839" t="inlineStr">
        <is>
          <t>apostasy uh there is no punishment on</t>
        </is>
      </c>
      <c r="D1839">
        <f>HYPERLINK("https://www.youtube.com/watch?v=3L31XDIbIFI&amp;t=505s", "Go to time")</f>
        <v/>
      </c>
    </row>
    <row r="1840">
      <c r="A1840">
        <f>HYPERLINK("https://www.youtube.com/watch?v=LgBj48s1SA8", "Video")</f>
        <v/>
      </c>
      <c r="B1840" t="inlineStr">
        <is>
          <t>2:16</t>
        </is>
      </c>
      <c r="C1840" t="inlineStr">
        <is>
          <t>details the Church’s laws and 
punishments for lawbreakers.</t>
        </is>
      </c>
      <c r="D1840">
        <f>HYPERLINK("https://www.youtube.com/watch?v=LgBj48s1SA8&amp;t=136s", "Go to time")</f>
        <v/>
      </c>
    </row>
    <row r="1841">
      <c r="A1841">
        <f>HYPERLINK("https://www.youtube.com/watch?v=ZZZ6QB5TSfk", "Video")</f>
        <v/>
      </c>
      <c r="B1841" t="inlineStr">
        <is>
          <t>1:17</t>
        </is>
      </c>
      <c r="C1841" t="inlineStr">
        <is>
          <t>from punishments for adultery</t>
        </is>
      </c>
      <c r="D1841">
        <f>HYPERLINK("https://www.youtube.com/watch?v=ZZZ6QB5TSfk&amp;t=77s", "Go to time")</f>
        <v/>
      </c>
    </row>
    <row r="1842">
      <c r="A1842">
        <f>HYPERLINK("https://www.youtube.com/watch?v=Ie8qJuXYN7w", "Video")</f>
        <v/>
      </c>
      <c r="B1842" t="inlineStr">
        <is>
          <t>3:08</t>
        </is>
      </c>
      <c r="C1842" t="inlineStr">
        <is>
          <t>of the barely five-foot Martha as Rapunzel,</t>
        </is>
      </c>
      <c r="D1842">
        <f>HYPERLINK("https://www.youtube.com/watch?v=Ie8qJuXYN7w&amp;t=188s", "Go to time")</f>
        <v/>
      </c>
    </row>
    <row r="1843">
      <c r="A1843">
        <f>HYPERLINK("https://www.youtube.com/watch?v=ZsiHrK9DvvQ", "Video")</f>
        <v/>
      </c>
      <c r="B1843" t="inlineStr">
        <is>
          <t>1:23</t>
        </is>
      </c>
      <c r="C1843" t="inlineStr">
        <is>
          <t>the punishment of diluting wine
is death by drowning.</t>
        </is>
      </c>
      <c r="D1843">
        <f>HYPERLINK("https://www.youtube.com/watch?v=ZsiHrK9DvvQ&amp;t=83s", "Go to time")</f>
        <v/>
      </c>
    </row>
    <row r="1844">
      <c r="A1844">
        <f>HYPERLINK("https://www.youtube.com/watch?v=ZsiHrK9DvvQ", "Video")</f>
        <v/>
      </c>
      <c r="B1844" t="inlineStr">
        <is>
          <t>2:52</t>
        </is>
      </c>
      <c r="C1844" t="inlineStr">
        <is>
          <t>and altering weights is another crime 
punishable by death.</t>
        </is>
      </c>
      <c r="D1844">
        <f>HYPERLINK("https://www.youtube.com/watch?v=ZsiHrK9DvvQ&amp;t=172s", "Go to time")</f>
        <v/>
      </c>
    </row>
    <row r="1845">
      <c r="A1845">
        <f>HYPERLINK("https://www.youtube.com/watch?v=x25k_-Katf4", "Video")</f>
        <v/>
      </c>
      <c r="B1845" t="inlineStr">
        <is>
          <t>4:53</t>
        </is>
      </c>
      <c r="C1845" t="inlineStr">
        <is>
          <t>was ever punished for this crime 
against humanity.</t>
        </is>
      </c>
      <c r="D1845">
        <f>HYPERLINK("https://www.youtube.com/watch?v=x25k_-Katf4&amp;t=293s", "Go to time")</f>
        <v/>
      </c>
    </row>
    <row r="1846">
      <c r="A1846">
        <f>HYPERLINK("https://www.youtube.com/watch?v=O18-FA83BaM", "Video")</f>
        <v/>
      </c>
      <c r="B1846" t="inlineStr">
        <is>
          <t>0:40</t>
        </is>
      </c>
      <c r="C1846" t="inlineStr">
        <is>
          <t>But instead of punishing Poseidon,
she focused her wrath on Medusa.</t>
        </is>
      </c>
      <c r="D1846">
        <f>HYPERLINK("https://www.youtube.com/watch?v=O18-FA83BaM&amp;t=40s", "Go to time")</f>
        <v/>
      </c>
    </row>
    <row r="1847">
      <c r="A1847">
        <f>HYPERLINK("https://www.youtube.com/watch?v=dzX8hvoGtT8", "Video")</f>
        <v/>
      </c>
      <c r="B1847" t="inlineStr">
        <is>
          <t>1:46</t>
        </is>
      </c>
      <c r="C1847" t="inlineStr">
        <is>
          <t>packs its punch from two long muscles
that stretch past its front legs.</t>
        </is>
      </c>
      <c r="D1847">
        <f>HYPERLINK("https://www.youtube.com/watch?v=dzX8hvoGtT8&amp;t=106s", "Go to time")</f>
        <v/>
      </c>
    </row>
    <row r="1848">
      <c r="A1848">
        <f>HYPERLINK("https://www.youtube.com/watch?v=YM-uykVfq_E", "Video")</f>
        <v/>
      </c>
      <c r="B1848" t="inlineStr">
        <is>
          <t>0:19</t>
        </is>
      </c>
      <c r="C1848" t="inlineStr">
        <is>
          <t>why air leaks out of a punctured tire.</t>
        </is>
      </c>
      <c r="D1848">
        <f>HYPERLINK("https://www.youtube.com/watch?v=YM-uykVfq_E&amp;t=19s", "Go to time")</f>
        <v/>
      </c>
    </row>
    <row r="1849">
      <c r="A1849">
        <f>HYPERLINK("https://www.youtube.com/watch?v=onZEkLpQ0FA", "Video")</f>
        <v/>
      </c>
      <c r="B1849" t="inlineStr">
        <is>
          <t>0:51</t>
        </is>
      </c>
      <c r="C1849" t="inlineStr">
        <is>
          <t>that packs a real emotional punch.</t>
        </is>
      </c>
      <c r="D1849">
        <f>HYPERLINK("https://www.youtube.com/watch?v=onZEkLpQ0FA&amp;t=51s", "Go to time")</f>
        <v/>
      </c>
    </row>
    <row r="1850">
      <c r="A1850">
        <f>HYPERLINK("https://www.youtube.com/watch?v=Pu_ijC8HFRU", "Video")</f>
        <v/>
      </c>
      <c r="B1850" t="inlineStr">
        <is>
          <t>0:15</t>
        </is>
      </c>
      <c r="C1850" t="inlineStr">
        <is>
          <t>How do these beautiful, gelatinous
creatures pack such a painful punch?</t>
        </is>
      </c>
      <c r="D1850">
        <f>HYPERLINK("https://www.youtube.com/watch?v=Pu_ijC8HFRU&amp;t=15s", "Go to time")</f>
        <v/>
      </c>
    </row>
    <row r="1851">
      <c r="A1851">
        <f>HYPERLINK("https://www.youtube.com/watch?v=Gomg-PrQUTk", "Video")</f>
        <v/>
      </c>
      <c r="B1851" t="inlineStr">
        <is>
          <t>5:51</t>
        </is>
      </c>
      <c r="C1851" t="inlineStr">
        <is>
          <t>cheating and how much punishment would I</t>
        </is>
      </c>
      <c r="D1851">
        <f>HYPERLINK("https://www.youtube.com/watch?v=Gomg-PrQUTk&amp;t=351s", "Go to time")</f>
        <v/>
      </c>
    </row>
    <row r="1852">
      <c r="A1852">
        <f>HYPERLINK("https://www.youtube.com/watch?v=zzu2POfYv0Y", "Video")</f>
        <v/>
      </c>
      <c r="B1852" t="inlineStr">
        <is>
          <t>2:39</t>
        </is>
      </c>
      <c r="C1852" t="inlineStr">
        <is>
          <t>Punch: negative log
of each of those numbers,</t>
        </is>
      </c>
      <c r="D1852">
        <f>HYPERLINK("https://www.youtube.com/watch?v=zzu2POfYv0Y&amp;t=159s", "Go to time")</f>
        <v/>
      </c>
    </row>
    <row r="1853">
      <c r="A1853">
        <f>HYPERLINK("https://www.youtube.com/watch?v=hRzRjHzvOts", "Video")</f>
        <v/>
      </c>
      <c r="B1853" t="inlineStr">
        <is>
          <t>0:27</t>
        </is>
      </c>
      <c r="C1853" t="inlineStr">
        <is>
          <t>who can’t clear the ground on her puny wings.</t>
        </is>
      </c>
      <c r="D1853">
        <f>HYPERLINK("https://www.youtube.com/watch?v=hRzRjHzvOts&amp;t=27s", "Go to time")</f>
        <v/>
      </c>
    </row>
    <row r="1854">
      <c r="A1854">
        <f>HYPERLINK("https://www.youtube.com/watch?v=nVnPQw0f8Qc", "Video")</f>
        <v/>
      </c>
      <c r="B1854" t="inlineStr">
        <is>
          <t>0:48</t>
        </is>
      </c>
      <c r="C1854" t="inlineStr">
        <is>
          <t>They're kind of puny.</t>
        </is>
      </c>
      <c r="D1854">
        <f>HYPERLINK("https://www.youtube.com/watch?v=nVnPQw0f8Qc&amp;t=48s", "Go to time")</f>
        <v/>
      </c>
    </row>
    <row r="1855">
      <c r="A1855">
        <f>HYPERLINK("https://www.youtube.com/watch?v=g96z1P3z5yU", "Video")</f>
        <v/>
      </c>
      <c r="B1855" t="inlineStr">
        <is>
          <t>0:07</t>
        </is>
      </c>
      <c r="C1855" t="inlineStr">
        <is>
          <t>A pungent blend of onions, cheese,
and cat urine with hints of...</t>
        </is>
      </c>
      <c r="D1855">
        <f>HYPERLINK("https://www.youtube.com/watch?v=g96z1P3z5yU&amp;t=7s", "Go to time")</f>
        <v/>
      </c>
    </row>
    <row r="1856">
      <c r="A1856">
        <f>HYPERLINK("https://www.youtube.com/watch?v=OUieqzVZdQc", "Video")</f>
        <v/>
      </c>
      <c r="B1856" t="inlineStr">
        <is>
          <t>3:30</t>
        </is>
      </c>
      <c r="C1856" t="inlineStr">
        <is>
          <t>and some London decision-makers believed
the famine was God’s punishment</t>
        </is>
      </c>
      <c r="D1856">
        <f>HYPERLINK("https://www.youtube.com/watch?v=OUieqzVZdQc&amp;t=210s", "Go to time")</f>
        <v/>
      </c>
    </row>
    <row r="1857">
      <c r="A1857">
        <f>HYPERLINK("https://www.youtube.com/watch?v=xazQRcSCRaY", "Video")</f>
        <v/>
      </c>
      <c r="B1857" t="inlineStr">
        <is>
          <t>2:53</t>
        </is>
      </c>
      <c r="C1857" t="inlineStr">
        <is>
          <t>punching through a thin paper screen.</t>
        </is>
      </c>
      <c r="D1857">
        <f>HYPERLINK("https://www.youtube.com/watch?v=xazQRcSCRaY&amp;t=173s", "Go to time")</f>
        <v/>
      </c>
    </row>
    <row r="1858">
      <c r="A1858">
        <f>HYPERLINK("https://www.youtube.com/watch?v=keMF8YzQoRM", "Video")</f>
        <v/>
      </c>
      <c r="B1858" t="inlineStr">
        <is>
          <t>0:31</t>
        </is>
      </c>
      <c r="C1858" t="inlineStr">
        <is>
          <t>and special tubes, called lacrimal puncta,</t>
        </is>
      </c>
      <c r="D1858">
        <f>HYPERLINK("https://www.youtube.com/watch?v=keMF8YzQoRM&amp;t=31s", "Go to time")</f>
        <v/>
      </c>
    </row>
    <row r="1859">
      <c r="A1859">
        <f>HYPERLINK("https://www.youtube.com/watch?v=7pa54hWROpQ", "Video")</f>
        <v/>
      </c>
      <c r="B1859" t="inlineStr">
        <is>
          <t>2:11</t>
        </is>
      </c>
      <c r="C1859" t="inlineStr">
        <is>
          <t>they used siege tactics and cruel 
punishments for those who opposed them,</t>
        </is>
      </c>
      <c r="D1859">
        <f>HYPERLINK("https://www.youtube.com/watch?v=7pa54hWROpQ&amp;t=131s", "Go to time")</f>
        <v/>
      </c>
    </row>
    <row r="1860">
      <c r="A1860">
        <f>HYPERLINK("https://www.youtube.com/watch?v=DrcCTgwbsjc", "Video")</f>
        <v/>
      </c>
      <c r="B1860" t="inlineStr">
        <is>
          <t>3:01</t>
        </is>
      </c>
      <c r="C1860" t="inlineStr">
        <is>
          <t>Bengal, Punjab, and Assam.</t>
        </is>
      </c>
      <c r="D1860">
        <f>HYPERLINK("https://www.youtube.com/watch?v=DrcCTgwbsjc&amp;t=181s", "Go to time")</f>
        <v/>
      </c>
    </row>
    <row r="1861">
      <c r="A1861">
        <f>HYPERLINK("https://www.youtube.com/watch?v=DrcCTgwbsjc", "Video")</f>
        <v/>
      </c>
      <c r="B1861" t="inlineStr">
        <is>
          <t>3:56</t>
        </is>
      </c>
      <c r="C1861" t="inlineStr">
        <is>
          <t>The provinces of Punjab and Bengal became</t>
        </is>
      </c>
      <c r="D1861">
        <f>HYPERLINK("https://www.youtube.com/watch?v=DrcCTgwbsjc&amp;t=236s", "Go to time")</f>
        <v/>
      </c>
    </row>
    <row r="1862">
      <c r="A1862">
        <f>HYPERLINK("https://www.youtube.com/watch?v=DrcCTgwbsjc", "Video")</f>
        <v/>
      </c>
      <c r="B1862" t="inlineStr">
        <is>
          <t>4:30</t>
        </is>
      </c>
      <c r="C1862" t="inlineStr">
        <is>
          <t>Much of the violence occurred in Punjab,
and women bore the brunt of it,</t>
        </is>
      </c>
      <c r="D1862">
        <f>HYPERLINK("https://www.youtube.com/watch?v=DrcCTgwbsjc&amp;t=270s", "Go to time")</f>
        <v/>
      </c>
    </row>
    <row r="1863">
      <c r="A1863">
        <f>HYPERLINK("https://www.youtube.com/watch?v=1RWOpQXTltA", "Video")</f>
        <v/>
      </c>
      <c r="B1863" t="inlineStr">
        <is>
          <t>3:54</t>
        </is>
      </c>
      <c r="C1863" t="inlineStr">
        <is>
          <t>a glimmer of light may punch a hole
in your most basic assumptions.</t>
        </is>
      </c>
      <c r="D1863">
        <f>HYPERLINK("https://www.youtube.com/watch?v=1RWOpQXTltA&amp;t=234s", "Go to time")</f>
        <v/>
      </c>
    </row>
    <row r="1864">
      <c r="A1864">
        <f>HYPERLINK("https://www.youtube.com/watch?v=3xHURCCswAY", "Video")</f>
        <v/>
      </c>
      <c r="B1864" t="inlineStr">
        <is>
          <t>4:44</t>
        </is>
      </c>
      <c r="C1864" t="inlineStr">
        <is>
          <t>Wireless and in Punk squats everyone on</t>
        </is>
      </c>
      <c r="D1864">
        <f>HYPERLINK("https://www.youtube.com/watch?v=3xHURCCswAY&amp;t=284s", "Go to time")</f>
        <v/>
      </c>
    </row>
    <row r="1865">
      <c r="A1865">
        <f>HYPERLINK("https://www.youtube.com/watch?v=3xHURCCswAY", "Video")</f>
        <v/>
      </c>
      <c r="B1865" t="inlineStr">
        <is>
          <t>7:18</t>
        </is>
      </c>
      <c r="C1865" t="inlineStr">
        <is>
          <t>Punk and Cabaret it's not for everybody</t>
        </is>
      </c>
      <c r="D1865">
        <f>HYPERLINK("https://www.youtube.com/watch?v=3xHURCCswAY&amp;t=438s", "Go to time")</f>
        <v/>
      </c>
    </row>
    <row r="1866">
      <c r="A1866">
        <f>HYPERLINK("https://www.youtube.com/watch?v=8FXA_8LR2IM", "Video")</f>
        <v/>
      </c>
      <c r="B1866" t="inlineStr">
        <is>
          <t>1:16</t>
        </is>
      </c>
      <c r="C1866" t="inlineStr">
        <is>
          <t>This gives way to discordant strings, 
punctured by unexpected pauses</t>
        </is>
      </c>
      <c r="D1866">
        <f>HYPERLINK("https://www.youtube.com/watch?v=8FXA_8LR2IM&amp;t=76s", "Go to time")</f>
        <v/>
      </c>
    </row>
    <row r="1867">
      <c r="A1867">
        <f>HYPERLINK("https://www.youtube.com/watch?v=8V15Z-yyiVg", "Video")</f>
        <v/>
      </c>
      <c r="B1867" t="inlineStr">
        <is>
          <t>3:12</t>
        </is>
      </c>
      <c r="C1867" t="inlineStr">
        <is>
          <t>do add a powerful punch of nutrients,</t>
        </is>
      </c>
      <c r="D1867">
        <f>HYPERLINK("https://www.youtube.com/watch?v=8V15Z-yyiVg&amp;t=192s", "Go to time")</f>
        <v/>
      </c>
    </row>
    <row r="1868">
      <c r="A1868">
        <f>HYPERLINK("https://www.youtube.com/watch?v=Al-30Z-aH8M", "Video")</f>
        <v/>
      </c>
      <c r="B1868" t="inlineStr">
        <is>
          <t>0:26</t>
        </is>
      </c>
      <c r="C1868" t="inlineStr">
        <is>
          <t>This thing has got to be considered 
a cruel and unusual punishment."</t>
        </is>
      </c>
      <c r="D1868">
        <f>HYPERLINK("https://www.youtube.com/watch?v=Al-30Z-aH8M&amp;t=26s", "Go to time")</f>
        <v/>
      </c>
    </row>
    <row r="1869">
      <c r="A1869">
        <f>HYPERLINK("https://www.youtube.com/watch?v=Al-30Z-aH8M", "Video")</f>
        <v/>
      </c>
      <c r="B1869" t="inlineStr">
        <is>
          <t>0:37</t>
        </is>
      </c>
      <c r="C1869" t="inlineStr">
        <is>
          <t>treadmills were created 
to punish English prisoners.</t>
        </is>
      </c>
      <c r="D1869">
        <f>HYPERLINK("https://www.youtube.com/watch?v=Al-30Z-aH8M&amp;t=37s", "Go to time")</f>
        <v/>
      </c>
    </row>
    <row r="1870">
      <c r="A1870">
        <f>HYPERLINK("https://www.youtube.com/watch?v=Al-30Z-aH8M", "Video")</f>
        <v/>
      </c>
      <c r="B1870" t="inlineStr">
        <is>
          <t>0:45</t>
        </is>
      </c>
      <c r="C1870" t="inlineStr">
        <is>
          <t>Execution and deportation
were often the punishments of choice,</t>
        </is>
      </c>
      <c r="D1870">
        <f>HYPERLINK("https://www.youtube.com/watch?v=Al-30Z-aH8M&amp;t=45s", "Go to time")</f>
        <v/>
      </c>
    </row>
    <row r="1871">
      <c r="A1871">
        <f>HYPERLINK("https://www.youtube.com/watch?v=Al-30Z-aH8M", "Video")</f>
        <v/>
      </c>
      <c r="B1871" t="inlineStr">
        <is>
          <t>3:48</t>
        </is>
      </c>
      <c r="C1871" t="inlineStr">
        <is>
          <t>a cruel and unusual punishment,</t>
        </is>
      </c>
      <c r="D1871">
        <f>HYPERLINK("https://www.youtube.com/watch?v=Al-30Z-aH8M&amp;t=228s", "Go to time")</f>
        <v/>
      </c>
    </row>
    <row r="1872">
      <c r="A1872">
        <f>HYPERLINK("https://www.youtube.com/watch?v=0O_boW9YA7I", "Video")</f>
        <v/>
      </c>
      <c r="B1872" t="inlineStr">
        <is>
          <t>4:20</t>
        </is>
      </c>
      <c r="C1872" t="inlineStr">
        <is>
          <t>They printed Bourbaki’s obituary,
complete with mathematical puns.</t>
        </is>
      </c>
      <c r="D1872">
        <f>HYPERLINK("https://www.youtube.com/watch?v=0O_boW9YA7I&amp;t=260s", "Go to time")</f>
        <v/>
      </c>
    </row>
    <row r="1873">
      <c r="A1873">
        <f>HYPERLINK("https://www.youtube.com/watch?v=HsaSaYcnTKg", "Video")</f>
        <v/>
      </c>
      <c r="B1873" t="inlineStr">
        <is>
          <t>2:24</t>
        </is>
      </c>
      <c r="C1873" t="inlineStr">
        <is>
          <t>and when Kwolek’s team spun
the viscous fluid into a fiber,</t>
        </is>
      </c>
      <c r="D1873">
        <f>HYPERLINK("https://www.youtube.com/watch?v=HsaSaYcnTKg&amp;t=144s", "Go to time")</f>
        <v/>
      </c>
    </row>
    <row r="1874">
      <c r="A1874">
        <f>HYPERLINK("https://www.youtube.com/watch?v=SEczpdxl6e4", "Video")</f>
        <v/>
      </c>
      <c r="B1874" t="inlineStr">
        <is>
          <t>0:44</t>
        </is>
      </c>
      <c r="C1874" t="inlineStr">
        <is>
          <t>They punished white prisoners 
for fraternizing with non-white men.</t>
        </is>
      </c>
      <c r="D1874">
        <f>HYPERLINK("https://www.youtube.com/watch?v=SEczpdxl6e4&amp;t=44s", "Go to time")</f>
        <v/>
      </c>
    </row>
    <row r="1875">
      <c r="A1875">
        <f>HYPERLINK("https://www.youtube.com/watch?v=43qXqa8Q8o4", "Video")</f>
        <v/>
      </c>
      <c r="B1875" t="inlineStr">
        <is>
          <t>5:06</t>
        </is>
      </c>
      <c r="C1875" t="inlineStr">
        <is>
          <t>Seeing his opportunity,
Wiglaf punctured the beast’s belly.</t>
        </is>
      </c>
      <c r="D1875">
        <f>HYPERLINK("https://www.youtube.com/watch?v=43qXqa8Q8o4&amp;t=306s", "Go to time")</f>
        <v/>
      </c>
    </row>
    <row r="1876">
      <c r="A1876">
        <f>HYPERLINK("https://www.youtube.com/watch?v=_ZmTQIFA9fY", "Video")</f>
        <v/>
      </c>
      <c r="B1876" t="inlineStr">
        <is>
          <t>1:30</t>
        </is>
      </c>
      <c r="C1876" t="inlineStr">
        <is>
          <t>And Poseidon sought to punish
the priest for threatening that plan.</t>
        </is>
      </c>
      <c r="D1876">
        <f>HYPERLINK("https://www.youtube.com/watch?v=_ZmTQIFA9fY&amp;t=90s", "Go to time")</f>
        <v/>
      </c>
    </row>
    <row r="1877">
      <c r="A1877">
        <f>HYPERLINK("https://www.youtube.com/watch?v=U_u91SjrEOE", "Video")</f>
        <v/>
      </c>
      <c r="B1877" t="inlineStr">
        <is>
          <t>2:48</t>
        </is>
      </c>
      <c r="C1877" t="inlineStr">
        <is>
          <t>Furious, Zeus imposed a brutal punishment.</t>
        </is>
      </c>
      <c r="D1877">
        <f>HYPERLINK("https://www.youtube.com/watch?v=U_u91SjrEOE&amp;t=168s", "Go to time")</f>
        <v/>
      </c>
    </row>
    <row r="1878">
      <c r="A1878">
        <f>HYPERLINK("https://www.youtube.com/watch?v=q4pDUxth5fQ", "Video")</f>
        <v/>
      </c>
      <c r="B1878" t="inlineStr">
        <is>
          <t>0:23</t>
        </is>
      </c>
      <c r="C1878" t="inlineStr">
        <is>
          <t>Yet one of their most famous 
punishments is not remembered</t>
        </is>
      </c>
      <c r="D1878">
        <f>HYPERLINK("https://www.youtube.com/watch?v=q4pDUxth5fQ&amp;t=23s", "Go to time")</f>
        <v/>
      </c>
    </row>
    <row r="1879">
      <c r="A1879">
        <f>HYPERLINK("https://www.youtube.com/watch?v=q4pDUxth5fQ", "Video")</f>
        <v/>
      </c>
      <c r="B1879" t="inlineStr">
        <is>
          <t>0:55</t>
        </is>
      </c>
      <c r="C1879" t="inlineStr">
        <is>
          <t>But Sisyphus may still have 
avoided punishment</t>
        </is>
      </c>
      <c r="D1879">
        <f>HYPERLINK("https://www.youtube.com/watch?v=q4pDUxth5fQ&amp;t=55s", "Go to time")</f>
        <v/>
      </c>
    </row>
    <row r="1880">
      <c r="A1880">
        <f>HYPERLINK("https://www.youtube.com/watch?v=q4pDUxth5fQ", "Video")</f>
        <v/>
      </c>
      <c r="B1880" t="inlineStr">
        <is>
          <t>2:48</t>
        </is>
      </c>
      <c r="C1880" t="inlineStr">
        <is>
          <t>and punish Merope, on the condition that 
he would return when he was done.</t>
        </is>
      </c>
      <c r="D1880">
        <f>HYPERLINK("https://www.youtube.com/watch?v=q4pDUxth5fQ&amp;t=168s", "Go to time")</f>
        <v/>
      </c>
    </row>
    <row r="1881">
      <c r="A1881">
        <f>HYPERLINK("https://www.youtube.com/watch?v=q4pDUxth5fQ", "Video")</f>
        <v/>
      </c>
      <c r="B1881" t="inlineStr">
        <is>
          <t>3:17</t>
        </is>
      </c>
      <c r="C1881" t="inlineStr">
        <is>
          <t>Sisyphus’s punishment was 
a straightforward task</t>
        </is>
      </c>
      <c r="D1881">
        <f>HYPERLINK("https://www.youtube.com/watch?v=q4pDUxth5fQ&amp;t=197s", "Go to time")</f>
        <v/>
      </c>
    </row>
    <row r="1882">
      <c r="A1882">
        <f>HYPERLINK("https://www.youtube.com/watch?v=q4pDUxth5fQ", "Video")</f>
        <v/>
      </c>
      <c r="B1882" t="inlineStr">
        <is>
          <t>4:03</t>
        </is>
      </c>
      <c r="C1882" t="inlineStr">
        <is>
          <t>existentialist philosopher Albert Camus 
compared the punishment</t>
        </is>
      </c>
      <c r="D1882">
        <f>HYPERLINK("https://www.youtube.com/watch?v=q4pDUxth5fQ&amp;t=243s", "Go to time")</f>
        <v/>
      </c>
    </row>
    <row r="1883">
      <c r="A1883">
        <f>HYPERLINK("https://www.youtube.com/watch?v=jB7xaaV8Rus", "Video")</f>
        <v/>
      </c>
      <c r="B1883" t="inlineStr">
        <is>
          <t>11:56</t>
        </is>
      </c>
      <c r="C1883" t="inlineStr">
        <is>
          <t>punishment you got to do because you ate</t>
        </is>
      </c>
      <c r="D1883">
        <f>HYPERLINK("https://www.youtube.com/watch?v=jB7xaaV8Rus&amp;t=716s", "Go to time")</f>
        <v/>
      </c>
    </row>
    <row r="1884">
      <c r="A1884">
        <f>HYPERLINK("https://www.youtube.com/watch?v=dNlkHtMgcPQ", "Video")</f>
        <v/>
      </c>
      <c r="B1884" t="inlineStr">
        <is>
          <t>3:29</t>
        </is>
      </c>
      <c r="C1884" t="inlineStr">
        <is>
          <t>descriptions of people, and punchy, abstract nouns such as "race,"</t>
        </is>
      </c>
      <c r="D1884">
        <f>HYPERLINK("https://www.youtube.com/watch?v=dNlkHtMgcPQ&amp;t=209s", "Go to time")</f>
        <v/>
      </c>
    </row>
    <row r="1885">
      <c r="A1885">
        <f>HYPERLINK("https://www.youtube.com/watch?v=FK9xHry877U", "Video")</f>
        <v/>
      </c>
      <c r="B1885" t="inlineStr">
        <is>
          <t>2:18</t>
        </is>
      </c>
      <c r="C1885" t="inlineStr">
        <is>
          <t>It's hardly a tragedy if one gets 
punctured, infected, or destroyed.</t>
        </is>
      </c>
      <c r="D1885">
        <f>HYPERLINK("https://www.youtube.com/watch?v=FK9xHry877U&amp;t=138s", "Go to time")</f>
        <v/>
      </c>
    </row>
    <row r="1886">
      <c r="A1886">
        <f>HYPERLINK("https://www.youtube.com/watch?v=STOJftffOqs", "Video")</f>
        <v/>
      </c>
      <c r="B1886" t="inlineStr">
        <is>
          <t>0:09</t>
        </is>
      </c>
      <c r="C1886" t="inlineStr">
        <is>
          <t>What do fans of atmospheric 
post-punk music</t>
        </is>
      </c>
      <c r="D1886">
        <f>HYPERLINK("https://www.youtube.com/watch?v=STOJftffOqs&amp;t=9s", "Go to time")</f>
        <v/>
      </c>
    </row>
    <row r="1887">
      <c r="A1887">
        <f>HYPERLINK("https://www.youtube.com/watch?v=STOJftffOqs", "Video")</f>
        <v/>
      </c>
      <c r="B1887" t="inlineStr">
        <is>
          <t>4:03</t>
        </is>
      </c>
      <c r="C1887" t="inlineStr">
        <is>
          <t>British post-punk groups,</t>
        </is>
      </c>
      <c r="D1887">
        <f>HYPERLINK("https://www.youtube.com/watch?v=STOJftffOqs&amp;t=243s", "Go to time")</f>
        <v/>
      </c>
    </row>
    <row r="1888">
      <c r="A1888">
        <f>HYPERLINK("https://www.youtube.com/watch?v=STOJftffOqs", "Video")</f>
        <v/>
      </c>
      <c r="B1888" t="inlineStr">
        <is>
          <t>4:07</t>
        </is>
      </c>
      <c r="C1888" t="inlineStr">
        <is>
          <t>combined gloomy lyrics 
and punk dissonance</t>
        </is>
      </c>
      <c r="D1888">
        <f>HYPERLINK("https://www.youtube.com/watch?v=STOJftffOqs&amp;t=247s", "Go to time")</f>
        <v/>
      </c>
    </row>
    <row r="1889">
      <c r="A1889">
        <f>HYPERLINK("https://www.youtube.com/watch?v=STOJftffOqs", "Video")</f>
        <v/>
      </c>
      <c r="B1889" t="inlineStr">
        <is>
          <t>4:46</t>
        </is>
      </c>
      <c r="C1889" t="inlineStr">
        <is>
          <t>and even steampunk.</t>
        </is>
      </c>
      <c r="D1889">
        <f>HYPERLINK("https://www.youtube.com/watch?v=STOJftffOqs&amp;t=286s", "Go to time")</f>
        <v/>
      </c>
    </row>
    <row r="1890">
      <c r="A1890">
        <f>HYPERLINK("https://www.youtube.com/watch?v=LMt8xm4t7XQ", "Video")</f>
        <v/>
      </c>
      <c r="B1890" t="inlineStr">
        <is>
          <t>1:51</t>
        </is>
      </c>
      <c r="C1890" t="inlineStr">
        <is>
          <t>and a beak filled with a pungent 
combination of herbs and compounds.</t>
        </is>
      </c>
      <c r="D1890">
        <f>HYPERLINK("https://www.youtube.com/watch?v=LMt8xm4t7XQ&amp;t=111s", "Go to time")</f>
        <v/>
      </c>
    </row>
    <row r="1891">
      <c r="A1891">
        <f>HYPERLINK("https://www.youtube.com/watch?v=LVdynVuJsBo", "Video")</f>
        <v/>
      </c>
      <c r="B1891" t="inlineStr">
        <is>
          <t>1:19</t>
        </is>
      </c>
      <c r="C1891" t="inlineStr">
        <is>
          <t>you should know that plants don’t want 
to be punctured and sipped.</t>
        </is>
      </c>
      <c r="D1891">
        <f>HYPERLINK("https://www.youtube.com/watch?v=LVdynVuJsBo&amp;t=79s", "Go to time")</f>
        <v/>
      </c>
    </row>
    <row r="1892">
      <c r="A1892">
        <f>HYPERLINK("https://www.youtube.com/watch?v=VmWVXOIQblM", "Video")</f>
        <v/>
      </c>
      <c r="B1892" t="inlineStr">
        <is>
          <t>1:47</t>
        </is>
      </c>
      <c r="C1892" t="inlineStr">
        <is>
          <t>while legends claim he was drowned
as punishment from the gods.</t>
        </is>
      </c>
      <c r="D1892">
        <f>HYPERLINK("https://www.youtube.com/watch?v=VmWVXOIQblM&amp;t=107s", "Go to time")</f>
        <v/>
      </c>
    </row>
    <row r="1893">
      <c r="A1893">
        <f>HYPERLINK("https://www.youtube.com/watch?v=7w2gCBL1MCg", "Video")</f>
        <v/>
      </c>
      <c r="B1893" t="inlineStr">
        <is>
          <t>3:53</t>
        </is>
      </c>
      <c r="C1893" t="inlineStr">
        <is>
          <t>Claws are ideal for piercing, 
puncturing, and hooking,</t>
        </is>
      </c>
      <c r="D1893">
        <f>HYPERLINK("https://www.youtube.com/watch?v=7w2gCBL1MCg&amp;t=233s", "Go to time")</f>
        <v/>
      </c>
    </row>
    <row r="1894">
      <c r="A1894">
        <f>HYPERLINK("https://www.youtube.com/watch?v=6nWba9Ii5Lo", "Video")</f>
        <v/>
      </c>
      <c r="B1894" t="inlineStr">
        <is>
          <t>0:41</t>
        </is>
      </c>
      <c r="C1894" t="inlineStr">
        <is>
          <t>He spun a web that stretched 
into the clouds</t>
        </is>
      </c>
      <c r="D1894">
        <f>HYPERLINK("https://www.youtube.com/watch?v=6nWba9Ii5Lo&amp;t=41s", "Go to time")</f>
        <v/>
      </c>
    </row>
    <row r="1895">
      <c r="A1895">
        <f>HYPERLINK("https://www.youtube.com/watch?v=eVRU5MVYNiw", "Video")</f>
        <v/>
      </c>
      <c r="B1895" t="inlineStr">
        <is>
          <t>0:29</t>
        </is>
      </c>
      <c r="C1895" t="inlineStr">
        <is>
          <t>we've spun spellbinding tales
that fit this pattern,</t>
        </is>
      </c>
      <c r="D1895">
        <f>HYPERLINK("https://www.youtube.com/watch?v=eVRU5MVYNiw&amp;t=29s", "Go to time")</f>
        <v/>
      </c>
    </row>
    <row r="1896">
      <c r="A1896">
        <f>HYPERLINK("https://www.youtube.com/watch?v=LBALm7CeEG4", "Video")</f>
        <v/>
      </c>
      <c r="B1896" t="inlineStr">
        <is>
          <t>4:06</t>
        </is>
      </c>
      <c r="C1896" t="inlineStr">
        <is>
          <t>And as eternal punishment,
when Tantalus reaches for food,</t>
        </is>
      </c>
      <c r="D1896">
        <f>HYPERLINK("https://www.youtube.com/watch?v=LBALm7CeEG4&amp;t=246s", "Go to time")</f>
        <v/>
      </c>
    </row>
    <row r="1897">
      <c r="A1897">
        <f>HYPERLINK("https://www.youtube.com/watch?v=Wb0UgdRFj2A", "Video")</f>
        <v/>
      </c>
      <c r="B1897" t="inlineStr">
        <is>
          <t>3:21</t>
        </is>
      </c>
      <c r="C1897" t="inlineStr">
        <is>
          <t>be captured and brought to his palace
for punishment.</t>
        </is>
      </c>
      <c r="D1897">
        <f>HYPERLINK("https://www.youtube.com/watch?v=Wb0UgdRFj2A&amp;t=201s", "Go to time")</f>
        <v/>
      </c>
    </row>
    <row r="1898">
      <c r="A1898">
        <f>HYPERLINK("https://www.youtube.com/watch?v=Wb0UgdRFj2A", "Video")</f>
        <v/>
      </c>
      <c r="B1898" t="inlineStr">
        <is>
          <t>4:15</t>
        </is>
      </c>
      <c r="C1898" t="inlineStr">
        <is>
          <t>who now awaited her in his palace,
or to face his punishment.</t>
        </is>
      </c>
      <c r="D1898">
        <f>HYPERLINK("https://www.youtube.com/watch?v=Wb0UgdRFj2A&amp;t=255s", "Go to time")</f>
        <v/>
      </c>
    </row>
    <row r="1899">
      <c r="A1899">
        <f>HYPERLINK("https://www.youtube.com/watch?v=YbCEWSip9pQ", "Video")</f>
        <v/>
      </c>
      <c r="B1899" t="inlineStr">
        <is>
          <t>0:56</t>
        </is>
      </c>
      <c r="C1899" t="inlineStr">
        <is>
          <t>witnessing obscene punishments distinct 
to each of its nine realms.</t>
        </is>
      </c>
      <c r="D1899">
        <f>HYPERLINK("https://www.youtube.com/watch?v=YbCEWSip9pQ&amp;t=56s", "Go to time")</f>
        <v/>
      </c>
    </row>
    <row r="1900">
      <c r="A1900">
        <f>HYPERLINK("https://www.youtube.com/watch?v=bZW_B9CC-gI", "Video")</f>
        <v/>
      </c>
      <c r="B1900" t="inlineStr">
        <is>
          <t>16:10</t>
        </is>
      </c>
      <c r="C1900" t="inlineStr">
        <is>
          <t>panther coffee with free enterprise puns</t>
        </is>
      </c>
      <c r="D1900">
        <f>HYPERLINK("https://www.youtube.com/watch?v=bZW_B9CC-gI&amp;t=970s", "Go to time")</f>
        <v/>
      </c>
    </row>
    <row r="1901">
      <c r="A1901">
        <f>HYPERLINK("https://www.youtube.com/watch?v=B5vEfuLS2Qc", "Video")</f>
        <v/>
      </c>
      <c r="B1901" t="inlineStr">
        <is>
          <t>0:54</t>
        </is>
      </c>
      <c r="C1901" t="inlineStr">
        <is>
          <t>"Rapunzel, Rapunzel,"
the Prince called, "let down your hair."</t>
        </is>
      </c>
      <c r="D1901">
        <f>HYPERLINK("https://www.youtube.com/watch?v=B5vEfuLS2Qc&amp;t=54s", "Go to time")</f>
        <v/>
      </c>
    </row>
    <row r="1902">
      <c r="A1902">
        <f>HYPERLINK("https://www.youtube.com/watch?v=B5vEfuLS2Qc", "Video")</f>
        <v/>
      </c>
      <c r="B1902" t="inlineStr">
        <is>
          <t>0:59</t>
        </is>
      </c>
      <c r="C1902" t="inlineStr">
        <is>
          <t>Rapunzel unbraided her hair 
and slung it out the window.</t>
        </is>
      </c>
      <c r="D1902">
        <f>HYPERLINK("https://www.youtube.com/watch?v=B5vEfuLS2Qc&amp;t=59s", "Go to time")</f>
        <v/>
      </c>
    </row>
    <row r="1903">
      <c r="A1903">
        <f>HYPERLINK("https://www.youtube.com/watch?v=B5vEfuLS2Qc", "Video")</f>
        <v/>
      </c>
      <c r="B1903" t="inlineStr">
        <is>
          <t>1:06</t>
        </is>
      </c>
      <c r="C1903" t="inlineStr">
        <is>
          <t>Rapunzel is typically told like this, 
with the narrator outside the story.</t>
        </is>
      </c>
      <c r="D1903">
        <f>HYPERLINK("https://www.youtube.com/watch?v=B5vEfuLS2Qc&amp;t=66s", "Go to time")</f>
        <v/>
      </c>
    </row>
    <row r="1904">
      <c r="A1904">
        <f>HYPERLINK("https://www.youtube.com/watch?v=B5vEfuLS2Qc", "Video")</f>
        <v/>
      </c>
      <c r="B1904" t="inlineStr">
        <is>
          <t>1:14</t>
        </is>
      </c>
      <c r="C1904" t="inlineStr">
        <is>
          <t>But Rapunzel can also be told 
by a character in the story—</t>
        </is>
      </c>
      <c r="D1904">
        <f>HYPERLINK("https://www.youtube.com/watch?v=B5vEfuLS2Qc&amp;t=74s", "Go to time")</f>
        <v/>
      </c>
    </row>
    <row r="1905">
      <c r="A1905">
        <f>HYPERLINK("https://www.youtube.com/watch?v=B5vEfuLS2Qc", "Video")</f>
        <v/>
      </c>
      <c r="B1905" t="inlineStr">
        <is>
          <t>1:19</t>
        </is>
      </c>
      <c r="C1905" t="inlineStr">
        <is>
          <t>The tail end of Rapunzel’s locks 
plopped down at my feet.</t>
        </is>
      </c>
      <c r="D1905">
        <f>HYPERLINK("https://www.youtube.com/watch?v=B5vEfuLS2Qc&amp;t=79s", "Go to time")</f>
        <v/>
      </c>
    </row>
    <row r="1906">
      <c r="A1906">
        <f>HYPERLINK("https://www.youtube.com/watch?v=B5vEfuLS2Qc", "Video")</f>
        <v/>
      </c>
      <c r="B1906" t="inlineStr">
        <is>
          <t>1:40</t>
        </is>
      </c>
      <c r="C1906" t="inlineStr">
        <is>
          <t>Say Rapunzel was narrating 
instead of the prince:</t>
        </is>
      </c>
      <c r="D1906">
        <f>HYPERLINK("https://www.youtube.com/watch?v=B5vEfuLS2Qc&amp;t=100s", "Go to time")</f>
        <v/>
      </c>
    </row>
    <row r="1907">
      <c r="A1907">
        <f>HYPERLINK("https://www.youtube.com/watch?v=e9-l34TcV_U", "Video")</f>
        <v/>
      </c>
      <c r="B1907" t="inlineStr">
        <is>
          <t>2:50</t>
        </is>
      </c>
      <c r="C1907" t="inlineStr">
        <is>
          <t>and certain forms of corporal punishment.</t>
        </is>
      </c>
      <c r="D1907">
        <f>HYPERLINK("https://www.youtube.com/watch?v=e9-l34TcV_U&amp;t=170s", "Go to time")</f>
        <v/>
      </c>
    </row>
    <row r="1908">
      <c r="A1908">
        <f>HYPERLINK("https://www.youtube.com/watch?v=e9-l34TcV_U", "Video")</f>
        <v/>
      </c>
      <c r="B1908" t="inlineStr">
        <is>
          <t>2:56</t>
        </is>
      </c>
      <c r="C1908" t="inlineStr">
        <is>
          <t>but especially violent punishments,
like drawing and quartering,</t>
        </is>
      </c>
      <c r="D1908">
        <f>HYPERLINK("https://www.youtube.com/watch?v=e9-l34TcV_U&amp;t=176s", "Go to time")</f>
        <v/>
      </c>
    </row>
    <row r="1909">
      <c r="A1909">
        <f>HYPERLINK("https://www.youtube.com/watch?v=wFt_VGG0kJU", "Video")</f>
        <v/>
      </c>
      <c r="B1909" t="inlineStr">
        <is>
          <t>2:17</t>
        </is>
      </c>
      <c r="C1909" t="inlineStr">
        <is>
          <t>Confucius dissuaded rulers from relying
on harsh punishments and military power</t>
        </is>
      </c>
      <c r="D1909">
        <f>HYPERLINK("https://www.youtube.com/watch?v=wFt_VGG0kJU&amp;t=137s", "Go to time")</f>
        <v/>
      </c>
    </row>
    <row r="1910">
      <c r="A1910">
        <f>HYPERLINK("https://www.youtube.com/watch?v=fygjGXnaV9w", "Video")</f>
        <v/>
      </c>
      <c r="B1910" t="inlineStr">
        <is>
          <t>2:04</t>
        </is>
      </c>
      <c r="C1910" t="inlineStr">
        <is>
          <t>brutal tactic to control or punish 
black people who competed with whites.</t>
        </is>
      </c>
      <c r="D1910">
        <f>HYPERLINK("https://www.youtube.com/watch?v=fygjGXnaV9w&amp;t=124s", "Go to time")</f>
        <v/>
      </c>
    </row>
    <row r="1911">
      <c r="A1911">
        <f>HYPERLINK("https://www.youtube.com/watch?v=EPd2w5d_qAk", "Video")</f>
        <v/>
      </c>
      <c r="B1911" t="inlineStr">
        <is>
          <t>4:11</t>
        </is>
      </c>
      <c r="C1911" t="inlineStr">
        <is>
          <t>Once the towers were complete, 
workers spun the cables in place,</t>
        </is>
      </c>
      <c r="D1911">
        <f>HYPERLINK("https://www.youtube.com/watch?v=EPd2w5d_qAk&amp;t=251s", "Go to time")</f>
        <v/>
      </c>
    </row>
    <row r="1912">
      <c r="A1912">
        <f>HYPERLINK("https://www.youtube.com/watch?v=aMCDikASE4o", "Video")</f>
        <v/>
      </c>
      <c r="B1912" t="inlineStr">
        <is>
          <t>4:05</t>
        </is>
      </c>
      <c r="C1912" t="inlineStr">
        <is>
          <t>Today, every sentence, word,
and punctuation mark in the Bill of RIghts</t>
        </is>
      </c>
      <c r="D1912">
        <f>HYPERLINK("https://www.youtube.com/watch?v=aMCDikASE4o&amp;t=245s", "Go to time")</f>
        <v/>
      </c>
    </row>
    <row r="1913">
      <c r="A1913">
        <f>HYPERLINK("https://www.youtube.com/watch?v=MU4vua2kNQY", "Video")</f>
        <v/>
      </c>
      <c r="B1913" t="inlineStr">
        <is>
          <t>3:18</t>
        </is>
      </c>
      <c r="C1913" t="inlineStr">
        <is>
          <t>They also used this practice
as punishment.</t>
        </is>
      </c>
      <c r="D1913">
        <f>HYPERLINK("https://www.youtube.com/watch?v=MU4vua2kNQY&amp;t=198s", "Go to time")</f>
        <v/>
      </c>
    </row>
    <row r="1914">
      <c r="A1914">
        <f>HYPERLINK("https://www.youtube.com/watch?v=BDprlH1sK_Y", "Video")</f>
        <v/>
      </c>
      <c r="B1914" t="inlineStr">
        <is>
          <t>4:40</t>
        </is>
      </c>
      <c r="C1914" t="inlineStr">
        <is>
          <t>To punish the youth, 
he released a single gadfly,</t>
        </is>
      </c>
      <c r="D1914">
        <f>HYPERLINK("https://www.youtube.com/watch?v=BDprlH1sK_Y&amp;t=280s", "Go to time")</f>
        <v/>
      </c>
    </row>
    <row r="1915">
      <c r="A1915">
        <f>HYPERLINK("https://www.youtube.com/watch?v=z-t-l8vjQQI", "Video")</f>
        <v/>
      </c>
      <c r="B1915" t="inlineStr">
        <is>
          <t>0:26</t>
        </is>
      </c>
      <c r="C1915" t="inlineStr">
        <is>
          <t>Luckily, this pun landed—
so the emperor’s arrow did not.</t>
        </is>
      </c>
      <c r="D1915">
        <f>HYPERLINK("https://www.youtube.com/watch?v=z-t-l8vjQQI&amp;t=26s", "Go to time")</f>
        <v/>
      </c>
    </row>
    <row r="1916">
      <c r="A1916">
        <f>HYPERLINK("https://www.youtube.com/watch?v=RhaepLsP5eg", "Video")</f>
        <v/>
      </c>
      <c r="B1916" t="inlineStr">
        <is>
          <t>2:54</t>
        </is>
      </c>
      <c r="C1916" t="inlineStr">
        <is>
          <t>There was Myrrah, who loved her father 
and was punished for it,</t>
        </is>
      </c>
      <c r="D1916">
        <f>HYPERLINK("https://www.youtube.com/watch?v=RhaepLsP5eg&amp;t=174s", "Go to time")</f>
        <v/>
      </c>
    </row>
    <row r="1917">
      <c r="A1917">
        <f>HYPERLINK("https://www.youtube.com/watch?v=th-zyfvwDdI", "Video")</f>
        <v/>
      </c>
      <c r="B1917" t="inlineStr">
        <is>
          <t>0:15</t>
        </is>
      </c>
      <c r="C1917" t="inlineStr">
        <is>
          <t>Maybe that's why we toss these punctuation
marks around like grammatical confetti.</t>
        </is>
      </c>
      <c r="D1917">
        <f>HYPERLINK("https://www.youtube.com/watch?v=th-zyfvwDdI&amp;t=15s", "Go to time")</f>
        <v/>
      </c>
    </row>
    <row r="1918">
      <c r="A1918">
        <f>HYPERLINK("https://www.youtube.com/watch?v=th-zyfvwDdI", "Video")</f>
        <v/>
      </c>
      <c r="B1918" t="inlineStr">
        <is>
          <t>0:52</t>
        </is>
      </c>
      <c r="C1918" t="inlineStr">
        <is>
          <t>finally, you'll find yourself falling
for these delightful punctuation marks."</t>
        </is>
      </c>
      <c r="D1918">
        <f>HYPERLINK("https://www.youtube.com/watch?v=th-zyfvwDdI&amp;t=52s", "Go to time")</f>
        <v/>
      </c>
    </row>
    <row r="1919">
      <c r="A1919">
        <f>HYPERLINK("https://www.youtube.com/watch?v=th-zyfvwDdI", "Video")</f>
        <v/>
      </c>
      <c r="B1919" t="inlineStr">
        <is>
          <t>3:04</t>
        </is>
      </c>
      <c r="C1919" t="inlineStr">
        <is>
          <t>Ultimately, this underappreciated
punctuation mark</t>
        </is>
      </c>
      <c r="D1919">
        <f>HYPERLINK("https://www.youtube.com/watch?v=th-zyfvwDdI&amp;t=184s", "Go to time")</f>
        <v/>
      </c>
    </row>
    <row r="1920">
      <c r="A1920">
        <f>HYPERLINK("https://www.youtube.com/watch?v=10dkp-N0iwU", "Video")</f>
        <v/>
      </c>
      <c r="B1920" t="inlineStr">
        <is>
          <t>9:32</t>
        </is>
      </c>
      <c r="C1920" t="inlineStr">
        <is>
          <t>enterprise puns like Hue and cry and</t>
        </is>
      </c>
      <c r="D1920">
        <f>HYPERLINK("https://www.youtube.com/watch?v=10dkp-N0iwU&amp;t=572s", "Go to time")</f>
        <v/>
      </c>
    </row>
    <row r="1921">
      <c r="A1921">
        <f>HYPERLINK("https://www.youtube.com/watch?v=K6r2ikSjnUo", "Video")</f>
        <v/>
      </c>
      <c r="B1921" t="inlineStr">
        <is>
          <t>2:22</t>
        </is>
      </c>
      <c r="C1921" t="inlineStr">
        <is>
          <t>often while simultaneously serving
as blundering, hapless punchlines.</t>
        </is>
      </c>
      <c r="D1921">
        <f>HYPERLINK("https://www.youtube.com/watch?v=K6r2ikSjnUo&amp;t=142s", "Go to time")</f>
        <v/>
      </c>
    </row>
    <row r="1922">
      <c r="A1922">
        <f>HYPERLINK("https://www.youtube.com/watch?v=K6r2ikSjnUo", "Video")</f>
        <v/>
      </c>
      <c r="B1922" t="inlineStr">
        <is>
          <t>3:44</t>
        </is>
      </c>
      <c r="C1922" t="inlineStr">
        <is>
          <t>This punchline underscores 
the reality of the situation:</t>
        </is>
      </c>
      <c r="D1922">
        <f>HYPERLINK("https://www.youtube.com/watch?v=K6r2ikSjnUo&amp;t=224s", "Go to time")</f>
        <v/>
      </c>
    </row>
    <row r="1923">
      <c r="A1923">
        <f>HYPERLINK("https://www.youtube.com/watch?v=5t05I2DupoM", "Video")</f>
        <v/>
      </c>
      <c r="B1923" t="inlineStr">
        <is>
          <t>15:21</t>
        </is>
      </c>
      <c r="C1923" t="inlineStr">
        <is>
          <t>very good excuse to punish him but also</t>
        </is>
      </c>
      <c r="D1923">
        <f>HYPERLINK("https://www.youtube.com/watch?v=5t05I2DupoM&amp;t=921s", "Go to time")</f>
        <v/>
      </c>
    </row>
    <row r="1924">
      <c r="A1924">
        <f>HYPERLINK("https://www.youtube.com/watch?v=H7ZhDe1K8uU", "Video")</f>
        <v/>
      </c>
      <c r="B1924" t="inlineStr">
        <is>
          <t>2:25</t>
        </is>
      </c>
      <c r="C1924" t="inlineStr">
        <is>
          <t>Artemis punished Actaeon,
transforming him into a skittish stag.</t>
        </is>
      </c>
      <c r="D1924">
        <f>HYPERLINK("https://www.youtube.com/watch?v=H7ZhDe1K8uU&amp;t=145s", "Go to time")</f>
        <v/>
      </c>
    </row>
    <row r="1925">
      <c r="A1925">
        <f>HYPERLINK("https://www.youtube.com/watch?v=H7ZhDe1K8uU", "Video")</f>
        <v/>
      </c>
      <c r="B1925" t="inlineStr">
        <is>
          <t>4:30</t>
        </is>
      </c>
      <c r="C1925" t="inlineStr">
        <is>
          <t>and dispensed of their
punishments liberally.</t>
        </is>
      </c>
      <c r="D1925">
        <f>HYPERLINK("https://www.youtube.com/watch?v=H7ZhDe1K8uU&amp;t=270s", "Go to time")</f>
        <v/>
      </c>
    </row>
    <row r="1926">
      <c r="A1926">
        <f>HYPERLINK("https://www.youtube.com/watch?v=oo60ttUxi-Q", "Video")</f>
        <v/>
      </c>
      <c r="B1926" t="inlineStr">
        <is>
          <t>0:22</t>
        </is>
      </c>
      <c r="C1926" t="inlineStr">
        <is>
          <t>to be I'm a three- hole punch version of</t>
        </is>
      </c>
      <c r="D1926">
        <f>HYPERLINK("https://www.youtube.com/watch?v=oo60ttUxi-Q&amp;t=22s", "Go to time")</f>
        <v/>
      </c>
    </row>
    <row r="1927">
      <c r="A1927">
        <f>HYPERLINK("https://www.youtube.com/watch?v=oo60ttUxi-Q", "Video")</f>
        <v/>
      </c>
      <c r="B1927" t="inlineStr">
        <is>
          <t>0:26</t>
        </is>
      </c>
      <c r="C1927" t="inlineStr">
        <is>
          <t>white gym or three- hole punch that's</t>
        </is>
      </c>
      <c r="D1927">
        <f>HYPERLINK("https://www.youtube.com/watch?v=oo60ttUxi-Q&amp;t=26s", "Go to time")</f>
        <v/>
      </c>
    </row>
    <row r="1928">
      <c r="A1928">
        <f>HYPERLINK("https://www.youtube.com/watch?v=cC4Hqwr0C14", "Video")</f>
        <v/>
      </c>
      <c r="B1928" t="inlineStr">
        <is>
          <t>0:44</t>
        </is>
      </c>
      <c r="C1928" t="inlineStr">
        <is>
          <t>punishing those parents that would wait</t>
        </is>
      </c>
      <c r="D1928">
        <f>HYPERLINK("https://www.youtube.com/watch?v=cC4Hqwr0C14&amp;t=44s", "Go to time")</f>
        <v/>
      </c>
    </row>
    <row r="1929">
      <c r="A1929">
        <f>HYPERLINK("https://www.youtube.com/watch?v=KBKovqDDbhE", "Video")</f>
        <v/>
      </c>
      <c r="B1929" t="inlineStr">
        <is>
          <t>4:44</t>
        </is>
      </c>
      <c r="C1929" t="inlineStr">
        <is>
          <t>You'd think the three hole punch paper</t>
        </is>
      </c>
      <c r="D1929">
        <f>HYPERLINK("https://www.youtube.com/watch?v=KBKovqDDbhE&amp;t=284s", "Go to time")</f>
        <v/>
      </c>
    </row>
    <row r="1930">
      <c r="A1930">
        <f>HYPERLINK("https://www.youtube.com/watch?v=YId_6G-YLpQ", "Video")</f>
        <v/>
      </c>
      <c r="B1930" t="inlineStr">
        <is>
          <t>7:51</t>
        </is>
      </c>
      <c r="C1930" t="inlineStr">
        <is>
          <t>capital punishment that was awesome what</t>
        </is>
      </c>
      <c r="D1930">
        <f>HYPERLINK("https://www.youtube.com/watch?v=YId_6G-YLpQ&amp;t=471s", "Go to time")</f>
        <v/>
      </c>
    </row>
    <row r="1931">
      <c r="A1931">
        <f>HYPERLINK("https://www.youtube.com/watch?v=5pvL2YiFJsQ", "Video")</f>
        <v/>
      </c>
      <c r="B1931" t="inlineStr">
        <is>
          <t>8:00</t>
        </is>
      </c>
      <c r="C1931" t="inlineStr">
        <is>
          <t>punish them what are you talking about</t>
        </is>
      </c>
      <c r="D1931">
        <f>HYPERLINK("https://www.youtube.com/watch?v=5pvL2YiFJsQ&amp;t=480s", "Go to time")</f>
        <v/>
      </c>
    </row>
    <row r="1932">
      <c r="A1932">
        <f>HYPERLINK("https://www.youtube.com/watch?v=1W_GIE1shhc", "Video")</f>
        <v/>
      </c>
      <c r="B1932" t="inlineStr">
        <is>
          <t>0:50</t>
        </is>
      </c>
      <c r="C1932" t="inlineStr">
        <is>
          <t>yeah and i punched a hole in a wall</t>
        </is>
      </c>
      <c r="D1932">
        <f>HYPERLINK("https://www.youtube.com/watch?v=1W_GIE1shhc&amp;t=50s", "Go to time")</f>
        <v/>
      </c>
    </row>
    <row r="1933">
      <c r="A1933">
        <f>HYPERLINK("https://www.youtube.com/watch?v=Ta1MFI7oKAk", "Video")</f>
        <v/>
      </c>
      <c r="B1933" t="inlineStr">
        <is>
          <t>1:23</t>
        </is>
      </c>
      <c r="C1933" t="inlineStr">
        <is>
          <t>[impression]
I'll punch you into mush, see.</t>
        </is>
      </c>
      <c r="D1933">
        <f>HYPERLINK("https://www.youtube.com/watch?v=Ta1MFI7oKAk&amp;t=83s", "Go to time")</f>
        <v/>
      </c>
    </row>
    <row r="1934">
      <c r="A1934">
        <f>HYPERLINK("https://www.youtube.com/watch?v=5BeQE6MLpuY", "Video")</f>
        <v/>
      </c>
      <c r="B1934" t="inlineStr">
        <is>
          <t>3:58</t>
        </is>
      </c>
      <c r="C1934" t="inlineStr">
        <is>
          <t>-I'm a three-hole punch version
of Jim.</t>
        </is>
      </c>
      <c r="D1934">
        <f>HYPERLINK("https://www.youtube.com/watch?v=5BeQE6MLpuY&amp;t=238s", "Go to time")</f>
        <v/>
      </c>
    </row>
    <row r="1935">
      <c r="A1935">
        <f>HYPERLINK("https://www.youtube.com/watch?v=5BeQE6MLpuY", "Video")</f>
        <v/>
      </c>
      <c r="B1935" t="inlineStr">
        <is>
          <t>4:03</t>
        </is>
      </c>
      <c r="C1935" t="inlineStr">
        <is>
          <t>or three-hole punch.
-[ Chuckles ]</t>
        </is>
      </c>
      <c r="D1935">
        <f>HYPERLINK("https://www.youtube.com/watch?v=5BeQE6MLpuY&amp;t=243s", "Go to time")</f>
        <v/>
      </c>
    </row>
    <row r="1936">
      <c r="A1936">
        <f>HYPERLINK("https://www.youtube.com/watch?v=5BeQE6MLpuY", "Video")</f>
        <v/>
      </c>
      <c r="B1936" t="inlineStr">
        <is>
          <t>4:09</t>
        </is>
      </c>
      <c r="C1936" t="inlineStr">
        <is>
          <t>Three-hole punch!
[ Laughs ]</t>
        </is>
      </c>
      <c r="D1936">
        <f>HYPERLINK("https://www.youtube.com/watch?v=5BeQE6MLpuY&amp;t=249s", "Go to time")</f>
        <v/>
      </c>
    </row>
    <row r="1937">
      <c r="A1937">
        <f>HYPERLINK("https://www.youtube.com/watch?v=_vVyP_kHnFU", "Video")</f>
        <v/>
      </c>
      <c r="B1937" t="inlineStr">
        <is>
          <t>0:18</t>
        </is>
      </c>
      <c r="C1937" t="inlineStr">
        <is>
          <t>am simply punishing those parents that</t>
        </is>
      </c>
      <c r="D1937">
        <f>HYPERLINK("https://www.youtube.com/watch?v=_vVyP_kHnFU&amp;t=18s", "Go to time")</f>
        <v/>
      </c>
    </row>
    <row r="1938">
      <c r="A1938">
        <f>HYPERLINK("https://www.youtube.com/watch?v=7iaC5iITLe0", "Video")</f>
        <v/>
      </c>
      <c r="B1938" t="inlineStr">
        <is>
          <t>2:40</t>
        </is>
      </c>
      <c r="C1938" t="inlineStr">
        <is>
          <t>punish them what are you talking about</t>
        </is>
      </c>
      <c r="D1938">
        <f>HYPERLINK("https://www.youtube.com/watch?v=7iaC5iITLe0&amp;t=160s", "Go to time")</f>
        <v/>
      </c>
    </row>
    <row r="1939">
      <c r="A1939">
        <f>HYPERLINK("https://www.youtube.com/watch?v=fcCJLxaA5gw", "Video")</f>
        <v/>
      </c>
      <c r="B1939" t="inlineStr">
        <is>
          <t>29:22</t>
        </is>
      </c>
      <c r="C1939" t="inlineStr">
        <is>
          <t>Rapunzel how long do you think it's been</t>
        </is>
      </c>
      <c r="D1939">
        <f>HYPERLINK("https://www.youtube.com/watch?v=fcCJLxaA5gw&amp;t=1762s", "Go to time")</f>
        <v/>
      </c>
    </row>
    <row r="1940">
      <c r="A1940">
        <f>HYPERLINK("https://www.youtube.com/watch?v=zJdByIACzTc", "Video")</f>
        <v/>
      </c>
      <c r="B1940" t="inlineStr">
        <is>
          <t>10:39</t>
        </is>
      </c>
      <c r="C1940" t="inlineStr">
        <is>
          <t>knows Punk kid who thinks he's better</t>
        </is>
      </c>
      <c r="D1940">
        <f>HYPERLINK("https://www.youtube.com/watch?v=zJdByIACzTc&amp;t=639s", "Go to time")</f>
        <v/>
      </c>
    </row>
    <row r="1941">
      <c r="A1941">
        <f>HYPERLINK("https://www.youtube.com/watch?v=nu6RSX7euSE", "Video")</f>
        <v/>
      </c>
      <c r="B1941" t="inlineStr">
        <is>
          <t>17:13</t>
        </is>
      </c>
      <c r="C1941" t="inlineStr">
        <is>
          <t>Pete ever since the old one two punch to</t>
        </is>
      </c>
      <c r="D1941">
        <f>HYPERLINK("https://www.youtube.com/watch?v=nu6RSX7euSE&amp;t=1033s", "Go to time")</f>
        <v/>
      </c>
    </row>
    <row r="1942">
      <c r="A1942">
        <f>HYPERLINK("https://www.youtube.com/watch?v=iO6-QVVMRTo", "Video")</f>
        <v/>
      </c>
      <c r="B1942" t="inlineStr">
        <is>
          <t>13:08</t>
        </is>
      </c>
      <c r="C1942" t="inlineStr">
        <is>
          <t>am simply punishing those parents that</t>
        </is>
      </c>
      <c r="D1942">
        <f>HYPERLINK("https://www.youtube.com/watch?v=iO6-QVVMRTo&amp;t=788s", "Go to time")</f>
        <v/>
      </c>
    </row>
    <row r="1943">
      <c r="A1943">
        <f>HYPERLINK("https://www.youtube.com/watch?v=LMrwM5Qu-l4", "Video")</f>
        <v/>
      </c>
      <c r="B1943" t="inlineStr">
        <is>
          <t>3:31</t>
        </is>
      </c>
      <c r="C1943" t="inlineStr">
        <is>
          <t>going to punch you</t>
        </is>
      </c>
      <c r="D1943">
        <f>HYPERLINK("https://www.youtube.com/watch?v=LMrwM5Qu-l4&amp;t=211s", "Go to time")</f>
        <v/>
      </c>
    </row>
    <row r="1944">
      <c r="A1944">
        <f>HYPERLINK("https://www.youtube.com/watch?v=13oexaQyTBg", "Video")</f>
        <v/>
      </c>
      <c r="B1944" t="inlineStr">
        <is>
          <t>4:02</t>
        </is>
      </c>
      <c r="C1944" t="inlineStr">
        <is>
          <t>Rapunzel</t>
        </is>
      </c>
      <c r="D1944">
        <f>HYPERLINK("https://www.youtube.com/watch?v=13oexaQyTBg&amp;t=242s", "Go to time")</f>
        <v/>
      </c>
    </row>
    <row r="1945">
      <c r="A1945">
        <f>HYPERLINK("https://www.youtube.com/watch?v=mgDd9PRIt0Y", "Video")</f>
        <v/>
      </c>
      <c r="B1945" t="inlineStr">
        <is>
          <t>3:17</t>
        </is>
      </c>
      <c r="C1945" t="inlineStr">
        <is>
          <t>punch here it comes block grasp wrist as</t>
        </is>
      </c>
      <c r="D1945">
        <f>HYPERLINK("https://www.youtube.com/watch?v=mgDd9PRIt0Y&amp;t=197s", "Go to time")</f>
        <v/>
      </c>
    </row>
    <row r="1946">
      <c r="A1946">
        <f>HYPERLINK("https://www.youtube.com/watch?v=mgDd9PRIt0Y", "Video")</f>
        <v/>
      </c>
      <c r="B1946" t="inlineStr">
        <is>
          <t>3:25</t>
        </is>
      </c>
      <c r="C1946" t="inlineStr">
        <is>
          <t>good point second throat punch absorb</t>
        </is>
      </c>
      <c r="D1946">
        <f>HYPERLINK("https://www.youtube.com/watch?v=mgDd9PRIt0Y&amp;t=205s", "Go to time")</f>
        <v/>
      </c>
    </row>
    <row r="1947">
      <c r="A1947">
        <f>HYPERLINK("https://www.youtube.com/watch?v=mgDd9PRIt0Y", "Video")</f>
        <v/>
      </c>
      <c r="B1947" t="inlineStr">
        <is>
          <t>3:28</t>
        </is>
      </c>
      <c r="C1947" t="inlineStr">
        <is>
          <t>the blow groin punch hip block elbow to</t>
        </is>
      </c>
      <c r="D1947">
        <f>HYPERLINK("https://www.youtube.com/watch?v=mgDd9PRIt0Y&amp;t=208s", "Go to time")</f>
        <v/>
      </c>
    </row>
    <row r="1948">
      <c r="A1948">
        <f>HYPERLINK("https://www.youtube.com/watch?v=UIdjERtLpRA", "Video")</f>
        <v/>
      </c>
      <c r="B1948" t="inlineStr">
        <is>
          <t>4:59</t>
        </is>
      </c>
      <c r="C1948" t="inlineStr">
        <is>
          <t>kind of severe yeah and I punched a hole</t>
        </is>
      </c>
      <c r="D1948">
        <f>HYPERLINK("https://www.youtube.com/watch?v=UIdjERtLpRA&amp;t=299s", "Go to time")</f>
        <v/>
      </c>
    </row>
    <row r="1949">
      <c r="A1949">
        <f>HYPERLINK("https://www.youtube.com/watch?v=UIdjERtLpRA", "Video")</f>
        <v/>
      </c>
      <c r="B1949" t="inlineStr">
        <is>
          <t>7:45</t>
        </is>
      </c>
      <c r="C1949" t="inlineStr">
        <is>
          <t>Rapunzel how long do you think it's been</t>
        </is>
      </c>
      <c r="D1949">
        <f>HYPERLINK("https://www.youtube.com/watch?v=UIdjERtLpRA&amp;t=465s", "Go to time")</f>
        <v/>
      </c>
    </row>
    <row r="1950">
      <c r="A1950">
        <f>HYPERLINK("https://www.youtube.com/watch?v=UIdjERtLpRA", "Video")</f>
        <v/>
      </c>
      <c r="B1950" t="inlineStr">
        <is>
          <t>50:30</t>
        </is>
      </c>
      <c r="C1950" t="inlineStr">
        <is>
          <t>I've been working so hard I'm puning</t>
        </is>
      </c>
      <c r="D1950">
        <f>HYPERLINK("https://www.youtube.com/watch?v=UIdjERtLpRA&amp;t=3030s", "Go to time")</f>
        <v/>
      </c>
    </row>
    <row r="1951">
      <c r="A1951">
        <f>HYPERLINK("https://www.youtube.com/watch?v=j8LWg42E1M4", "Video")</f>
        <v/>
      </c>
      <c r="B1951" t="inlineStr">
        <is>
          <t>10:33</t>
        </is>
      </c>
      <c r="C1951" t="inlineStr">
        <is>
          <t>your lunch is especially pungent maybe</t>
        </is>
      </c>
      <c r="D1951">
        <f>HYPERLINK("https://www.youtube.com/watch?v=j8LWg42E1M4&amp;t=633s", "Go to time")</f>
        <v/>
      </c>
    </row>
    <row r="1952">
      <c r="A1952">
        <f>HYPERLINK("https://www.youtube.com/watch?v=0CVHig7pXtc", "Video")</f>
        <v/>
      </c>
      <c r="B1952" t="inlineStr">
        <is>
          <t>0:54</t>
        </is>
      </c>
      <c r="C1952" t="inlineStr">
        <is>
          <t>oh my god please you've been ex-punk</t>
        </is>
      </c>
      <c r="D1952">
        <f>HYPERLINK("https://www.youtube.com/watch?v=0CVHig7pXtc&amp;t=54s", "Go to time")</f>
        <v/>
      </c>
    </row>
    <row r="1953">
      <c r="A1953">
        <f>HYPERLINK("https://www.youtube.com/watch?v=H_uBfQPkcNc", "Video")</f>
        <v/>
      </c>
      <c r="B1953" t="inlineStr">
        <is>
          <t>4:29</t>
        </is>
      </c>
      <c r="C1953" t="inlineStr">
        <is>
          <t>who loves this place so much he punched</t>
        </is>
      </c>
      <c r="D1953">
        <f>HYPERLINK("https://www.youtube.com/watch?v=H_uBfQPkcNc&amp;t=269s", "Go to time")</f>
        <v/>
      </c>
    </row>
    <row r="1954">
      <c r="A1954">
        <f>HYPERLINK("https://www.youtube.com/watch?v=uPeV5NvaAfI", "Video")</f>
        <v/>
      </c>
      <c r="B1954" t="inlineStr">
        <is>
          <t>0:06</t>
        </is>
      </c>
      <c r="C1954" t="inlineStr">
        <is>
          <t>Let's see, we all have to
punch in to a time clock,</t>
        </is>
      </c>
      <c r="D1954">
        <f>HYPERLINK("https://www.youtube.com/watch?v=uPeV5NvaAfI&amp;t=6s", "Go to time")</f>
        <v/>
      </c>
    </row>
    <row r="1955">
      <c r="A1955">
        <f>HYPERLINK("https://www.youtube.com/watch?v=A-HYv97NKSg", "Video")</f>
        <v/>
      </c>
      <c r="B1955" t="inlineStr">
        <is>
          <t>2:50</t>
        </is>
      </c>
      <c r="C1955" t="inlineStr">
        <is>
          <t>punch now how would you do it-- defend</t>
        </is>
      </c>
      <c r="D1955">
        <f>HYPERLINK("https://www.youtube.com/watch?v=A-HYv97NKSg&amp;t=170s", "Go to time")</f>
        <v/>
      </c>
    </row>
    <row r="1956">
      <c r="A1956">
        <f>HYPERLINK("https://www.youtube.com/watch?v=A-HYv97NKSg", "Video")</f>
        <v/>
      </c>
      <c r="B1956" t="inlineStr">
        <is>
          <t>2:57</t>
        </is>
      </c>
      <c r="C1956" t="inlineStr">
        <is>
          <t>punch here it comes</t>
        </is>
      </c>
      <c r="D1956">
        <f>HYPERLINK("https://www.youtube.com/watch?v=A-HYv97NKSg&amp;t=177s", "Go to time")</f>
        <v/>
      </c>
    </row>
    <row r="1957">
      <c r="A1957">
        <f>HYPERLINK("https://www.youtube.com/watch?v=A-HYv97NKSg", "Video")</f>
        <v/>
      </c>
      <c r="B1957" t="inlineStr">
        <is>
          <t>3:06</t>
        </is>
      </c>
      <c r="C1957" t="inlineStr">
        <is>
          <t>punch absorb the blow groin punch hit</t>
        </is>
      </c>
      <c r="D1957">
        <f>HYPERLINK("https://www.youtube.com/watch?v=A-HYv97NKSg&amp;t=186s", "Go to time")</f>
        <v/>
      </c>
    </row>
    <row r="1958">
      <c r="A1958">
        <f>HYPERLINK("https://www.youtube.com/watch?v=bfbHe_ujf78", "Video")</f>
        <v/>
      </c>
      <c r="B1958" t="inlineStr">
        <is>
          <t>0:10</t>
        </is>
      </c>
      <c r="C1958" t="inlineStr">
        <is>
          <t>be I'm a three- hole punch version of</t>
        </is>
      </c>
      <c r="D1958">
        <f>HYPERLINK("https://www.youtube.com/watch?v=bfbHe_ujf78&amp;t=10s", "Go to time")</f>
        <v/>
      </c>
    </row>
    <row r="1959">
      <c r="A1959">
        <f>HYPERLINK("https://www.youtube.com/watch?v=bfbHe_ujf78", "Video")</f>
        <v/>
      </c>
      <c r="B1959" t="inlineStr">
        <is>
          <t>0:15</t>
        </is>
      </c>
      <c r="C1959" t="inlineStr">
        <is>
          <t>white Jim or three- hole punch it's</t>
        </is>
      </c>
      <c r="D1959">
        <f>HYPERLINK("https://www.youtube.com/watch?v=bfbHe_ujf78&amp;t=15s", "Go to time")</f>
        <v/>
      </c>
    </row>
    <row r="1960">
      <c r="A1960">
        <f>HYPERLINK("https://www.youtube.com/watch?v=pdRWb1lNTs0", "Video")</f>
        <v/>
      </c>
      <c r="B1960" t="inlineStr">
        <is>
          <t>0:29</t>
        </is>
      </c>
      <c r="C1960" t="inlineStr">
        <is>
          <t>with the throat punch now how would you</t>
        </is>
      </c>
      <c r="D1960">
        <f>HYPERLINK("https://www.youtube.com/watch?v=pdRWb1lNTs0&amp;t=29s", "Go to time")</f>
        <v/>
      </c>
    </row>
    <row r="1961">
      <c r="A1961">
        <f>HYPERLINK("https://www.youtube.com/watch?v=pdRWb1lNTs0", "Video")</f>
        <v/>
      </c>
      <c r="B1961" t="inlineStr">
        <is>
          <t>0:36</t>
        </is>
      </c>
      <c r="C1961" t="inlineStr">
        <is>
          <t>with a throat punch here it comes block</t>
        </is>
      </c>
      <c r="D1961">
        <f>HYPERLINK("https://www.youtube.com/watch?v=pdRWb1lNTs0&amp;t=36s", "Go to time")</f>
        <v/>
      </c>
    </row>
    <row r="1962">
      <c r="A1962">
        <f>HYPERLINK("https://www.youtube.com/watch?v=pdRWb1lNTs0", "Video")</f>
        <v/>
      </c>
      <c r="B1962" t="inlineStr">
        <is>
          <t>0:46</t>
        </is>
      </c>
      <c r="C1962" t="inlineStr">
        <is>
          <t>punch</t>
        </is>
      </c>
      <c r="D1962">
        <f>HYPERLINK("https://www.youtube.com/watch?v=pdRWb1lNTs0&amp;t=46s", "Go to time")</f>
        <v/>
      </c>
    </row>
    <row r="1963">
      <c r="A1963">
        <f>HYPERLINK("https://www.youtube.com/watch?v=pdRWb1lNTs0", "Video")</f>
        <v/>
      </c>
      <c r="B1963" t="inlineStr">
        <is>
          <t>0:49</t>
        </is>
      </c>
      <c r="C1963" t="inlineStr">
        <is>
          <t>groin punch hip block elbow to the gut</t>
        </is>
      </c>
      <c r="D1963">
        <f>HYPERLINK("https://www.youtube.com/watch?v=pdRWb1lNTs0&amp;t=49s", "Go to time")</f>
        <v/>
      </c>
    </row>
    <row r="1964">
      <c r="A1964">
        <f>HYPERLINK("https://www.youtube.com/watch?v=jjg4hWDFbmY", "Video")</f>
        <v/>
      </c>
      <c r="B1964" t="inlineStr">
        <is>
          <t>4:48</t>
        </is>
      </c>
      <c r="C1964" t="inlineStr">
        <is>
          <t>i had hair like Rapunzel</t>
        </is>
      </c>
      <c r="D1964">
        <f>HYPERLINK("https://www.youtube.com/watch?v=jjg4hWDFbmY&amp;t=288s", "Go to time")</f>
        <v/>
      </c>
    </row>
    <row r="1965">
      <c r="A1965">
        <f>HYPERLINK("https://www.youtube.com/watch?v=jjg4hWDFbmY", "Video")</f>
        <v/>
      </c>
      <c r="B1965" t="inlineStr">
        <is>
          <t>12:58</t>
        </is>
      </c>
      <c r="C1965" t="inlineStr">
        <is>
          <t>especially pungent maybe have it in the</t>
        </is>
      </c>
      <c r="D1965">
        <f>HYPERLINK("https://www.youtube.com/watch?v=jjg4hWDFbmY&amp;t=778s", "Go to time")</f>
        <v/>
      </c>
    </row>
    <row r="1966">
      <c r="A1966">
        <f>HYPERLINK("https://www.youtube.com/watch?v=vPeRElll3Hw", "Video")</f>
        <v/>
      </c>
      <c r="B1966" t="inlineStr">
        <is>
          <t>2:31</t>
        </is>
      </c>
      <c r="C1966" t="inlineStr">
        <is>
          <t>no wait what are you doing i'm punishing</t>
        </is>
      </c>
      <c r="D1966">
        <f>HYPERLINK("https://www.youtube.com/watch?v=vPeRElll3Hw&amp;t=151s", "Go to time")</f>
        <v/>
      </c>
    </row>
    <row r="1967">
      <c r="A1967">
        <f>HYPERLINK("https://www.youtube.com/watch?v=WL17Gi9sUnU", "Video")</f>
        <v/>
      </c>
      <c r="B1967" t="inlineStr">
        <is>
          <t>0:48</t>
        </is>
      </c>
      <c r="C1967" t="inlineStr">
        <is>
          <t>office will be punished</t>
        </is>
      </c>
      <c r="D1967">
        <f>HYPERLINK("https://www.youtube.com/watch?v=WL17Gi9sUnU&amp;t=48s", "Go to time")</f>
        <v/>
      </c>
    </row>
    <row r="1968">
      <c r="A1968">
        <f>HYPERLINK("https://www.youtube.com/watch?v=7SvY3oWYGlM", "Video")</f>
        <v/>
      </c>
      <c r="B1968" t="inlineStr">
        <is>
          <t>2:44</t>
        </is>
      </c>
      <c r="C1968" t="inlineStr">
        <is>
          <t>pun</t>
        </is>
      </c>
      <c r="D1968">
        <f>HYPERLINK("https://www.youtube.com/watch?v=7SvY3oWYGlM&amp;t=164s", "Go to time")</f>
        <v/>
      </c>
    </row>
    <row r="1969">
      <c r="A1969">
        <f>HYPERLINK("https://www.youtube.com/watch?v=TADOKwgIHKA", "Video")</f>
        <v/>
      </c>
      <c r="B1969" t="inlineStr">
        <is>
          <t>0:51</t>
        </is>
      </c>
      <c r="C1969" t="inlineStr">
        <is>
          <t>could just be a fist for punching okay</t>
        </is>
      </c>
      <c r="D1969">
        <f>HYPERLINK("https://www.youtube.com/watch?v=TADOKwgIHKA&amp;t=51s", "Go to time")</f>
        <v/>
      </c>
    </row>
    <row r="1970">
      <c r="A1970">
        <f>HYPERLINK("https://www.youtube.com/watch?v=T3YkqbP-4ao", "Video")</f>
        <v/>
      </c>
      <c r="B1970" t="inlineStr">
        <is>
          <t>0:25</t>
        </is>
      </c>
      <c r="C1970" t="inlineStr">
        <is>
          <t>yeah and punk'd and all that kind of</t>
        </is>
      </c>
      <c r="D1970">
        <f>HYPERLINK("https://www.youtube.com/watch?v=T3YkqbP-4ao&amp;t=25s", "Go to time")</f>
        <v/>
      </c>
    </row>
    <row r="1971">
      <c r="A1971">
        <f>HYPERLINK("https://www.youtube.com/watch?v=T3YkqbP-4ao", "Video")</f>
        <v/>
      </c>
      <c r="B1971" t="inlineStr">
        <is>
          <t>2:09</t>
        </is>
      </c>
      <c r="C1971" t="inlineStr">
        <is>
          <t>you've been ex-punk surprise</t>
        </is>
      </c>
      <c r="D1971">
        <f>HYPERLINK("https://www.youtube.com/watch?v=T3YkqbP-4ao&amp;t=129s", "Go to time")</f>
        <v/>
      </c>
    </row>
    <row r="1972">
      <c r="A1972">
        <f>HYPERLINK("https://www.youtube.com/watch?v=EJWF0E6a8CM", "Video")</f>
        <v/>
      </c>
      <c r="B1972" t="inlineStr">
        <is>
          <t>1:49</t>
        </is>
      </c>
      <c r="C1972" t="inlineStr">
        <is>
          <t>talking about the punch what punch Pam</t>
        </is>
      </c>
      <c r="D1972">
        <f>HYPERLINK("https://www.youtube.com/watch?v=EJWF0E6a8CM&amp;t=109s", "Go to time")</f>
        <v/>
      </c>
    </row>
    <row r="1973">
      <c r="A1973">
        <f>HYPERLINK("https://www.youtube.com/watch?v=EJWF0E6a8CM", "Video")</f>
        <v/>
      </c>
      <c r="B1973" t="inlineStr">
        <is>
          <t>1:52</t>
        </is>
      </c>
      <c r="C1973" t="inlineStr">
        <is>
          <t>she's gonna punch the crap out of your</t>
        </is>
      </c>
      <c r="D1973">
        <f>HYPERLINK("https://www.youtube.com/watch?v=EJWF0E6a8CM&amp;t=112s", "Go to time")</f>
        <v/>
      </c>
    </row>
    <row r="1974">
      <c r="A1974">
        <f>HYPERLINK("https://www.youtube.com/watch?v=EJWF0E6a8CM", "Video")</f>
        <v/>
      </c>
      <c r="B1974" t="inlineStr">
        <is>
          <t>1:56</t>
        </is>
      </c>
      <c r="C1974" t="inlineStr">
        <is>
          <t>slap no it's a punch and Pam has that</t>
        </is>
      </c>
      <c r="D1974">
        <f>HYPERLINK("https://www.youtube.com/watch?v=EJWF0E6a8CM&amp;t=116s", "Go to time")</f>
        <v/>
      </c>
    </row>
    <row r="1975">
      <c r="A1975">
        <f>HYPERLINK("https://www.youtube.com/watch?v=C41LmsI43Ck", "Video")</f>
        <v/>
      </c>
      <c r="B1975" t="inlineStr">
        <is>
          <t>4:35</t>
        </is>
      </c>
      <c r="C1975" t="inlineStr">
        <is>
          <t>Punk kid who thinks he's better than</t>
        </is>
      </c>
      <c r="D1975">
        <f>HYPERLINK("https://www.youtube.com/watch?v=C41LmsI43Ck&amp;t=275s", "Go to time")</f>
        <v/>
      </c>
    </row>
    <row r="1976">
      <c r="A1976">
        <f>HYPERLINK("https://www.youtube.com/watch?v=mPYl_uI5ipA", "Video")</f>
        <v/>
      </c>
      <c r="B1976" t="inlineStr">
        <is>
          <t>5:35</t>
        </is>
      </c>
      <c r="C1976" t="inlineStr">
        <is>
          <t>would just punch me in the face all</t>
        </is>
      </c>
      <c r="D1976">
        <f>HYPERLINK("https://www.youtube.com/watch?v=mPYl_uI5ipA&amp;t=335s", "Go to time")</f>
        <v/>
      </c>
    </row>
    <row r="1977">
      <c r="A1977">
        <f>HYPERLINK("https://www.youtube.com/watch?v=XX_WErDgCag", "Video")</f>
        <v/>
      </c>
      <c r="B1977" t="inlineStr">
        <is>
          <t>4:01</t>
        </is>
      </c>
      <c r="C1977" t="inlineStr">
        <is>
          <t>thought on capital punishment that was</t>
        </is>
      </c>
      <c r="D1977">
        <f>HYPERLINK("https://www.youtube.com/watch?v=XX_WErDgCag&amp;t=241s", "Go to time")</f>
        <v/>
      </c>
    </row>
    <row r="1978">
      <c r="A1978">
        <f>HYPERLINK("https://www.youtube.com/watch?v=BPzqfjd1wvI", "Video")</f>
        <v/>
      </c>
      <c r="B1978" t="inlineStr">
        <is>
          <t>6:08</t>
        </is>
      </c>
      <c r="C1978" t="inlineStr">
        <is>
          <t>ahead do it just have to I punch you</t>
        </is>
      </c>
      <c r="D1978">
        <f>HYPERLINK("https://www.youtube.com/watch?v=BPzqfjd1wvI&amp;t=368s", "Go to time")</f>
        <v/>
      </c>
    </row>
    <row r="1979">
      <c r="A1979">
        <f>HYPERLINK("https://www.youtube.com/watch?v=BPzqfjd1wvI", "Video")</f>
        <v/>
      </c>
      <c r="B1979" t="inlineStr">
        <is>
          <t>6:28</t>
        </is>
      </c>
      <c r="C1979" t="inlineStr">
        <is>
          <t>midnight punt you oh okay here we go</t>
        </is>
      </c>
      <c r="D1979">
        <f>HYPERLINK("https://www.youtube.com/watch?v=BPzqfjd1wvI&amp;t=388s", "Go to time")</f>
        <v/>
      </c>
    </row>
    <row r="1980">
      <c r="A1980">
        <f>HYPERLINK("https://www.youtube.com/watch?v=0faspZenkZw", "Video")</f>
        <v/>
      </c>
      <c r="B1980" t="inlineStr">
        <is>
          <t>5:58</t>
        </is>
      </c>
      <c r="C1980" t="inlineStr">
        <is>
          <t>punch what what punch Pam she's going to</t>
        </is>
      </c>
      <c r="D1980">
        <f>HYPERLINK("https://www.youtube.com/watch?v=0faspZenkZw&amp;t=358s", "Go to time")</f>
        <v/>
      </c>
    </row>
    <row r="1981">
      <c r="A1981">
        <f>HYPERLINK("https://www.youtube.com/watch?v=0faspZenkZw", "Video")</f>
        <v/>
      </c>
      <c r="B1981" t="inlineStr">
        <is>
          <t>6:01</t>
        </is>
      </c>
      <c r="C1981" t="inlineStr">
        <is>
          <t>punch the crap out of your face after</t>
        </is>
      </c>
      <c r="D1981">
        <f>HYPERLINK("https://www.youtube.com/watch?v=0faspZenkZw&amp;t=361s", "Go to time")</f>
        <v/>
      </c>
    </row>
    <row r="1982">
      <c r="A1982">
        <f>HYPERLINK("https://www.youtube.com/watch?v=0faspZenkZw", "Video")</f>
        <v/>
      </c>
      <c r="B1982" t="inlineStr">
        <is>
          <t>6:05</t>
        </is>
      </c>
      <c r="C1982" t="inlineStr">
        <is>
          <t>it's a punch and Pam has that crazy</t>
        </is>
      </c>
      <c r="D1982">
        <f>HYPERLINK("https://www.youtube.com/watch?v=0faspZenkZw&amp;t=365s", "Go to time")</f>
        <v/>
      </c>
    </row>
    <row r="1983">
      <c r="A1983">
        <f>HYPERLINK("https://www.youtube.com/watch?v=U1tIsN5440M", "Video")</f>
        <v/>
      </c>
      <c r="B1983" t="inlineStr">
        <is>
          <t>4:54</t>
        </is>
      </c>
      <c r="C1983" t="inlineStr">
        <is>
          <t>words punches were going and I ducked a</t>
        </is>
      </c>
      <c r="D1983">
        <f>HYPERLINK("https://www.youtube.com/watch?v=U1tIsN5440M&amp;t=294s", "Go to time")</f>
        <v/>
      </c>
    </row>
    <row r="1984">
      <c r="A1984">
        <f>HYPERLINK("https://www.youtube.com/watch?v=VlUL5xD-6Nw", "Video")</f>
        <v/>
      </c>
      <c r="B1984" t="inlineStr">
        <is>
          <t>1:45</t>
        </is>
      </c>
      <c r="C1984" t="inlineStr">
        <is>
          <t>punished</t>
        </is>
      </c>
      <c r="D1984">
        <f>HYPERLINK("https://www.youtube.com/watch?v=VlUL5xD-6Nw&amp;t=105s", "Go to time")</f>
        <v/>
      </c>
    </row>
    <row r="1985">
      <c r="A1985">
        <f>HYPERLINK("https://www.youtube.com/watch?v=VlUL5xD-6Nw", "Video")</f>
        <v/>
      </c>
      <c r="B1985" t="inlineStr">
        <is>
          <t>2:19</t>
        </is>
      </c>
      <c r="C1985" t="inlineStr">
        <is>
          <t>you tell me you'll be punished</t>
        </is>
      </c>
      <c r="D1985">
        <f>HYPERLINK("https://www.youtube.com/watch?v=VlUL5xD-6Nw&amp;t=139s", "Go to time")</f>
        <v/>
      </c>
    </row>
    <row r="1986">
      <c r="A1986">
        <f>HYPERLINK("https://www.youtube.com/watch?v=pkb2B6OCIY4", "Video")</f>
        <v/>
      </c>
      <c r="B1986" t="inlineStr">
        <is>
          <t>2:40</t>
        </is>
      </c>
      <c r="C1986" t="inlineStr">
        <is>
          <t>punishment hey where are you going i</t>
        </is>
      </c>
      <c r="D1986">
        <f>HYPERLINK("https://www.youtube.com/watch?v=pkb2B6OCIY4&amp;t=160s", "Go to time")</f>
        <v/>
      </c>
    </row>
    <row r="1987">
      <c r="A1987">
        <f>HYPERLINK("https://www.youtube.com/watch?v=KZJR0D6hrJk", "Video")</f>
        <v/>
      </c>
      <c r="B1987" t="inlineStr">
        <is>
          <t>0:10</t>
        </is>
      </c>
      <c r="C1987" t="inlineStr">
        <is>
          <t>just that do I punch you Yoshi well that</t>
        </is>
      </c>
      <c r="D1987">
        <f>HYPERLINK("https://www.youtube.com/watch?v=KZJR0D6hrJk&amp;t=10s", "Go to time")</f>
        <v/>
      </c>
    </row>
    <row r="1988">
      <c r="A1988">
        <f>HYPERLINK("https://www.youtube.com/watch?v=KZJR0D6hrJk", "Video")</f>
        <v/>
      </c>
      <c r="B1988" t="inlineStr">
        <is>
          <t>0:28</t>
        </is>
      </c>
      <c r="C1988" t="inlineStr">
        <is>
          <t>snow at exactly midnight punch you oh</t>
        </is>
      </c>
      <c r="D1988">
        <f>HYPERLINK("https://www.youtube.com/watch?v=KZJR0D6hrJk&amp;t=28s", "Go to time")</f>
        <v/>
      </c>
    </row>
    <row r="1989">
      <c r="A1989">
        <f>HYPERLINK("https://www.youtube.com/watch?v=KZJR0D6hrJk", "Video")</f>
        <v/>
      </c>
      <c r="B1989" t="inlineStr">
        <is>
          <t>3:43</t>
        </is>
      </c>
      <c r="C1989" t="inlineStr">
        <is>
          <t>sucker puncher</t>
        </is>
      </c>
      <c r="D1989">
        <f>HYPERLINK("https://www.youtube.com/watch?v=KZJR0D6hrJk&amp;t=223s", "Go to time")</f>
        <v/>
      </c>
    </row>
    <row r="1990">
      <c r="A1990">
        <f>HYPERLINK("https://www.youtube.com/watch?v=KZJR0D6hrJk", "Video")</f>
        <v/>
      </c>
      <c r="B1990" t="inlineStr">
        <is>
          <t>3:44</t>
        </is>
      </c>
      <c r="C1990" t="inlineStr">
        <is>
          <t>I didn't sucker punch you Michael no</t>
        </is>
      </c>
      <c r="D1990">
        <f>HYPERLINK("https://www.youtube.com/watch?v=KZJR0D6hrJk&amp;t=224s", "Go to time")</f>
        <v/>
      </c>
    </row>
    <row r="1991">
      <c r="A1991">
        <f>HYPERLINK("https://www.youtube.com/watch?v=KZJR0D6hrJk", "Video")</f>
        <v/>
      </c>
      <c r="B1991" t="inlineStr">
        <is>
          <t>3:53</t>
        </is>
      </c>
      <c r="C1991" t="inlineStr">
        <is>
          <t>was for one punch which I absorbed I had</t>
        </is>
      </c>
      <c r="D1991">
        <f>HYPERLINK("https://www.youtube.com/watch?v=KZJR0D6hrJk&amp;t=233s", "Go to time")</f>
        <v/>
      </c>
    </row>
    <row r="1992">
      <c r="A1992">
        <f>HYPERLINK("https://www.youtube.com/watch?v=KZJR0D6hrJk", "Video")</f>
        <v/>
      </c>
      <c r="B1992" t="inlineStr">
        <is>
          <t>3:56</t>
        </is>
      </c>
      <c r="C1992" t="inlineStr">
        <is>
          <t>no idea that there'd be a second punch</t>
        </is>
      </c>
      <c r="D1992">
        <f>HYPERLINK("https://www.youtube.com/watch?v=KZJR0D6hrJk&amp;t=236s", "Go to time")</f>
        <v/>
      </c>
    </row>
    <row r="1993">
      <c r="A1993">
        <f>HYPERLINK("https://www.youtube.com/watch?v=KZJR0D6hrJk", "Video")</f>
        <v/>
      </c>
      <c r="B1993" t="inlineStr">
        <is>
          <t>4:04</t>
        </is>
      </c>
      <c r="C1993" t="inlineStr">
        <is>
          <t>punches go look if we were in a bar</t>
        </is>
      </c>
      <c r="D1993">
        <f>HYPERLINK("https://www.youtube.com/watch?v=KZJR0D6hrJk&amp;t=244s", "Go to time")</f>
        <v/>
      </c>
    </row>
    <row r="1994">
      <c r="A1994">
        <f>HYPERLINK("https://www.youtube.com/watch?v=KZJR0D6hrJk", "Video")</f>
        <v/>
      </c>
      <c r="B1994" t="inlineStr">
        <is>
          <t>4:07</t>
        </is>
      </c>
      <c r="C1994" t="inlineStr">
        <is>
          <t>right now there would be two punches me</t>
        </is>
      </c>
      <c r="D1994">
        <f>HYPERLINK("https://www.youtube.com/watch?v=KZJR0D6hrJk&amp;t=247s", "Go to time")</f>
        <v/>
      </c>
    </row>
    <row r="1995">
      <c r="A1995">
        <f>HYPERLINK("https://www.youtube.com/watch?v=KZJR0D6hrJk", "Video")</f>
        <v/>
      </c>
      <c r="B1995" t="inlineStr">
        <is>
          <t>4:09</t>
        </is>
      </c>
      <c r="C1995" t="inlineStr">
        <is>
          <t>punching you and you hitting the floor</t>
        </is>
      </c>
      <c r="D1995">
        <f>HYPERLINK("https://www.youtube.com/watch?v=KZJR0D6hrJk&amp;t=249s", "Go to time")</f>
        <v/>
      </c>
    </row>
    <row r="1996">
      <c r="A1996">
        <f>HYPERLINK("https://www.youtube.com/watch?v=Q4JU7j9hpRk", "Video")</f>
        <v/>
      </c>
      <c r="B1996" t="inlineStr">
        <is>
          <t>0:05</t>
        </is>
      </c>
      <c r="C1996" t="inlineStr">
        <is>
          <t>i'm three-hole punch version of jim</t>
        </is>
      </c>
      <c r="D1996">
        <f>HYPERLINK("https://www.youtube.com/watch?v=Q4JU7j9hpRk&amp;t=5s", "Go to time")</f>
        <v/>
      </c>
    </row>
    <row r="1997">
      <c r="A1997">
        <f>HYPERLINK("https://www.youtube.com/watch?v=Q4JU7j9hpRk", "Video")</f>
        <v/>
      </c>
      <c r="B1997" t="inlineStr">
        <is>
          <t>0:09</t>
        </is>
      </c>
      <c r="C1997" t="inlineStr">
        <is>
          <t>white gym or three-hole punch</t>
        </is>
      </c>
      <c r="D1997">
        <f>HYPERLINK("https://www.youtube.com/watch?v=Q4JU7j9hpRk&amp;t=9s", "Go to time")</f>
        <v/>
      </c>
    </row>
    <row r="1998">
      <c r="A1998">
        <f>HYPERLINK("https://www.youtube.com/watch?v=Q4JU7j9hpRk", "Video")</f>
        <v/>
      </c>
      <c r="B1998" t="inlineStr">
        <is>
          <t>0:39</t>
        </is>
      </c>
      <c r="C1998" t="inlineStr">
        <is>
          <t>three hole punch</t>
        </is>
      </c>
      <c r="D1998">
        <f>HYPERLINK("https://www.youtube.com/watch?v=Q4JU7j9hpRk&amp;t=39s", "Go to time")</f>
        <v/>
      </c>
    </row>
    <row r="1999">
      <c r="A1999">
        <f>HYPERLINK("https://www.youtube.com/watch?v=ANeMS5HhtLc", "Video")</f>
        <v/>
      </c>
      <c r="B1999" t="inlineStr">
        <is>
          <t>5:12</t>
        </is>
      </c>
      <c r="C1999" t="inlineStr">
        <is>
          <t>with a throat punch</t>
        </is>
      </c>
      <c r="D1999">
        <f>HYPERLINK("https://www.youtube.com/watch?v=ANeMS5HhtLc&amp;t=312s", "Go to time")</f>
        <v/>
      </c>
    </row>
    <row r="2000">
      <c r="A2000">
        <f>HYPERLINK("https://www.youtube.com/watch?v=K1HHUx7CNC0", "Video")</f>
        <v/>
      </c>
      <c r="B2000" t="inlineStr">
        <is>
          <t>0:42</t>
        </is>
      </c>
      <c r="C2000" t="inlineStr">
        <is>
          <t>and sci-fi nerd and girl puncher</t>
        </is>
      </c>
      <c r="D2000">
        <f>HYPERLINK("https://www.youtube.com/watch?v=K1HHUx7CNC0&amp;t=42s", "Go to time")</f>
        <v/>
      </c>
    </row>
    <row r="2001">
      <c r="A2001">
        <f>HYPERLINK("https://www.youtube.com/watch?v=GU2W_nlijx0", "Video")</f>
        <v/>
      </c>
      <c r="B2001" t="inlineStr">
        <is>
          <t>4:43</t>
        </is>
      </c>
      <c r="C2001" t="inlineStr">
        <is>
          <t>punch now how would you do it-- defend</t>
        </is>
      </c>
      <c r="D2001">
        <f>HYPERLINK("https://www.youtube.com/watch?v=GU2W_nlijx0&amp;t=283s", "Go to time")</f>
        <v/>
      </c>
    </row>
    <row r="2002">
      <c r="A2002">
        <f>HYPERLINK("https://www.youtube.com/watch?v=GU2W_nlijx0", "Video")</f>
        <v/>
      </c>
      <c r="B2002" t="inlineStr">
        <is>
          <t>4:50</t>
        </is>
      </c>
      <c r="C2002" t="inlineStr">
        <is>
          <t>punch here it comes</t>
        </is>
      </c>
      <c r="D2002">
        <f>HYPERLINK("https://www.youtube.com/watch?v=GU2W_nlijx0&amp;t=290s", "Go to time")</f>
        <v/>
      </c>
    </row>
    <row r="2003">
      <c r="A2003">
        <f>HYPERLINK("https://www.youtube.com/watch?v=GU2W_nlijx0", "Video")</f>
        <v/>
      </c>
      <c r="B2003" t="inlineStr">
        <is>
          <t>4:59</t>
        </is>
      </c>
      <c r="C2003" t="inlineStr">
        <is>
          <t>punch absorb the blow groin punch hit</t>
        </is>
      </c>
      <c r="D2003">
        <f>HYPERLINK("https://www.youtube.com/watch?v=GU2W_nlijx0&amp;t=299s", "Go to time")</f>
        <v/>
      </c>
    </row>
    <row r="2004">
      <c r="A2004">
        <f>HYPERLINK("https://www.youtube.com/watch?v=qqA4NTH8_KQ", "Video")</f>
        <v/>
      </c>
      <c r="B2004" t="inlineStr">
        <is>
          <t>0:50</t>
        </is>
      </c>
      <c r="C2004" t="inlineStr">
        <is>
          <t>rapunzel</t>
        </is>
      </c>
      <c r="D2004">
        <f>HYPERLINK("https://www.youtube.com/watch?v=qqA4NTH8_KQ&amp;t=50s", "Go to time")</f>
        <v/>
      </c>
    </row>
    <row r="2005">
      <c r="A2005">
        <f>HYPERLINK("https://www.youtube.com/watch?v=nxD1LAOabAw", "Video")</f>
        <v/>
      </c>
      <c r="B2005" t="inlineStr">
        <is>
          <t>3:38</t>
        </is>
      </c>
      <c r="C2005" t="inlineStr">
        <is>
          <t>me to the punch</t>
        </is>
      </c>
      <c r="D2005">
        <f>HYPERLINK("https://www.youtube.com/watch?v=nxD1LAOabAw&amp;t=218s", "Go to time")</f>
        <v/>
      </c>
    </row>
    <row r="2006">
      <c r="A2006">
        <f>HYPERLINK("https://www.youtube.com/watch?v=PgCYFM2hguI", "Video")</f>
        <v/>
      </c>
      <c r="B2006" t="inlineStr">
        <is>
          <t>0:02</t>
        </is>
      </c>
      <c r="C2006" t="inlineStr">
        <is>
          <t>and cups and ice and punch and the cake</t>
        </is>
      </c>
      <c r="D2006">
        <f>HYPERLINK("https://www.youtube.com/watch?v=PgCYFM2hguI&amp;t=2s", "Go to time")</f>
        <v/>
      </c>
    </row>
    <row r="2007">
      <c r="A2007">
        <f>HYPERLINK("https://www.youtube.com/watch?v=VSh71MzSxkU", "Video")</f>
        <v/>
      </c>
      <c r="B2007" t="inlineStr">
        <is>
          <t>3:15</t>
        </is>
      </c>
      <c r="C2007" t="inlineStr">
        <is>
          <t>Gathering excuse me is that punch</t>
        </is>
      </c>
      <c r="D2007">
        <f>HYPERLINK("https://www.youtube.com/watch?v=VSh71MzSxkU&amp;t=195s", "Go to time")</f>
        <v/>
      </c>
    </row>
    <row r="2008">
      <c r="A2008">
        <f>HYPERLINK("https://www.youtube.com/watch?v=VSh71MzSxkU", "Video")</f>
        <v/>
      </c>
      <c r="B2008" t="inlineStr">
        <is>
          <t>10:11</t>
        </is>
      </c>
      <c r="C2008" t="inlineStr">
        <is>
          <t>pun Angela to let freaking pipe</t>
        </is>
      </c>
      <c r="D2008">
        <f>HYPERLINK("https://www.youtube.com/watch?v=VSh71MzSxkU&amp;t=611s", "Go to time")</f>
        <v/>
      </c>
    </row>
    <row r="2009">
      <c r="A2009">
        <f>HYPERLINK("https://www.youtube.com/watch?v=7PQglJfavIM", "Video")</f>
        <v/>
      </c>
      <c r="B2009" t="inlineStr">
        <is>
          <t>2:26</t>
        </is>
      </c>
      <c r="C2009" t="inlineStr">
        <is>
          <t>be I'm three- hole punch version of Jim</t>
        </is>
      </c>
      <c r="D2009">
        <f>HYPERLINK("https://www.youtube.com/watch?v=7PQglJfavIM&amp;t=146s", "Go to time")</f>
        <v/>
      </c>
    </row>
    <row r="2010">
      <c r="A2010">
        <f>HYPERLINK("https://www.youtube.com/watch?v=7PQglJfavIM", "Video")</f>
        <v/>
      </c>
      <c r="B2010" t="inlineStr">
        <is>
          <t>2:31</t>
        </is>
      </c>
      <c r="C2010" t="inlineStr">
        <is>
          <t>white gym or three- hole punch it's</t>
        </is>
      </c>
      <c r="D2010">
        <f>HYPERLINK("https://www.youtube.com/watch?v=7PQglJfavIM&amp;t=151s", "Go to time")</f>
        <v/>
      </c>
    </row>
    <row r="2011">
      <c r="A2011">
        <f>HYPERLINK("https://www.youtube.com/watch?v=f3meSYa9LfQ", "Video")</f>
        <v/>
      </c>
      <c r="B2011" t="inlineStr">
        <is>
          <t>3:17</t>
        </is>
      </c>
      <c r="C2011" t="inlineStr">
        <is>
          <t>Gathering excuse me is that punch</t>
        </is>
      </c>
      <c r="D2011">
        <f>HYPERLINK("https://www.youtube.com/watch?v=f3meSYa9LfQ&amp;t=197s", "Go to time")</f>
        <v/>
      </c>
    </row>
    <row r="2012">
      <c r="A2012">
        <f>HYPERLINK("https://www.youtube.com/watch?v=_xWljJScu70", "Video")</f>
        <v/>
      </c>
      <c r="B2012" t="inlineStr">
        <is>
          <t>0:24</t>
        </is>
      </c>
      <c r="C2012" t="inlineStr">
        <is>
          <t>Kennedy experiment yeah Punk'd and all</t>
        </is>
      </c>
      <c r="D2012">
        <f>HYPERLINK("https://www.youtube.com/watch?v=_xWljJScu70&amp;t=24s", "Go to time")</f>
        <v/>
      </c>
    </row>
    <row r="2013">
      <c r="A2013">
        <f>HYPERLINK("https://www.youtube.com/watch?v=_xWljJScu70", "Video")</f>
        <v/>
      </c>
      <c r="B2013" t="inlineStr">
        <is>
          <t>2:08</t>
        </is>
      </c>
      <c r="C2013" t="inlineStr">
        <is>
          <t>human expunction so we were joking</t>
        </is>
      </c>
      <c r="D2013">
        <f>HYPERLINK("https://www.youtube.com/watch?v=_xWljJScu70&amp;t=128s", "Go to time")</f>
        <v/>
      </c>
    </row>
    <row r="2014">
      <c r="A2014">
        <f>HYPERLINK("https://www.youtube.com/watch?v=Nv4e-rFwJpY", "Video")</f>
        <v/>
      </c>
      <c r="B2014" t="inlineStr">
        <is>
          <t>4:32</t>
        </is>
      </c>
      <c r="C2014" t="inlineStr">
        <is>
          <t>people who use their words punches were</t>
        </is>
      </c>
      <c r="D2014">
        <f>HYPERLINK("https://www.youtube.com/watch?v=Nv4e-rFwJpY&amp;t=272s", "Go to time")</f>
        <v/>
      </c>
    </row>
    <row r="2015">
      <c r="A2015">
        <f>HYPERLINK("https://www.youtube.com/watch?v=5Vtgf9_3Q30", "Video")</f>
        <v/>
      </c>
      <c r="B2015" t="inlineStr">
        <is>
          <t>8:16</t>
        </is>
      </c>
      <c r="C2015" t="inlineStr">
        <is>
          <t>pungent are you said on that hairstyle</t>
        </is>
      </c>
      <c r="D2015">
        <f>HYPERLINK("https://www.youtube.com/watch?v=5Vtgf9_3Q30&amp;t=496s", "Go to time")</f>
        <v/>
      </c>
    </row>
    <row r="2016">
      <c r="A2016">
        <f>HYPERLINK("https://www.youtube.com/watch?v=tFxpyk9IE-Y", "Video")</f>
        <v/>
      </c>
      <c r="B2016" t="inlineStr">
        <is>
          <t>3:02</t>
        </is>
      </c>
      <c r="C2016" t="inlineStr">
        <is>
          <t>I'm three-hole punch version of Jim cuz</t>
        </is>
      </c>
      <c r="D2016">
        <f>HYPERLINK("https://www.youtube.com/watch?v=tFxpyk9IE-Y&amp;t=182s", "Go to time")</f>
        <v/>
      </c>
    </row>
    <row r="2017">
      <c r="A2017">
        <f>HYPERLINK("https://www.youtube.com/watch?v=tFxpyk9IE-Y", "Video")</f>
        <v/>
      </c>
      <c r="B2017" t="inlineStr">
        <is>
          <t>3:06</t>
        </is>
      </c>
      <c r="C2017" t="inlineStr">
        <is>
          <t>Jim or three-hole punch it's</t>
        </is>
      </c>
      <c r="D2017">
        <f>HYPERLINK("https://www.youtube.com/watch?v=tFxpyk9IE-Y&amp;t=186s", "Go to time")</f>
        <v/>
      </c>
    </row>
    <row r="2018">
      <c r="A2018">
        <f>HYPERLINK("https://www.youtube.com/watch?v=WsxaADC3m1k", "Video")</f>
        <v/>
      </c>
      <c r="B2018" t="inlineStr">
        <is>
          <t>7:57</t>
        </is>
      </c>
      <c r="C2018" t="inlineStr">
        <is>
          <t>to punish him just a little bit more and</t>
        </is>
      </c>
      <c r="D2018">
        <f>HYPERLINK("https://www.youtube.com/watch?v=WsxaADC3m1k&amp;t=477s", "Go to time")</f>
        <v/>
      </c>
    </row>
    <row r="2019">
      <c r="A2019">
        <f>HYPERLINK("https://www.youtube.com/watch?v=V4GJby5y6sM", "Video")</f>
        <v/>
      </c>
      <c r="B2019" t="inlineStr">
        <is>
          <t>0:26</t>
        </is>
      </c>
      <c r="C2019" t="inlineStr">
        <is>
          <t>will be punished colder</t>
        </is>
      </c>
      <c r="D2019">
        <f>HYPERLINK("https://www.youtube.com/watch?v=V4GJby5y6sM&amp;t=26s", "Go to time")</f>
        <v/>
      </c>
    </row>
    <row r="2020">
      <c r="A2020">
        <f>HYPERLINK("https://www.youtube.com/watch?v=JGAO6yQz6QQ", "Video")</f>
        <v/>
      </c>
      <c r="B2020" t="inlineStr">
        <is>
          <t>9:31</t>
        </is>
      </c>
      <c r="C2020" t="inlineStr">
        <is>
          <t>"I'll punch ya into mush, see?</t>
        </is>
      </c>
      <c r="D2020">
        <f>HYPERLINK("https://www.youtube.com/watch?v=JGAO6yQz6QQ&amp;t=571s", "Go to time")</f>
        <v/>
      </c>
    </row>
    <row r="2021">
      <c r="A2021">
        <f>HYPERLINK("https://www.youtube.com/watch?v=xOqZ4qdMDes", "Video")</f>
        <v/>
      </c>
      <c r="B2021" t="inlineStr">
        <is>
          <t>0:46</t>
        </is>
      </c>
      <c r="C2021" t="inlineStr">
        <is>
          <t>this birthday punches 1 2 3 4 5 6 78 13</t>
        </is>
      </c>
      <c r="D2021">
        <f>HYPERLINK("https://www.youtube.com/watch?v=xOqZ4qdMDes&amp;t=46s", "Go to time")</f>
        <v/>
      </c>
    </row>
    <row r="2022">
      <c r="A2022">
        <f>HYPERLINK("https://www.youtube.com/watch?v=rD0uWHoKS_w", "Video")</f>
        <v/>
      </c>
      <c r="B2022" t="inlineStr">
        <is>
          <t>3:44</t>
        </is>
      </c>
      <c r="C2022" t="inlineStr">
        <is>
          <t>punch now how would you Dwight defend</t>
        </is>
      </c>
      <c r="D2022">
        <f>HYPERLINK("https://www.youtube.com/watch?v=rD0uWHoKS_w&amp;t=224s", "Go to time")</f>
        <v/>
      </c>
    </row>
    <row r="2023">
      <c r="A2023">
        <f>HYPERLINK("https://www.youtube.com/watch?v=rD0uWHoKS_w", "Video")</f>
        <v/>
      </c>
      <c r="B2023" t="inlineStr">
        <is>
          <t>3:51</t>
        </is>
      </c>
      <c r="C2023" t="inlineStr">
        <is>
          <t>punch here it comes block grasp wrist as</t>
        </is>
      </c>
      <c r="D2023">
        <f>HYPERLINK("https://www.youtube.com/watch?v=rD0uWHoKS_w&amp;t=231s", "Go to time")</f>
        <v/>
      </c>
    </row>
    <row r="2024">
      <c r="A2024">
        <f>HYPERLINK("https://www.youtube.com/watch?v=rD0uWHoKS_w", "Video")</f>
        <v/>
      </c>
      <c r="B2024" t="inlineStr">
        <is>
          <t>3:58</t>
        </is>
      </c>
      <c r="C2024" t="inlineStr">
        <is>
          <t>good point second throat punch absorb</t>
        </is>
      </c>
      <c r="D2024">
        <f>HYPERLINK("https://www.youtube.com/watch?v=rD0uWHoKS_w&amp;t=238s", "Go to time")</f>
        <v/>
      </c>
    </row>
    <row r="2025">
      <c r="A2025">
        <f>HYPERLINK("https://www.youtube.com/watch?v=rD0uWHoKS_w", "Video")</f>
        <v/>
      </c>
      <c r="B2025" t="inlineStr">
        <is>
          <t>4:01</t>
        </is>
      </c>
      <c r="C2025" t="inlineStr">
        <is>
          <t>the blow groin punch hip block elbow to</t>
        </is>
      </c>
      <c r="D2025">
        <f>HYPERLINK("https://www.youtube.com/watch?v=rD0uWHoKS_w&amp;t=241s", "Go to time")</f>
        <v/>
      </c>
    </row>
    <row r="2026">
      <c r="A2026">
        <f>HYPERLINK("https://www.youtube.com/watch?v=a9oKQlxeYOM", "Video")</f>
        <v/>
      </c>
      <c r="B2026" t="inlineStr">
        <is>
          <t>0:24</t>
        </is>
      </c>
      <c r="C2026" t="inlineStr">
        <is>
          <t>i committed corporate punishment my bad</t>
        </is>
      </c>
      <c r="D2026">
        <f>HYPERLINK("https://www.youtube.com/watch?v=a9oKQlxeYOM&amp;t=24s", "Go to time")</f>
        <v/>
      </c>
    </row>
    <row r="2027">
      <c r="A2027">
        <f>HYPERLINK("https://www.youtube.com/watch?v=a9oKQlxeYOM", "Video")</f>
        <v/>
      </c>
      <c r="B2027" t="inlineStr">
        <is>
          <t>0:31</t>
        </is>
      </c>
      <c r="C2027" t="inlineStr">
        <is>
          <t>my punishment is um</t>
        </is>
      </c>
      <c r="D2027">
        <f>HYPERLINK("https://www.youtube.com/watch?v=a9oKQlxeYOM&amp;t=31s", "Go to time")</f>
        <v/>
      </c>
    </row>
    <row r="2028">
      <c r="A2028">
        <f>HYPERLINK("https://www.youtube.com/watch?v=HP5Vj0qf6pw", "Video")</f>
        <v/>
      </c>
      <c r="B2028" t="inlineStr">
        <is>
          <t>1:08</t>
        </is>
      </c>
      <c r="C2028" t="inlineStr">
        <is>
          <t>punished</t>
        </is>
      </c>
      <c r="D2028">
        <f>HYPERLINK("https://www.youtube.com/watch?v=HP5Vj0qf6pw&amp;t=68s", "Go to time")</f>
        <v/>
      </c>
    </row>
    <row r="2029">
      <c r="A2029">
        <f>HYPERLINK("https://www.youtube.com/watch?v=HP5Vj0qf6pw", "Video")</f>
        <v/>
      </c>
      <c r="B2029" t="inlineStr">
        <is>
          <t>19:56</t>
        </is>
      </c>
      <c r="C2029" t="inlineStr">
        <is>
          <t>with a throat punch</t>
        </is>
      </c>
      <c r="D2029">
        <f>HYPERLINK("https://www.youtube.com/watch?v=HP5Vj0qf6pw&amp;t=1196s", "Go to time")</f>
        <v/>
      </c>
    </row>
    <row r="2030">
      <c r="A2030">
        <f>HYPERLINK("https://www.youtube.com/watch?v=HP5Vj0qf6pw", "Video")</f>
        <v/>
      </c>
      <c r="B2030" t="inlineStr">
        <is>
          <t>20:26</t>
        </is>
      </c>
      <c r="C2030" t="inlineStr">
        <is>
          <t>you with the throat punch now how would</t>
        </is>
      </c>
      <c r="D2030">
        <f>HYPERLINK("https://www.youtube.com/watch?v=HP5Vj0qf6pw&amp;t=1226s", "Go to time")</f>
        <v/>
      </c>
    </row>
    <row r="2031">
      <c r="A2031">
        <f>HYPERLINK("https://www.youtube.com/watch?v=HP5Vj0qf6pw", "Video")</f>
        <v/>
      </c>
      <c r="B2031" t="inlineStr">
        <is>
          <t>20:33</t>
        </is>
      </c>
      <c r="C2031" t="inlineStr">
        <is>
          <t>with a throat punch here it comes block</t>
        </is>
      </c>
      <c r="D2031">
        <f>HYPERLINK("https://www.youtube.com/watch?v=HP5Vj0qf6pw&amp;t=1233s", "Go to time")</f>
        <v/>
      </c>
    </row>
    <row r="2032">
      <c r="A2032">
        <f>HYPERLINK("https://www.youtube.com/watch?v=HP5Vj0qf6pw", "Video")</f>
        <v/>
      </c>
      <c r="B2032" t="inlineStr">
        <is>
          <t>20:43</t>
        </is>
      </c>
      <c r="C2032" t="inlineStr">
        <is>
          <t>punch absorb the blow groin punch hip</t>
        </is>
      </c>
      <c r="D2032">
        <f>HYPERLINK("https://www.youtube.com/watch?v=HP5Vj0qf6pw&amp;t=1243s", "Go to time")</f>
        <v/>
      </c>
    </row>
    <row r="2033">
      <c r="A2033">
        <f>HYPERLINK("https://www.youtube.com/watch?v=xf3jtSIZryQ", "Video")</f>
        <v/>
      </c>
      <c r="B2033" t="inlineStr">
        <is>
          <t>6:08</t>
        </is>
      </c>
      <c r="C2033" t="inlineStr">
        <is>
          <t>oops and you wanted uh three hold punch</t>
        </is>
      </c>
      <c r="D2033">
        <f>HYPERLINK("https://www.youtube.com/watch?v=xf3jtSIZryQ&amp;t=368s", "Go to time")</f>
        <v/>
      </c>
    </row>
    <row r="2034">
      <c r="A2034">
        <f>HYPERLINK("https://www.youtube.com/watch?v=g711QAyN1Eo", "Video")</f>
        <v/>
      </c>
      <c r="B2034" t="inlineStr">
        <is>
          <t>8:50</t>
        </is>
      </c>
      <c r="C2034" t="inlineStr">
        <is>
          <t>you cannot go wrong with a throat punch</t>
        </is>
      </c>
      <c r="D2034">
        <f>HYPERLINK("https://www.youtube.com/watch?v=g711QAyN1Eo&amp;t=530s", "Go to time")</f>
        <v/>
      </c>
    </row>
    <row r="2035">
      <c r="A2035">
        <f>HYPERLINK("https://www.youtube.com/watch?v=g711QAyN1Eo", "Video")</f>
        <v/>
      </c>
      <c r="B2035" t="inlineStr">
        <is>
          <t>9:22</t>
        </is>
      </c>
      <c r="C2035" t="inlineStr">
        <is>
          <t>at you with the throat punch now how</t>
        </is>
      </c>
      <c r="D2035">
        <f>HYPERLINK("https://www.youtube.com/watch?v=g711QAyN1Eo&amp;t=562s", "Go to time")</f>
        <v/>
      </c>
    </row>
    <row r="2036">
      <c r="A2036">
        <f>HYPERLINK("https://www.youtube.com/watch?v=g711QAyN1Eo", "Video")</f>
        <v/>
      </c>
      <c r="B2036" t="inlineStr">
        <is>
          <t>9:30</t>
        </is>
      </c>
      <c r="C2036" t="inlineStr">
        <is>
          <t>punch here it comes</t>
        </is>
      </c>
      <c r="D2036">
        <f>HYPERLINK("https://www.youtube.com/watch?v=g711QAyN1Eo&amp;t=570s", "Go to time")</f>
        <v/>
      </c>
    </row>
    <row r="2037">
      <c r="A2037">
        <f>HYPERLINK("https://www.youtube.com/watch?v=g711QAyN1Eo", "Video")</f>
        <v/>
      </c>
      <c r="B2037" t="inlineStr">
        <is>
          <t>9:38</t>
        </is>
      </c>
      <c r="C2037" t="inlineStr">
        <is>
          <t>second throat punch absorb the blow</t>
        </is>
      </c>
      <c r="D2037">
        <f>HYPERLINK("https://www.youtube.com/watch?v=g711QAyN1Eo&amp;t=578s", "Go to time")</f>
        <v/>
      </c>
    </row>
    <row r="2038">
      <c r="A2038">
        <f>HYPERLINK("https://www.youtube.com/watch?v=g711QAyN1Eo", "Video")</f>
        <v/>
      </c>
      <c r="B2038" t="inlineStr">
        <is>
          <t>9:42</t>
        </is>
      </c>
      <c r="C2038" t="inlineStr">
        <is>
          <t>groin punch hip block elbow to the gut</t>
        </is>
      </c>
      <c r="D2038">
        <f>HYPERLINK("https://www.youtube.com/watch?v=g711QAyN1Eo&amp;t=582s", "Go to time")</f>
        <v/>
      </c>
    </row>
    <row r="2039">
      <c r="A2039">
        <f>HYPERLINK("https://www.youtube.com/watch?v=AKZSaqp_BJc", "Video")</f>
        <v/>
      </c>
      <c r="B2039" t="inlineStr">
        <is>
          <t>10:48</t>
        </is>
      </c>
      <c r="C2039" t="inlineStr">
        <is>
          <t>people who use their words punches were</t>
        </is>
      </c>
      <c r="D2039">
        <f>HYPERLINK("https://www.youtube.com/watch?v=AKZSaqp_BJc&amp;t=648s", "Go to time")</f>
        <v/>
      </c>
    </row>
    <row r="2040">
      <c r="A2040">
        <f>HYPERLINK("https://www.youtube.com/watch?v=548cq_NOMPs", "Video")</f>
        <v/>
      </c>
      <c r="B2040" t="inlineStr">
        <is>
          <t>0:10</t>
        </is>
      </c>
      <c r="C2040" t="inlineStr">
        <is>
          <t>just that do I punch you Yoshi well that</t>
        </is>
      </c>
      <c r="D2040">
        <f>HYPERLINK("https://www.youtube.com/watch?v=548cq_NOMPs&amp;t=10s", "Go to time")</f>
        <v/>
      </c>
    </row>
    <row r="2041">
      <c r="A2041">
        <f>HYPERLINK("https://www.youtube.com/watch?v=548cq_NOMPs", "Video")</f>
        <v/>
      </c>
      <c r="B2041" t="inlineStr">
        <is>
          <t>0:28</t>
        </is>
      </c>
      <c r="C2041" t="inlineStr">
        <is>
          <t>snow at exactly midnight punch you oh</t>
        </is>
      </c>
      <c r="D2041">
        <f>HYPERLINK("https://www.youtube.com/watch?v=548cq_NOMPs&amp;t=28s", "Go to time")</f>
        <v/>
      </c>
    </row>
    <row r="2042">
      <c r="A2042">
        <f>HYPERLINK("https://www.youtube.com/watch?v=548cq_NOMPs", "Video")</f>
        <v/>
      </c>
      <c r="B2042" t="inlineStr">
        <is>
          <t>2:59</t>
        </is>
      </c>
      <c r="C2042" t="inlineStr">
        <is>
          <t>with the throat punch now how would you</t>
        </is>
      </c>
      <c r="D2042">
        <f>HYPERLINK("https://www.youtube.com/watch?v=548cq_NOMPs&amp;t=179s", "Go to time")</f>
        <v/>
      </c>
    </row>
    <row r="2043">
      <c r="A2043">
        <f>HYPERLINK("https://www.youtube.com/watch?v=548cq_NOMPs", "Video")</f>
        <v/>
      </c>
      <c r="B2043" t="inlineStr">
        <is>
          <t>3:06</t>
        </is>
      </c>
      <c r="C2043" t="inlineStr">
        <is>
          <t>with a throat punch here it comes</t>
        </is>
      </c>
      <c r="D2043">
        <f>HYPERLINK("https://www.youtube.com/watch?v=548cq_NOMPs&amp;t=186s", "Go to time")</f>
        <v/>
      </c>
    </row>
    <row r="2044">
      <c r="A2044">
        <f>HYPERLINK("https://www.youtube.com/watch?v=548cq_NOMPs", "Video")</f>
        <v/>
      </c>
      <c r="B2044" t="inlineStr">
        <is>
          <t>3:15</t>
        </is>
      </c>
      <c r="C2044" t="inlineStr">
        <is>
          <t>punch absorb the blow groin punch hit</t>
        </is>
      </c>
      <c r="D2044">
        <f>HYPERLINK("https://www.youtube.com/watch?v=548cq_NOMPs&amp;t=195s", "Go to time")</f>
        <v/>
      </c>
    </row>
    <row r="2045">
      <c r="A2045">
        <f>HYPERLINK("https://www.youtube.com/watch?v=QC-C16ZfVs4", "Video")</f>
        <v/>
      </c>
      <c r="B2045" t="inlineStr">
        <is>
          <t>24:13</t>
        </is>
      </c>
      <c r="C2045" t="inlineStr">
        <is>
          <t>punished</t>
        </is>
      </c>
      <c r="D2045">
        <f>HYPERLINK("https://www.youtube.com/watch?v=QC-C16ZfVs4&amp;t=1453s", "Go to time")</f>
        <v/>
      </c>
    </row>
    <row r="2046">
      <c r="A2046">
        <f>HYPERLINK("https://www.youtube.com/watch?v=KkbJ_F__D14", "Video")</f>
        <v/>
      </c>
      <c r="B2046" t="inlineStr">
        <is>
          <t>12:53</t>
        </is>
      </c>
      <c r="C2046" t="inlineStr">
        <is>
          <t>punished</t>
        </is>
      </c>
      <c r="D2046">
        <f>HYPERLINK("https://www.youtube.com/watch?v=KkbJ_F__D14&amp;t=773s", "Go to time")</f>
        <v/>
      </c>
    </row>
    <row r="2047">
      <c r="A2047">
        <f>HYPERLINK("https://www.youtube.com/watch?v=RK78IKPzeNc", "Video")</f>
        <v/>
      </c>
      <c r="B2047" t="inlineStr">
        <is>
          <t>3:43</t>
        </is>
      </c>
      <c r="C2047" t="inlineStr">
        <is>
          <t>Okay, so all we need is a theme, and cups and ice and punch and a cake.</t>
        </is>
      </c>
      <c r="D2047">
        <f>HYPERLINK("https://www.youtube.com/watch?v=RK78IKPzeNc&amp;t=223s", "Go to time")</f>
        <v/>
      </c>
    </row>
    <row r="2048">
      <c r="A2048">
        <f>HYPERLINK("https://www.youtube.com/watch?v=Wy0e_WJNnOc", "Video")</f>
        <v/>
      </c>
      <c r="B2048" t="inlineStr">
        <is>
          <t>6:31</t>
        </is>
      </c>
      <c r="C2048" t="inlineStr">
        <is>
          <t>birthday punches 1 2 3 4 5 6 7 13 14 15</t>
        </is>
      </c>
      <c r="D2048">
        <f>HYPERLINK("https://www.youtube.com/watch?v=Wy0e_WJNnOc&amp;t=391s", "Go to time")</f>
        <v/>
      </c>
    </row>
    <row r="2049">
      <c r="A2049">
        <f>HYPERLINK("https://www.youtube.com/watch?v=Wy0e_WJNnOc", "Video")</f>
        <v/>
      </c>
      <c r="B2049" t="inlineStr">
        <is>
          <t>36:48</t>
        </is>
      </c>
      <c r="C2049" t="inlineStr">
        <is>
          <t>your lunch is especially pungent maybe</t>
        </is>
      </c>
      <c r="D2049">
        <f>HYPERLINK("https://www.youtube.com/watch?v=Wy0e_WJNnOc&amp;t=2208s", "Go to time")</f>
        <v/>
      </c>
    </row>
    <row r="2050">
      <c r="A2050">
        <f>HYPERLINK("https://www.youtube.com/watch?v=Wy0e_WJNnOc", "Video")</f>
        <v/>
      </c>
      <c r="B2050" t="inlineStr">
        <is>
          <t>40:18</t>
        </is>
      </c>
      <c r="C2050" t="inlineStr">
        <is>
          <t>punch okay so there's no defense for</t>
        </is>
      </c>
      <c r="D2050">
        <f>HYPERLINK("https://www.youtube.com/watch?v=Wy0e_WJNnOc&amp;t=2418s", "Go to time")</f>
        <v/>
      </c>
    </row>
    <row r="2051">
      <c r="A2051">
        <f>HYPERLINK("https://www.youtube.com/watch?v=Wy0e_WJNnOc", "Video")</f>
        <v/>
      </c>
      <c r="B2051" t="inlineStr">
        <is>
          <t>40:46</t>
        </is>
      </c>
      <c r="C2051" t="inlineStr">
        <is>
          <t>with the throat punch now how would you</t>
        </is>
      </c>
      <c r="D2051">
        <f>HYPERLINK("https://www.youtube.com/watch?v=Wy0e_WJNnOc&amp;t=2446s", "Go to time")</f>
        <v/>
      </c>
    </row>
    <row r="2052">
      <c r="A2052">
        <f>HYPERLINK("https://www.youtube.com/watch?v=Wy0e_WJNnOc", "Video")</f>
        <v/>
      </c>
      <c r="B2052" t="inlineStr">
        <is>
          <t>40:53</t>
        </is>
      </c>
      <c r="C2052" t="inlineStr">
        <is>
          <t>with a throat punch here it comes block</t>
        </is>
      </c>
      <c r="D2052">
        <f>HYPERLINK("https://www.youtube.com/watch?v=Wy0e_WJNnOc&amp;t=2453s", "Go to time")</f>
        <v/>
      </c>
    </row>
    <row r="2053">
      <c r="A2053">
        <f>HYPERLINK("https://www.youtube.com/watch?v=Wy0e_WJNnOc", "Video")</f>
        <v/>
      </c>
      <c r="B2053" t="inlineStr">
        <is>
          <t>41:03</t>
        </is>
      </c>
      <c r="C2053" t="inlineStr">
        <is>
          <t>punch absorb the blow groin punch hip</t>
        </is>
      </c>
      <c r="D2053">
        <f>HYPERLINK("https://www.youtube.com/watch?v=Wy0e_WJNnOc&amp;t=2463s", "Go to time")</f>
        <v/>
      </c>
    </row>
    <row r="2054">
      <c r="A2054">
        <f>HYPERLINK("https://www.youtube.com/watch?v=QAhJSTnodDM", "Video")</f>
        <v/>
      </c>
      <c r="B2054" t="inlineStr">
        <is>
          <t>1:08</t>
        </is>
      </c>
      <c r="C2054" t="inlineStr">
        <is>
          <t>uh hawaiian blood punch oh that's chris</t>
        </is>
      </c>
      <c r="D2054">
        <f>HYPERLINK("https://www.youtube.com/watch?v=QAhJSTnodDM&amp;t=68s", "Go to time")</f>
        <v/>
      </c>
    </row>
    <row r="2055">
      <c r="A2055">
        <f>HYPERLINK("https://www.youtube.com/watch?v=pEFPEw9xd84", "Video")</f>
        <v/>
      </c>
      <c r="B2055" t="inlineStr">
        <is>
          <t>1:12</t>
        </is>
      </c>
      <c r="C2055" t="inlineStr">
        <is>
          <t>be punished colder warmer a little</t>
        </is>
      </c>
      <c r="D2055">
        <f>HYPERLINK("https://www.youtube.com/watch?v=pEFPEw9xd84&amp;t=72s", "Go to time")</f>
        <v/>
      </c>
    </row>
    <row r="2056">
      <c r="A2056">
        <f>HYPERLINK("https://www.youtube.com/watch?v=IU5CQC5ScFE", "Video")</f>
        <v/>
      </c>
      <c r="B2056" t="inlineStr">
        <is>
          <t>1:25</t>
        </is>
      </c>
      <c r="C2056" t="inlineStr">
        <is>
          <t>not about the punchline to the joke</t>
        </is>
      </c>
      <c r="D2056">
        <f>HYPERLINK("https://www.youtube.com/watch?v=IU5CQC5ScFE&amp;t=85s", "Go to time")</f>
        <v/>
      </c>
    </row>
    <row r="2057">
      <c r="A2057">
        <f>HYPERLINK("https://www.youtube.com/watch?v=glMgnCJ98Aw", "Video")</f>
        <v/>
      </c>
      <c r="B2057" t="inlineStr">
        <is>
          <t>0:36</t>
        </is>
      </c>
      <c r="C2057" t="inlineStr">
        <is>
          <t>throat punch</t>
        </is>
      </c>
      <c r="D2057">
        <f>HYPERLINK("https://www.youtube.com/watch?v=glMgnCJ98Aw&amp;t=36s", "Go to time")</f>
        <v/>
      </c>
    </row>
    <row r="2058">
      <c r="A2058">
        <f>HYPERLINK("https://www.youtube.com/watch?v=glMgnCJ98Aw", "Video")</f>
        <v/>
      </c>
      <c r="B2058" t="inlineStr">
        <is>
          <t>1:06</t>
        </is>
      </c>
      <c r="C2058" t="inlineStr">
        <is>
          <t>has come at you with the throat punch</t>
        </is>
      </c>
      <c r="D2058">
        <f>HYPERLINK("https://www.youtube.com/watch?v=glMgnCJ98Aw&amp;t=66s", "Go to time")</f>
        <v/>
      </c>
    </row>
    <row r="2059">
      <c r="A2059">
        <f>HYPERLINK("https://www.youtube.com/watch?v=glMgnCJ98Aw", "Video")</f>
        <v/>
      </c>
      <c r="B2059" t="inlineStr">
        <is>
          <t>1:14</t>
        </is>
      </c>
      <c r="C2059" t="inlineStr">
        <is>
          <t>punch here it comes</t>
        </is>
      </c>
      <c r="D2059">
        <f>HYPERLINK("https://www.youtube.com/watch?v=glMgnCJ98Aw&amp;t=74s", "Go to time")</f>
        <v/>
      </c>
    </row>
    <row r="2060">
      <c r="A2060">
        <f>HYPERLINK("https://www.youtube.com/watch?v=glMgnCJ98Aw", "Video")</f>
        <v/>
      </c>
      <c r="B2060" t="inlineStr">
        <is>
          <t>1:22</t>
        </is>
      </c>
      <c r="C2060" t="inlineStr">
        <is>
          <t>good points second throat punch</t>
        </is>
      </c>
      <c r="D2060">
        <f>HYPERLINK("https://www.youtube.com/watch?v=glMgnCJ98Aw&amp;t=82s", "Go to time")</f>
        <v/>
      </c>
    </row>
    <row r="2061">
      <c r="A2061">
        <f>HYPERLINK("https://www.youtube.com/watch?v=glMgnCJ98Aw", "Video")</f>
        <v/>
      </c>
      <c r="B2061" t="inlineStr">
        <is>
          <t>1:26</t>
        </is>
      </c>
      <c r="C2061" t="inlineStr">
        <is>
          <t>groin punch</t>
        </is>
      </c>
      <c r="D2061">
        <f>HYPERLINK("https://www.youtube.com/watch?v=glMgnCJ98Aw&amp;t=86s", "Go to time")</f>
        <v/>
      </c>
    </row>
    <row r="2062">
      <c r="A2062">
        <f>HYPERLINK("https://www.youtube.com/watch?v=yt0XYibFwaY", "Video")</f>
        <v/>
      </c>
      <c r="B2062" t="inlineStr">
        <is>
          <t>8:51</t>
        </is>
      </c>
      <c r="C2062" t="inlineStr">
        <is>
          <t>hear you man shut up I'm gonna punch you</t>
        </is>
      </c>
      <c r="D2062">
        <f>HYPERLINK("https://www.youtube.com/watch?v=yt0XYibFwaY&amp;t=531s", "Go to time")</f>
        <v/>
      </c>
    </row>
    <row r="2063">
      <c r="A2063">
        <f>HYPERLINK("https://www.youtube.com/watch?v=R0035OsKwFc", "Video")</f>
        <v/>
      </c>
      <c r="B2063" t="inlineStr">
        <is>
          <t>10:26</t>
        </is>
      </c>
      <c r="C2063" t="inlineStr">
        <is>
          <t>puncher I didn't sucker punch you</t>
        </is>
      </c>
      <c r="D2063">
        <f>HYPERLINK("https://www.youtube.com/watch?v=R0035OsKwFc&amp;t=626s", "Go to time")</f>
        <v/>
      </c>
    </row>
    <row r="2064">
      <c r="A2064">
        <f>HYPERLINK("https://www.youtube.com/watch?v=R0035OsKwFc", "Video")</f>
        <v/>
      </c>
      <c r="B2064" t="inlineStr">
        <is>
          <t>10:35</t>
        </is>
      </c>
      <c r="C2064" t="inlineStr">
        <is>
          <t>Dwight was for one punch which I</t>
        </is>
      </c>
      <c r="D2064">
        <f>HYPERLINK("https://www.youtube.com/watch?v=R0035OsKwFc&amp;t=635s", "Go to time")</f>
        <v/>
      </c>
    </row>
    <row r="2065">
      <c r="A2065">
        <f>HYPERLINK("https://www.youtube.com/watch?v=R0035OsKwFc", "Video")</f>
        <v/>
      </c>
      <c r="B2065" t="inlineStr">
        <is>
          <t>10:40</t>
        </is>
      </c>
      <c r="C2065" t="inlineStr">
        <is>
          <t>second punch so catch 22. okay fine give</t>
        </is>
      </c>
      <c r="D2065">
        <f>HYPERLINK("https://www.youtube.com/watch?v=R0035OsKwFc&amp;t=640s", "Go to time")</f>
        <v/>
      </c>
    </row>
    <row r="2066">
      <c r="A2066">
        <f>HYPERLINK("https://www.youtube.com/watch?v=R0035OsKwFc", "Video")</f>
        <v/>
      </c>
      <c r="B2066" t="inlineStr">
        <is>
          <t>10:44</t>
        </is>
      </c>
      <c r="C2066" t="inlineStr">
        <is>
          <t>it your best shot two punches go look if</t>
        </is>
      </c>
      <c r="D2066">
        <f>HYPERLINK("https://www.youtube.com/watch?v=R0035OsKwFc&amp;t=644s", "Go to time")</f>
        <v/>
      </c>
    </row>
    <row r="2067">
      <c r="A2067">
        <f>HYPERLINK("https://www.youtube.com/watch?v=R0035OsKwFc", "Video")</f>
        <v/>
      </c>
      <c r="B2067" t="inlineStr">
        <is>
          <t>10:49</t>
        </is>
      </c>
      <c r="C2067" t="inlineStr">
        <is>
          <t>be two punches me punching you and you</t>
        </is>
      </c>
      <c r="D2067">
        <f>HYPERLINK("https://www.youtube.com/watch?v=R0035OsKwFc&amp;t=649s", "Go to time")</f>
        <v/>
      </c>
    </row>
    <row r="2068">
      <c r="A2068">
        <f>HYPERLINK("https://www.youtube.com/watch?v=R0035OsKwFc", "Video")</f>
        <v/>
      </c>
      <c r="B2068" t="inlineStr">
        <is>
          <t>10:52</t>
        </is>
      </c>
      <c r="C2068" t="inlineStr">
        <is>
          <t>first punch rendering you in effect oh</t>
        </is>
      </c>
      <c r="D2068">
        <f>HYPERLINK("https://www.youtube.com/watch?v=R0035OsKwFc&amp;t=652s", "Go to time")</f>
        <v/>
      </c>
    </row>
    <row r="2069">
      <c r="A2069">
        <f>HYPERLINK("https://www.youtube.com/watch?v=q0C7-0Vj9Gs", "Video")</f>
        <v/>
      </c>
      <c r="B2069" t="inlineStr">
        <is>
          <t>55:49</t>
        </is>
      </c>
      <c r="C2069" t="inlineStr">
        <is>
          <t>kind of severe yeah and I punched a hole</t>
        </is>
      </c>
      <c r="D2069">
        <f>HYPERLINK("https://www.youtube.com/watch?v=q0C7-0Vj9Gs&amp;t=3349s", "Go to time")</f>
        <v/>
      </c>
    </row>
    <row r="2070">
      <c r="A2070">
        <f>HYPERLINK("https://www.youtube.com/watch?v=q0C7-0Vj9Gs", "Video")</f>
        <v/>
      </c>
      <c r="B2070" t="inlineStr">
        <is>
          <t>60:22</t>
        </is>
      </c>
      <c r="C2070" t="inlineStr">
        <is>
          <t>Rapunzel how long do you think it's been</t>
        </is>
      </c>
      <c r="D2070">
        <f>HYPERLINK("https://www.youtube.com/watch?v=q0C7-0Vj9Gs&amp;t=3622s", "Go to time")</f>
        <v/>
      </c>
    </row>
    <row r="2071">
      <c r="A2071">
        <f>HYPERLINK("https://www.youtube.com/watch?v=gpHoIoo9Ddg", "Video")</f>
        <v/>
      </c>
      <c r="B2071" t="inlineStr">
        <is>
          <t>3:20</t>
        </is>
      </c>
      <c r="C2071" t="inlineStr">
        <is>
          <t>can I get you some punch I know I'll get</t>
        </is>
      </c>
      <c r="D2071">
        <f>HYPERLINK("https://www.youtube.com/watch?v=gpHoIoo9Ddg&amp;t=200s", "Go to time")</f>
        <v/>
      </c>
    </row>
    <row r="2072">
      <c r="A2072">
        <f>HYPERLINK("https://www.youtube.com/watch?v=V-ykYZApBAw", "Video")</f>
        <v/>
      </c>
      <c r="B2072" t="inlineStr">
        <is>
          <t>2:11</t>
        </is>
      </c>
      <c r="C2072" t="inlineStr">
        <is>
          <t>give it your best shot two punches go</t>
        </is>
      </c>
      <c r="D2072">
        <f>HYPERLINK("https://www.youtube.com/watch?v=V-ykYZApBAw&amp;t=131s", "Go to time")</f>
        <v/>
      </c>
    </row>
    <row r="2073">
      <c r="A2073">
        <f>HYPERLINK("https://www.youtube.com/watch?v=V-ykYZApBAw", "Video")</f>
        <v/>
      </c>
      <c r="B2073" t="inlineStr">
        <is>
          <t>8:11</t>
        </is>
      </c>
      <c r="C2073" t="inlineStr">
        <is>
          <t>you cannot go wrong with a throat punch</t>
        </is>
      </c>
      <c r="D2073">
        <f>HYPERLINK("https://www.youtube.com/watch?v=V-ykYZApBAw&amp;t=491s", "Go to time")</f>
        <v/>
      </c>
    </row>
    <row r="2074">
      <c r="A2074">
        <f>HYPERLINK("https://www.youtube.com/watch?v=A_Ecf0qzENA", "Video")</f>
        <v/>
      </c>
      <c r="B2074" t="inlineStr">
        <is>
          <t>0:42</t>
        </is>
      </c>
      <c r="C2074" t="inlineStr">
        <is>
          <t>in and starts punching me in the grief</t>
        </is>
      </c>
      <c r="D2074">
        <f>HYPERLINK("https://www.youtube.com/watch?v=A_Ecf0qzENA&amp;t=42s", "Go to time")</f>
        <v/>
      </c>
    </row>
    <row r="2075">
      <c r="A2075">
        <f>HYPERLINK("https://www.youtube.com/watch?v=gg3De5xzkk4", "Video")</f>
        <v/>
      </c>
      <c r="B2075" t="inlineStr">
        <is>
          <t>6:21</t>
        </is>
      </c>
      <c r="C2075" t="inlineStr">
        <is>
          <t>theme and cups and ice and punch and a</t>
        </is>
      </c>
      <c r="D2075">
        <f>HYPERLINK("https://www.youtube.com/watch?v=gg3De5xzkk4&amp;t=381s", "Go to time")</f>
        <v/>
      </c>
    </row>
    <row r="2076">
      <c r="A2076">
        <f>HYPERLINK("https://www.youtube.com/watch?v=hCCladadcR8", "Video")</f>
        <v/>
      </c>
      <c r="B2076" t="inlineStr">
        <is>
          <t>2:31</t>
        </is>
      </c>
      <c r="C2076" t="inlineStr">
        <is>
          <t>entire office will be punished</t>
        </is>
      </c>
      <c r="D2076">
        <f>HYPERLINK("https://www.youtube.com/watch?v=hCCladadcR8&amp;t=151s", "Go to time")</f>
        <v/>
      </c>
    </row>
    <row r="2077">
      <c r="A2077">
        <f>HYPERLINK("https://www.youtube.com/watch?v=23UxXHvKeS4", "Video")</f>
        <v/>
      </c>
      <c r="B2077" t="inlineStr">
        <is>
          <t>2:49</t>
        </is>
      </c>
      <c r="C2077" t="inlineStr">
        <is>
          <t>be punished colder warmer little warmer</t>
        </is>
      </c>
      <c r="D2077">
        <f>HYPERLINK("https://www.youtube.com/watch?v=23UxXHvKeS4&amp;t=169s", "Go to time")</f>
        <v/>
      </c>
    </row>
    <row r="2078">
      <c r="A2078">
        <f>HYPERLINK("https://www.youtube.com/watch?v=NN2NiPbwZI8", "Video")</f>
        <v/>
      </c>
      <c r="B2078" t="inlineStr">
        <is>
          <t>3:37</t>
        </is>
      </c>
      <c r="C2078" t="inlineStr">
        <is>
          <t>punished</t>
        </is>
      </c>
      <c r="D2078">
        <f>HYPERLINK("https://www.youtube.com/watch?v=NN2NiPbwZI8&amp;t=217s", "Go to time")</f>
        <v/>
      </c>
    </row>
    <row r="2079">
      <c r="A2079">
        <f>HYPERLINK("https://www.youtube.com/watch?v=j9chEsNyPAM", "Video")</f>
        <v/>
      </c>
      <c r="B2079" t="inlineStr">
        <is>
          <t>0:49</t>
        </is>
      </c>
      <c r="C2079" t="inlineStr">
        <is>
          <t>punching my</t>
        </is>
      </c>
      <c r="D2079">
        <f>HYPERLINK("https://www.youtube.com/watch?v=j9chEsNyPAM&amp;t=49s", "Go to time")</f>
        <v/>
      </c>
    </row>
    <row r="2080">
      <c r="A2080">
        <f>HYPERLINK("https://www.youtube.com/watch?v=e-rPGxd9DSQ", "Video")</f>
        <v/>
      </c>
      <c r="B2080" t="inlineStr">
        <is>
          <t>0:25</t>
        </is>
      </c>
      <c r="C2080" t="inlineStr">
        <is>
          <t>car Andy who punched you hey I was on</t>
        </is>
      </c>
      <c r="D2080">
        <f>HYPERLINK("https://www.youtube.com/watch?v=e-rPGxd9DSQ&amp;t=25s", "Go to time")</f>
        <v/>
      </c>
    </row>
    <row r="2081">
      <c r="A2081">
        <f>HYPERLINK("https://www.youtube.com/watch?v=e-rPGxd9DSQ", "Video")</f>
        <v/>
      </c>
      <c r="B2081" t="inlineStr">
        <is>
          <t>1:01</t>
        </is>
      </c>
      <c r="C2081" t="inlineStr">
        <is>
          <t>punches were going and I ducked a few</t>
        </is>
      </c>
      <c r="D2081">
        <f>HYPERLINK("https://www.youtube.com/watch?v=e-rPGxd9DSQ&amp;t=61s", "Go to time")</f>
        <v/>
      </c>
    </row>
    <row r="2082">
      <c r="A2082">
        <f>HYPERLINK("https://www.youtube.com/watch?v=QTKzTs5EKIM", "Video")</f>
        <v/>
      </c>
      <c r="B2082" t="inlineStr">
        <is>
          <t>1:14</t>
        </is>
      </c>
      <c r="C2082" t="inlineStr">
        <is>
          <t>oh and you wanted uh three hold punch or</t>
        </is>
      </c>
      <c r="D2082">
        <f>HYPERLINK("https://www.youtube.com/watch?v=QTKzTs5EKIM&amp;t=74s", "Go to time")</f>
        <v/>
      </c>
    </row>
    <row r="2083">
      <c r="A2083">
        <f>HYPERLINK("https://www.youtube.com/watch?v=QTKzTs5EKIM", "Video")</f>
        <v/>
      </c>
      <c r="B2083" t="inlineStr">
        <is>
          <t>9:32</t>
        </is>
      </c>
      <c r="C2083" t="inlineStr">
        <is>
          <t>ever since the old onew punch to my</t>
        </is>
      </c>
      <c r="D2083">
        <f>HYPERLINK("https://www.youtube.com/watch?v=QTKzTs5EKIM&amp;t=572s", "Go to time")</f>
        <v/>
      </c>
    </row>
    <row r="2084">
      <c r="A2084">
        <f>HYPERLINK("https://www.youtube.com/watch?v=QvFgTvIHsPw", "Video")</f>
        <v/>
      </c>
      <c r="B2084" t="inlineStr">
        <is>
          <t>11:17</t>
        </is>
      </c>
      <c r="C2084" t="inlineStr">
        <is>
          <t>your lunch is especially pungent maybe</t>
        </is>
      </c>
      <c r="D2084">
        <f>HYPERLINK("https://www.youtube.com/watch?v=QvFgTvIHsPw&amp;t=677s", "Go to time")</f>
        <v/>
      </c>
    </row>
    <row r="2085">
      <c r="A2085">
        <f>HYPERLINK("https://www.youtube.com/watch?v=QvFgTvIHsPw", "Video")</f>
        <v/>
      </c>
      <c r="B2085" t="inlineStr">
        <is>
          <t>13:23</t>
        </is>
      </c>
      <c r="C2085" t="inlineStr">
        <is>
          <t>punished</t>
        </is>
      </c>
      <c r="D2085">
        <f>HYPERLINK("https://www.youtube.com/watch?v=QvFgTvIHsPw&amp;t=803s", "Go to time")</f>
        <v/>
      </c>
    </row>
    <row r="2086">
      <c r="A2086">
        <f>HYPERLINK("https://www.youtube.com/watch?v=QvFgTvIHsPw", "Video")</f>
        <v/>
      </c>
      <c r="B2086" t="inlineStr">
        <is>
          <t>22:30</t>
        </is>
      </c>
      <c r="C2086" t="inlineStr">
        <is>
          <t>punch okay so there's no defense for</t>
        </is>
      </c>
      <c r="D2086">
        <f>HYPERLINK("https://www.youtube.com/watch?v=QvFgTvIHsPw&amp;t=1350s", "Go to time")</f>
        <v/>
      </c>
    </row>
    <row r="2087">
      <c r="A2087">
        <f>HYPERLINK("https://www.youtube.com/watch?v=QvFgTvIHsPw", "Video")</f>
        <v/>
      </c>
      <c r="B2087" t="inlineStr">
        <is>
          <t>22:59</t>
        </is>
      </c>
      <c r="C2087" t="inlineStr">
        <is>
          <t>with the throat punch now how would you</t>
        </is>
      </c>
      <c r="D2087">
        <f>HYPERLINK("https://www.youtube.com/watch?v=QvFgTvIHsPw&amp;t=1379s", "Go to time")</f>
        <v/>
      </c>
    </row>
    <row r="2088">
      <c r="A2088">
        <f>HYPERLINK("https://www.youtube.com/watch?v=QvFgTvIHsPw", "Video")</f>
        <v/>
      </c>
      <c r="B2088" t="inlineStr">
        <is>
          <t>23:06</t>
        </is>
      </c>
      <c r="C2088" t="inlineStr">
        <is>
          <t>with the throat punch here it comes</t>
        </is>
      </c>
      <c r="D2088">
        <f>HYPERLINK("https://www.youtube.com/watch?v=QvFgTvIHsPw&amp;t=1386s", "Go to time")</f>
        <v/>
      </c>
    </row>
    <row r="2089">
      <c r="A2089">
        <f>HYPERLINK("https://www.youtube.com/watch?v=QvFgTvIHsPw", "Video")</f>
        <v/>
      </c>
      <c r="B2089" t="inlineStr">
        <is>
          <t>23:15</t>
        </is>
      </c>
      <c r="C2089" t="inlineStr">
        <is>
          <t>throat punch absorb the blow groin punch</t>
        </is>
      </c>
      <c r="D2089">
        <f>HYPERLINK("https://www.youtube.com/watch?v=QvFgTvIHsPw&amp;t=1395s", "Go to time")</f>
        <v/>
      </c>
    </row>
    <row r="2090">
      <c r="A2090">
        <f>HYPERLINK("https://www.youtube.com/watch?v=rEtKaGW37ng", "Video")</f>
        <v/>
      </c>
      <c r="B2090" t="inlineStr">
        <is>
          <t>5:06</t>
        </is>
      </c>
      <c r="C2090" t="inlineStr">
        <is>
          <t>punished</t>
        </is>
      </c>
      <c r="D2090">
        <f>HYPERLINK("https://www.youtube.com/watch?v=rEtKaGW37ng&amp;t=306s", "Go to time")</f>
        <v/>
      </c>
    </row>
    <row r="2091">
      <c r="A2091">
        <f>HYPERLINK("https://www.youtube.com/watch?v=Dz5KyKigBTE", "Video")</f>
        <v/>
      </c>
      <c r="B2091" t="inlineStr">
        <is>
          <t>23:35</t>
        </is>
      </c>
      <c r="C2091" t="inlineStr">
        <is>
          <t>Rapunzel how long do you think it's been</t>
        </is>
      </c>
      <c r="D2091">
        <f>HYPERLINK("https://www.youtube.com/watch?v=Dz5KyKigBTE&amp;t=1415s", "Go to time")</f>
        <v/>
      </c>
    </row>
    <row r="2092">
      <c r="A2092">
        <f>HYPERLINK("https://www.youtube.com/watch?v=tLFWwzyDGM8", "Video")</f>
        <v/>
      </c>
      <c r="B2092" t="inlineStr">
        <is>
          <t>16:22</t>
        </is>
      </c>
      <c r="C2092" t="inlineStr">
        <is>
          <t>punch</t>
        </is>
      </c>
      <c r="D2092">
        <f>HYPERLINK("https://www.youtube.com/watch?v=tLFWwzyDGM8&amp;t=982s", "Go to time")</f>
        <v/>
      </c>
    </row>
    <row r="2093">
      <c r="A2093">
        <f>HYPERLINK("https://www.youtube.com/watch?v=tLFWwzyDGM8", "Video")</f>
        <v/>
      </c>
      <c r="B2093" t="inlineStr">
        <is>
          <t>16:23</t>
        </is>
      </c>
      <c r="C2093" t="inlineStr">
        <is>
          <t>letter only the lawyers want that punch</t>
        </is>
      </c>
      <c r="D2093">
        <f>HYPERLINK("https://www.youtube.com/watch?v=tLFWwzyDGM8&amp;t=983s", "Go to time")</f>
        <v/>
      </c>
    </row>
    <row r="2094">
      <c r="A2094">
        <f>HYPERLINK("https://www.youtube.com/watch?v=03gvTKxMOFE", "Video")</f>
        <v/>
      </c>
      <c r="B2094" t="inlineStr">
        <is>
          <t>2:46</t>
        </is>
      </c>
      <c r="C2094" t="inlineStr">
        <is>
          <t>yeah and punk'd and all that kind of</t>
        </is>
      </c>
      <c r="D2094">
        <f>HYPERLINK("https://www.youtube.com/watch?v=03gvTKxMOFE&amp;t=166s", "Go to time")</f>
        <v/>
      </c>
    </row>
    <row r="2095">
      <c r="A2095">
        <f>HYPERLINK("https://www.youtube.com/watch?v=hISMg2RH7i4", "Video")</f>
        <v/>
      </c>
      <c r="B2095" t="inlineStr">
        <is>
          <t>0:25</t>
        </is>
      </c>
      <c r="C2095" t="inlineStr">
        <is>
          <t>entire office will be punished</t>
        </is>
      </c>
      <c r="D2095">
        <f>HYPERLINK("https://www.youtube.com/watch?v=hISMg2RH7i4&amp;t=25s", "Go to time")</f>
        <v/>
      </c>
    </row>
    <row r="2096">
      <c r="A2096">
        <f>HYPERLINK("https://www.youtube.com/watch?v=G0sDekumv7E", "Video")</f>
        <v/>
      </c>
      <c r="B2096" t="inlineStr">
        <is>
          <t>5:38</t>
        </is>
      </c>
      <c r="C2096" t="inlineStr">
        <is>
          <t>wants how about that two-hole punch</t>
        </is>
      </c>
      <c r="D2096">
        <f>HYPERLINK("https://www.youtube.com/watch?v=G0sDekumv7E&amp;t=338s", "Go to time")</f>
        <v/>
      </c>
    </row>
    <row r="2097">
      <c r="A2097">
        <f>HYPERLINK("https://www.youtube.com/watch?v=G0sDekumv7E", "Video")</f>
        <v/>
      </c>
      <c r="B2097" t="inlineStr">
        <is>
          <t>5:41</t>
        </is>
      </c>
      <c r="C2097" t="inlineStr">
        <is>
          <t>letter only the lawyers want that punch</t>
        </is>
      </c>
      <c r="D2097">
        <f>HYPERLINK("https://www.youtube.com/watch?v=G0sDekumv7E&amp;t=341s", "Go to time")</f>
        <v/>
      </c>
    </row>
    <row r="2098">
      <c r="A2098">
        <f>HYPERLINK("https://www.youtube.com/watch?v=V8Yej-0luJo", "Video")</f>
        <v/>
      </c>
      <c r="B2098" t="inlineStr">
        <is>
          <t>27:39</t>
        </is>
      </c>
      <c r="C2098" t="inlineStr">
        <is>
          <t>punches were going and I docked a few</t>
        </is>
      </c>
      <c r="D2098">
        <f>HYPERLINK("https://www.youtube.com/watch?v=V8Yej-0luJo&amp;t=1659s", "Go to time")</f>
        <v/>
      </c>
    </row>
    <row r="2099">
      <c r="A2099">
        <f>HYPERLINK("https://www.youtube.com/watch?v=mffjjAcQD9Y", "Video")</f>
        <v/>
      </c>
      <c r="B2099" t="inlineStr">
        <is>
          <t>5:12</t>
        </is>
      </c>
      <c r="C2099" t="inlineStr">
        <is>
          <t>acceptance and punching</t>
        </is>
      </c>
      <c r="D2099">
        <f>HYPERLINK("https://www.youtube.com/watch?v=mffjjAcQD9Y&amp;t=312s", "Go to time")</f>
        <v/>
      </c>
    </row>
    <row r="2100">
      <c r="A2100">
        <f>HYPERLINK("https://www.youtube.com/watch?v=exKNWlSQqfc", "Video")</f>
        <v/>
      </c>
      <c r="B2100" t="inlineStr">
        <is>
          <t>5:54</t>
        </is>
      </c>
      <c r="C2100" t="inlineStr">
        <is>
          <t>translate so I felt I needed to punish</t>
        </is>
      </c>
      <c r="D2100">
        <f>HYPERLINK("https://www.youtube.com/watch?v=exKNWlSQqfc&amp;t=354s", "Go to time")</f>
        <v/>
      </c>
    </row>
    <row r="2101">
      <c r="A2101">
        <f>HYPERLINK("https://www.youtube.com/watch?v=Y-lzXwOtzzw", "Video")</f>
        <v/>
      </c>
      <c r="B2101" t="inlineStr">
        <is>
          <t>4:28</t>
        </is>
      </c>
      <c r="C2101" t="inlineStr">
        <is>
          <t>capital punishment that was awesome</t>
        </is>
      </c>
      <c r="D2101">
        <f>HYPERLINK("https://www.youtube.com/watch?v=Y-lzXwOtzzw&amp;t=268s", "Go to time")</f>
        <v/>
      </c>
    </row>
    <row r="2102">
      <c r="A2102">
        <f>HYPERLINK("https://www.youtube.com/watch?v=Eo8RzH-6Tfw", "Video")</f>
        <v/>
      </c>
      <c r="B2102" t="inlineStr">
        <is>
          <t>6:42</t>
        </is>
      </c>
      <c r="C2102" t="inlineStr">
        <is>
          <t>to hit me you want to punch me h Huh he</t>
        </is>
      </c>
      <c r="D2102">
        <f>HYPERLINK("https://www.youtube.com/watch?v=Eo8RzH-6Tfw&amp;t=402s", "Go to time")</f>
        <v/>
      </c>
    </row>
    <row r="2103">
      <c r="A2103">
        <f>HYPERLINK("https://www.youtube.com/watch?v=Eo8RzH-6Tfw", "Video")</f>
        <v/>
      </c>
      <c r="B2103" t="inlineStr">
        <is>
          <t>6:50</t>
        </is>
      </c>
      <c r="C2103" t="inlineStr">
        <is>
          <t>punch him hey hey come on Ryan whose</t>
        </is>
      </c>
      <c r="D2103">
        <f>HYPERLINK("https://www.youtube.com/watch?v=Eo8RzH-6Tfw&amp;t=410s", "Go to time")</f>
        <v/>
      </c>
    </row>
    <row r="2104">
      <c r="A2104">
        <f>HYPERLINK("https://www.youtube.com/watch?v=uzjLEpd7ebQ", "Video")</f>
        <v/>
      </c>
      <c r="B2104" t="inlineStr">
        <is>
          <t>0:42</t>
        </is>
      </c>
      <c r="C2104" t="inlineStr">
        <is>
          <t>punish them</t>
        </is>
      </c>
      <c r="D2104">
        <f>HYPERLINK("https://www.youtube.com/watch?v=uzjLEpd7ebQ&amp;t=42s", "Go to time")</f>
        <v/>
      </c>
    </row>
    <row r="2105">
      <c r="A2105">
        <f>HYPERLINK("https://www.youtube.com/watch?v=TvJzrKFPm60", "Video")</f>
        <v/>
      </c>
      <c r="B2105" t="inlineStr">
        <is>
          <t>1:35</t>
        </is>
      </c>
      <c r="C2105" t="inlineStr">
        <is>
          <t>just I'm too I punch you oh well that</t>
        </is>
      </c>
      <c r="D2105">
        <f>HYPERLINK("https://www.youtube.com/watch?v=TvJzrKFPm60&amp;t=95s", "Go to time")</f>
        <v/>
      </c>
    </row>
    <row r="2106">
      <c r="A2106">
        <f>HYPERLINK("https://www.youtube.com/watch?v=TvJzrKFPm60", "Video")</f>
        <v/>
      </c>
      <c r="B2106" t="inlineStr">
        <is>
          <t>1:53</t>
        </is>
      </c>
      <c r="C2106" t="inlineStr">
        <is>
          <t>snow at exactly midnight punch you</t>
        </is>
      </c>
      <c r="D2106">
        <f>HYPERLINK("https://www.youtube.com/watch?v=TvJzrKFPm60&amp;t=113s", "Go to time")</f>
        <v/>
      </c>
    </row>
    <row r="2107">
      <c r="A2107">
        <f>HYPERLINK("https://www.youtube.com/watch?v=3KvgRsKSz94", "Video")</f>
        <v/>
      </c>
      <c r="B2107" t="inlineStr">
        <is>
          <t>0:02</t>
        </is>
      </c>
      <c r="C2107" t="inlineStr">
        <is>
          <t>and cups and ice and punch and the cake</t>
        </is>
      </c>
      <c r="D2107">
        <f>HYPERLINK("https://www.youtube.com/watch?v=3KvgRsKSz94&amp;t=2s", "Go to time")</f>
        <v/>
      </c>
    </row>
    <row r="2108">
      <c r="A2108">
        <f>HYPERLINK("https://www.youtube.com/watch?v=5p5lJ6YRuOQ", "Video")</f>
        <v/>
      </c>
      <c r="B2108" t="inlineStr">
        <is>
          <t>5:16</t>
        </is>
      </c>
      <c r="C2108" t="inlineStr">
        <is>
          <t>hand can I get you some punch I well</t>
        </is>
      </c>
      <c r="D2108">
        <f>HYPERLINK("https://www.youtube.com/watch?v=5p5lJ6YRuOQ&amp;t=316s", "Go to time")</f>
        <v/>
      </c>
    </row>
    <row r="2109">
      <c r="A2109">
        <f>HYPERLINK("https://www.youtube.com/watch?v=5p5lJ6YRuOQ", "Video")</f>
        <v/>
      </c>
      <c r="B2109" t="inlineStr">
        <is>
          <t>5:18</t>
        </is>
      </c>
      <c r="C2109" t="inlineStr">
        <is>
          <t>I'll get some punch that was</t>
        </is>
      </c>
      <c r="D2109">
        <f>HYPERLINK("https://www.youtube.com/watch?v=5p5lJ6YRuOQ&amp;t=318s", "Go to time")</f>
        <v/>
      </c>
    </row>
    <row r="2110">
      <c r="A2110">
        <f>HYPERLINK("https://www.youtube.com/watch?v=5p5lJ6YRuOQ", "Video")</f>
        <v/>
      </c>
      <c r="B2110" t="inlineStr">
        <is>
          <t>8:17</t>
        </is>
      </c>
      <c r="C2110" t="inlineStr">
        <is>
          <t>Sucker Punch you I didn't sucker punch</t>
        </is>
      </c>
      <c r="D2110">
        <f>HYPERLINK("https://www.youtube.com/watch?v=5p5lJ6YRuOQ&amp;t=497s", "Go to time")</f>
        <v/>
      </c>
    </row>
    <row r="2111">
      <c r="A2111">
        <f>HYPERLINK("https://www.youtube.com/watch?v=5p5lJ6YRuOQ", "Video")</f>
        <v/>
      </c>
      <c r="B2111" t="inlineStr">
        <is>
          <t>8:26</t>
        </is>
      </c>
      <c r="C2111" t="inlineStr">
        <is>
          <t>offered Dwight was for one punch which I</t>
        </is>
      </c>
      <c r="D2111">
        <f>HYPERLINK("https://www.youtube.com/watch?v=5p5lJ6YRuOQ&amp;t=506s", "Go to time")</f>
        <v/>
      </c>
    </row>
    <row r="2112">
      <c r="A2112">
        <f>HYPERLINK("https://www.youtube.com/watch?v=5p5lJ6YRuOQ", "Video")</f>
        <v/>
      </c>
      <c r="B2112" t="inlineStr">
        <is>
          <t>8:31</t>
        </is>
      </c>
      <c r="C2112" t="inlineStr">
        <is>
          <t>a second punch so catch 22 okay fine tit</t>
        </is>
      </c>
      <c r="D2112">
        <f>HYPERLINK("https://www.youtube.com/watch?v=5p5lJ6YRuOQ&amp;t=511s", "Go to time")</f>
        <v/>
      </c>
    </row>
    <row r="2113">
      <c r="A2113">
        <f>HYPERLINK("https://www.youtube.com/watch?v=5p5lJ6YRuOQ", "Video")</f>
        <v/>
      </c>
      <c r="B2113" t="inlineStr">
        <is>
          <t>8:38</t>
        </is>
      </c>
      <c r="C2113" t="inlineStr">
        <is>
          <t>punches go look if we were in a bar</t>
        </is>
      </c>
      <c r="D2113">
        <f>HYPERLINK("https://www.youtube.com/watch?v=5p5lJ6YRuOQ&amp;t=518s", "Go to time")</f>
        <v/>
      </c>
    </row>
    <row r="2114">
      <c r="A2114">
        <f>HYPERLINK("https://www.youtube.com/watch?v=5p5lJ6YRuOQ", "Video")</f>
        <v/>
      </c>
      <c r="B2114" t="inlineStr">
        <is>
          <t>8:41</t>
        </is>
      </c>
      <c r="C2114" t="inlineStr">
        <is>
          <t>right now there would be two punches me</t>
        </is>
      </c>
      <c r="D2114">
        <f>HYPERLINK("https://www.youtube.com/watch?v=5p5lJ6YRuOQ&amp;t=521s", "Go to time")</f>
        <v/>
      </c>
    </row>
    <row r="2115">
      <c r="A2115">
        <f>HYPERLINK("https://www.youtube.com/watch?v=5p5lJ6YRuOQ", "Video")</f>
        <v/>
      </c>
      <c r="B2115" t="inlineStr">
        <is>
          <t>8:43</t>
        </is>
      </c>
      <c r="C2115" t="inlineStr">
        <is>
          <t>punching you and you hitting the floor</t>
        </is>
      </c>
      <c r="D2115">
        <f>HYPERLINK("https://www.youtube.com/watch?v=5p5lJ6YRuOQ&amp;t=523s", "Go to time")</f>
        <v/>
      </c>
    </row>
    <row r="2116">
      <c r="A2116">
        <f>HYPERLINK("https://www.youtube.com/watch?v=5p5lJ6YRuOQ", "Video")</f>
        <v/>
      </c>
      <c r="B2116" t="inlineStr">
        <is>
          <t>8:44</t>
        </is>
      </c>
      <c r="C2116" t="inlineStr">
        <is>
          <t>no i' block your first punch rendering</t>
        </is>
      </c>
      <c r="D2116">
        <f>HYPERLINK("https://www.youtube.com/watch?v=5p5lJ6YRuOQ&amp;t=524s", "Go to time")</f>
        <v/>
      </c>
    </row>
    <row r="2117">
      <c r="A2117">
        <f>HYPERLINK("https://www.youtube.com/watch?v=IDn2b8gnLVE", "Video")</f>
        <v/>
      </c>
      <c r="B2117" t="inlineStr">
        <is>
          <t>0:10</t>
        </is>
      </c>
      <c r="C2117" t="inlineStr">
        <is>
          <t>know who did it so i can punish them</t>
        </is>
      </c>
      <c r="D2117">
        <f>HYPERLINK("https://www.youtube.com/watch?v=IDn2b8gnLVE&amp;t=10s", "Go to time")</f>
        <v/>
      </c>
    </row>
    <row r="2118">
      <c r="A2118">
        <f>HYPERLINK("https://www.youtube.com/watch?v=tZHmfjmMq-8", "Video")</f>
        <v/>
      </c>
      <c r="B2118" t="inlineStr">
        <is>
          <t>3:17</t>
        </is>
      </c>
      <c r="C2118" t="inlineStr">
        <is>
          <t>punch now how would you Dwight defend</t>
        </is>
      </c>
      <c r="D2118">
        <f>HYPERLINK("https://www.youtube.com/watch?v=tZHmfjmMq-8&amp;t=197s", "Go to time")</f>
        <v/>
      </c>
    </row>
    <row r="2119">
      <c r="A2119">
        <f>HYPERLINK("https://www.youtube.com/watch?v=tZHmfjmMq-8", "Video")</f>
        <v/>
      </c>
      <c r="B2119" t="inlineStr">
        <is>
          <t>3:23</t>
        </is>
      </c>
      <c r="C2119" t="inlineStr">
        <is>
          <t>punch here it comes block grasp wrist as</t>
        </is>
      </c>
      <c r="D2119">
        <f>HYPERLINK("https://www.youtube.com/watch?v=tZHmfjmMq-8&amp;t=203s", "Go to time")</f>
        <v/>
      </c>
    </row>
    <row r="2120">
      <c r="A2120">
        <f>HYPERLINK("https://www.youtube.com/watch?v=tZHmfjmMq-8", "Video")</f>
        <v/>
      </c>
      <c r="B2120" t="inlineStr">
        <is>
          <t>3:30</t>
        </is>
      </c>
      <c r="C2120" t="inlineStr">
        <is>
          <t>good point second throat punch</t>
        </is>
      </c>
      <c r="D2120">
        <f>HYPERLINK("https://www.youtube.com/watch?v=tZHmfjmMq-8&amp;t=210s", "Go to time")</f>
        <v/>
      </c>
    </row>
    <row r="2121">
      <c r="A2121">
        <f>HYPERLINK("https://www.youtube.com/watch?v=tZHmfjmMq-8", "Video")</f>
        <v/>
      </c>
      <c r="B2121" t="inlineStr">
        <is>
          <t>3:35</t>
        </is>
      </c>
      <c r="C2121" t="inlineStr">
        <is>
          <t>groin punch hip block elbow to the gut</t>
        </is>
      </c>
      <c r="D2121">
        <f>HYPERLINK("https://www.youtube.com/watch?v=tZHmfjmMq-8&amp;t=215s", "Go to time")</f>
        <v/>
      </c>
    </row>
    <row r="2122">
      <c r="A2122">
        <f>HYPERLINK("https://www.youtube.com/watch?v=tZHmfjmMq-8", "Video")</f>
        <v/>
      </c>
      <c r="B2122" t="inlineStr">
        <is>
          <t>6:27</t>
        </is>
      </c>
      <c r="C2122" t="inlineStr">
        <is>
          <t>relax Punk</t>
        </is>
      </c>
      <c r="D2122">
        <f>HYPERLINK("https://www.youtube.com/watch?v=tZHmfjmMq-8&amp;t=387s", "Go to time")</f>
        <v/>
      </c>
    </row>
    <row r="2123">
      <c r="A2123">
        <f>HYPERLINK("https://www.youtube.com/watch?v=dP1HM_oYL5c", "Video")</f>
        <v/>
      </c>
      <c r="B2123" t="inlineStr">
        <is>
          <t>0:23</t>
        </is>
      </c>
      <c r="C2123" t="inlineStr">
        <is>
          <t>office will be punished colder warmer a</t>
        </is>
      </c>
      <c r="D2123">
        <f>HYPERLINK("https://www.youtube.com/watch?v=dP1HM_oYL5c&amp;t=23s", "Go to time")</f>
        <v/>
      </c>
    </row>
    <row r="2124">
      <c r="A2124">
        <f>HYPERLINK("https://www.youtube.com/watch?v=t9vvTqPe-54", "Video")</f>
        <v/>
      </c>
      <c r="B2124" t="inlineStr">
        <is>
          <t>1:52</t>
        </is>
      </c>
      <c r="C2124" t="inlineStr">
        <is>
          <t>place so much he punched a hole in it</t>
        </is>
      </c>
      <c r="D2124">
        <f>HYPERLINK("https://www.youtube.com/watch?v=t9vvTqPe-54&amp;t=112s", "Go to time")</f>
        <v/>
      </c>
    </row>
    <row r="2125">
      <c r="A2125">
        <f>HYPERLINK("https://www.youtube.com/watch?v=28sVSdZwQ_4", "Video")</f>
        <v/>
      </c>
      <c r="B2125" t="inlineStr">
        <is>
          <t>1:28</t>
        </is>
      </c>
      <c r="C2125" t="inlineStr">
        <is>
          <t>and cups and ice
and punch and a cake.</t>
        </is>
      </c>
      <c r="D2125">
        <f>HYPERLINK("https://www.youtube.com/watch?v=28sVSdZwQ_4&amp;t=88s", "Go to time")</f>
        <v/>
      </c>
    </row>
    <row r="2126">
      <c r="A2126">
        <f>HYPERLINK("https://www.youtube.com/watch?v=wspiKVnsqrk", "Video")</f>
        <v/>
      </c>
      <c r="B2126" t="inlineStr">
        <is>
          <t>9:26</t>
        </is>
      </c>
      <c r="C2126" t="inlineStr">
        <is>
          <t>who use their words. Punches were going</t>
        </is>
      </c>
      <c r="D2126">
        <f>HYPERLINK("https://www.youtube.com/watch?v=wspiKVnsqrk&amp;t=566s", "Go to time")</f>
        <v/>
      </c>
    </row>
    <row r="2127">
      <c r="A2127">
        <f>HYPERLINK("https://www.youtube.com/watch?v=q8j9NmmLOLc", "Video")</f>
        <v/>
      </c>
      <c r="B2127" t="inlineStr">
        <is>
          <t>4:16</t>
        </is>
      </c>
      <c r="C2127" t="inlineStr">
        <is>
          <t>punishment fits the crime I accept</t>
        </is>
      </c>
      <c r="D2127">
        <f>HYPERLINK("https://www.youtube.com/watch?v=q8j9NmmLOLc&amp;t=256s", "Go to time")</f>
        <v/>
      </c>
    </row>
    <row r="2128">
      <c r="A2128">
        <f>HYPERLINK("https://www.youtube.com/watch?v=Y1tG3dXmxqU", "Video")</f>
        <v/>
      </c>
      <c r="B2128" t="inlineStr">
        <is>
          <t>0:50</t>
        </is>
      </c>
      <c r="C2128" t="inlineStr">
        <is>
          <t>rapunzel</t>
        </is>
      </c>
      <c r="D2128">
        <f>HYPERLINK("https://www.youtube.com/watch?v=Y1tG3dXmxqU&amp;t=50s", "Go to time")</f>
        <v/>
      </c>
    </row>
    <row r="2129">
      <c r="A2129">
        <f>HYPERLINK("https://www.youtube.com/watch?v=9ktRV2cixYU", "Video")</f>
        <v/>
      </c>
      <c r="B2129" t="inlineStr">
        <is>
          <t>5:15</t>
        </is>
      </c>
      <c r="C2129" t="inlineStr">
        <is>
          <t>good point second throat punch</t>
        </is>
      </c>
      <c r="D2129">
        <f>HYPERLINK("https://www.youtube.com/watch?v=9ktRV2cixYU&amp;t=315s", "Go to time")</f>
        <v/>
      </c>
    </row>
    <row r="2130">
      <c r="A2130">
        <f>HYPERLINK("https://www.youtube.com/watch?v=9ktRV2cixYU", "Video")</f>
        <v/>
      </c>
      <c r="B2130" t="inlineStr">
        <is>
          <t>5:19</t>
        </is>
      </c>
      <c r="C2130" t="inlineStr">
        <is>
          <t>groin punch hip block elbow to the gut</t>
        </is>
      </c>
      <c r="D2130">
        <f>HYPERLINK("https://www.youtube.com/watch?v=9ktRV2cixYU&amp;t=319s", "Go to time")</f>
        <v/>
      </c>
    </row>
    <row r="2131">
      <c r="A2131">
        <f>HYPERLINK("https://www.youtube.com/watch?v=N9Jhp7eJam8", "Video")</f>
        <v/>
      </c>
      <c r="B2131" t="inlineStr">
        <is>
          <t>0:29</t>
        </is>
      </c>
      <c r="C2131" t="inlineStr">
        <is>
          <t>with a throat punch</t>
        </is>
      </c>
      <c r="D2131">
        <f>HYPERLINK("https://www.youtube.com/watch?v=N9Jhp7eJam8&amp;t=29s", "Go to time")</f>
        <v/>
      </c>
    </row>
    <row r="2132">
      <c r="A2132">
        <f>HYPERLINK("https://www.youtube.com/watch?v=dZNlhlFRoIg", "Video")</f>
        <v/>
      </c>
      <c r="B2132" t="inlineStr">
        <is>
          <t>4:44</t>
        </is>
      </c>
      <c r="C2132" t="inlineStr">
        <is>
          <t>with the irreverence
of the '80s punk scene.</t>
        </is>
      </c>
      <c r="D2132">
        <f>HYPERLINK("https://www.youtube.com/watch?v=dZNlhlFRoIg&amp;t=284s", "Go to time")</f>
        <v/>
      </c>
    </row>
    <row r="2133">
      <c r="A2133">
        <f>HYPERLINK("https://www.youtube.com/watch?v=WuQgAwvtVgE", "Video")</f>
        <v/>
      </c>
      <c r="B2133" t="inlineStr">
        <is>
          <t>1:14</t>
        </is>
      </c>
      <c r="C2133" t="inlineStr">
        <is>
          <t>is our punishment for not wanting to</t>
        </is>
      </c>
      <c r="D2133">
        <f>HYPERLINK("https://www.youtube.com/watch?v=WuQgAwvtVgE&amp;t=74s", "Go to time")</f>
        <v/>
      </c>
    </row>
    <row r="2134">
      <c r="A2134">
        <f>HYPERLINK("https://www.youtube.com/watch?v=iLEDKJ2segQ", "Video")</f>
        <v/>
      </c>
      <c r="B2134" t="inlineStr">
        <is>
          <t>1:47</t>
        </is>
      </c>
      <c r="C2134" t="inlineStr">
        <is>
          <t>and this entire office
will be punished.</t>
        </is>
      </c>
      <c r="D2134">
        <f>HYPERLINK("https://www.youtube.com/watch?v=iLEDKJ2segQ&amp;t=107s", "Go to time")</f>
        <v/>
      </c>
    </row>
    <row r="2135">
      <c r="A2135">
        <f>HYPERLINK("https://www.youtube.com/watch?v=Xnk4seEHmgw", "Video")</f>
        <v/>
      </c>
      <c r="B2135" t="inlineStr">
        <is>
          <t>5:24</t>
        </is>
      </c>
      <c r="C2135" t="inlineStr">
        <is>
          <t>Dwight: Okay, I am going to tell Michael, and this entire office will be PUNISHED! Jim: Colder...</t>
        </is>
      </c>
      <c r="D2135">
        <f>HYPERLINK("https://www.youtube.com/watch?v=Xnk4seEHmgw&amp;t=324s", "Go to time")</f>
        <v/>
      </c>
    </row>
    <row r="2136">
      <c r="A2136">
        <f>HYPERLINK("https://www.youtube.com/watch?v=UmsbTXtfXBg", "Video")</f>
        <v/>
      </c>
      <c r="B2136" t="inlineStr">
        <is>
          <t>2:38</t>
        </is>
      </c>
      <c r="C2136" t="inlineStr">
        <is>
          <t>punished</t>
        </is>
      </c>
      <c r="D2136">
        <f>HYPERLINK("https://www.youtube.com/watch?v=UmsbTXtfXBg&amp;t=158s", "Go to time")</f>
        <v/>
      </c>
    </row>
    <row r="2137">
      <c r="A2137">
        <f>HYPERLINK("https://www.youtube.com/watch?v=UmsbTXtfXBg", "Video")</f>
        <v/>
      </c>
      <c r="B2137" t="inlineStr">
        <is>
          <t>63:56</t>
        </is>
      </c>
      <c r="C2137" t="inlineStr">
        <is>
          <t>be kind of severe yeah and I punched a</t>
        </is>
      </c>
      <c r="D2137">
        <f>HYPERLINK("https://www.youtube.com/watch?v=UmsbTXtfXBg&amp;t=3836s", "Go to time")</f>
        <v/>
      </c>
    </row>
    <row r="2138">
      <c r="A2138">
        <f>HYPERLINK("https://www.youtube.com/watch?v=UmsbTXtfXBg", "Video")</f>
        <v/>
      </c>
      <c r="B2138" t="inlineStr">
        <is>
          <t>135:25</t>
        </is>
      </c>
      <c r="C2138" t="inlineStr">
        <is>
          <t>punch okay so there's no defense for</t>
        </is>
      </c>
      <c r="D2138">
        <f>HYPERLINK("https://www.youtube.com/watch?v=UmsbTXtfXBg&amp;t=8125s", "Go to time")</f>
        <v/>
      </c>
    </row>
    <row r="2139">
      <c r="A2139">
        <f>HYPERLINK("https://www.youtube.com/watch?v=UmsbTXtfXBg", "Video")</f>
        <v/>
      </c>
      <c r="B2139" t="inlineStr">
        <is>
          <t>135:54</t>
        </is>
      </c>
      <c r="C2139" t="inlineStr">
        <is>
          <t>with the throat punch now how would you</t>
        </is>
      </c>
      <c r="D2139">
        <f>HYPERLINK("https://www.youtube.com/watch?v=UmsbTXtfXBg&amp;t=8154s", "Go to time")</f>
        <v/>
      </c>
    </row>
    <row r="2140">
      <c r="A2140">
        <f>HYPERLINK("https://www.youtube.com/watch?v=UmsbTXtfXBg", "Video")</f>
        <v/>
      </c>
      <c r="B2140" t="inlineStr">
        <is>
          <t>136:01</t>
        </is>
      </c>
      <c r="C2140" t="inlineStr">
        <is>
          <t>with a throat punch here it comes block</t>
        </is>
      </c>
      <c r="D2140">
        <f>HYPERLINK("https://www.youtube.com/watch?v=UmsbTXtfXBg&amp;t=8161s", "Go to time")</f>
        <v/>
      </c>
    </row>
    <row r="2141">
      <c r="A2141">
        <f>HYPERLINK("https://www.youtube.com/watch?v=UmsbTXtfXBg", "Video")</f>
        <v/>
      </c>
      <c r="B2141" t="inlineStr">
        <is>
          <t>136:10</t>
        </is>
      </c>
      <c r="C2141" t="inlineStr">
        <is>
          <t>punch absorb the blow groin punch hip</t>
        </is>
      </c>
      <c r="D2141">
        <f>HYPERLINK("https://www.youtube.com/watch?v=UmsbTXtfXBg&amp;t=8170s", "Go to time")</f>
        <v/>
      </c>
    </row>
    <row r="2142">
      <c r="A2142">
        <f>HYPERLINK("https://www.youtube.com/watch?v=UmsbTXtfXBg", "Video")</f>
        <v/>
      </c>
      <c r="B2142" t="inlineStr">
        <is>
          <t>151:56</t>
        </is>
      </c>
      <c r="C2142" t="inlineStr">
        <is>
          <t>your lunch is especially pungent maybe</t>
        </is>
      </c>
      <c r="D2142">
        <f>HYPERLINK("https://www.youtube.com/watch?v=UmsbTXtfXBg&amp;t=9116s", "Go to time")</f>
        <v/>
      </c>
    </row>
    <row r="2143">
      <c r="A2143">
        <f>HYPERLINK("https://www.youtube.com/watch?v=UmsbTXtfXBg", "Video")</f>
        <v/>
      </c>
      <c r="B2143" t="inlineStr">
        <is>
          <t>183:12</t>
        </is>
      </c>
      <c r="C2143" t="inlineStr">
        <is>
          <t>this for St punches 1 2 3 4 5 6 7 8 13</t>
        </is>
      </c>
      <c r="D2143">
        <f>HYPERLINK("https://www.youtube.com/watch?v=UmsbTXtfXBg&amp;t=10992s", "Go to time")</f>
        <v/>
      </c>
    </row>
    <row r="2144">
      <c r="A2144">
        <f>HYPERLINK("https://www.youtube.com/watch?v=UmsbTXtfXBg", "Video")</f>
        <v/>
      </c>
      <c r="B2144" t="inlineStr">
        <is>
          <t>228:22</t>
        </is>
      </c>
      <c r="C2144" t="inlineStr">
        <is>
          <t>dance been working so hard I'm punching</t>
        </is>
      </c>
      <c r="D2144">
        <f>HYPERLINK("https://www.youtube.com/watch?v=UmsbTXtfXBg&amp;t=13702s", "Go to time")</f>
        <v/>
      </c>
    </row>
    <row r="2145">
      <c r="A2145">
        <f>HYPERLINK("https://www.youtube.com/watch?v=UmsbTXtfXBg", "Video")</f>
        <v/>
      </c>
      <c r="B2145" t="inlineStr">
        <is>
          <t>232:22</t>
        </is>
      </c>
      <c r="C2145" t="inlineStr">
        <is>
          <t>Rapunzel how long do you think it's been</t>
        </is>
      </c>
      <c r="D2145">
        <f>HYPERLINK("https://www.youtube.com/watch?v=UmsbTXtfXBg&amp;t=13942s", "Go to time")</f>
        <v/>
      </c>
    </row>
    <row r="2146">
      <c r="A2146">
        <f>HYPERLINK("https://www.youtube.com/watch?v=zBZjDqUsrk0", "Video")</f>
        <v/>
      </c>
      <c r="B2146" t="inlineStr">
        <is>
          <t>17:01</t>
        </is>
      </c>
      <c r="C2146" t="inlineStr">
        <is>
          <t>punishing those parents that would wait</t>
        </is>
      </c>
      <c r="D2146">
        <f>HYPERLINK("https://www.youtube.com/watch?v=zBZjDqUsrk0&amp;t=1021s", "Go to time")</f>
        <v/>
      </c>
    </row>
    <row r="2147">
      <c r="A2147">
        <f>HYPERLINK("https://www.youtube.com/watch?v=c_NeL9Ng2Mg", "Video")</f>
        <v/>
      </c>
      <c r="B2147" t="inlineStr">
        <is>
          <t>2:09</t>
        </is>
      </c>
      <c r="C2147" t="inlineStr">
        <is>
          <t>Pun.</t>
        </is>
      </c>
      <c r="D2147">
        <f>HYPERLINK("https://www.youtube.com/watch?v=c_NeL9Ng2Mg&amp;t=129s", "Go to time")</f>
        <v/>
      </c>
    </row>
    <row r="2148">
      <c r="A2148">
        <f>HYPERLINK("https://www.youtube.com/watch?v=c_NeL9Ng2Mg", "Video")</f>
        <v/>
      </c>
      <c r="B2148" t="inlineStr">
        <is>
          <t>8:17</t>
        </is>
      </c>
      <c r="C2148" t="inlineStr">
        <is>
          <t>So I felt I needed to punish him
just a little bit more.</t>
        </is>
      </c>
      <c r="D2148">
        <f>HYPERLINK("https://www.youtube.com/watch?v=c_NeL9Ng2Mg&amp;t=497s", "Go to time")</f>
        <v/>
      </c>
    </row>
    <row r="2149">
      <c r="A2149">
        <f>HYPERLINK("https://www.youtube.com/watch?v=F107Ar1eWuk", "Video")</f>
        <v/>
      </c>
      <c r="B2149" t="inlineStr">
        <is>
          <t>0:07</t>
        </is>
      </c>
      <c r="C2149" t="inlineStr">
        <is>
          <t>and if your lunch is especially pungent</t>
        </is>
      </c>
      <c r="D2149">
        <f>HYPERLINK("https://www.youtube.com/watch?v=F107Ar1eWuk&amp;t=7s", "Go to time")</f>
        <v/>
      </c>
    </row>
    <row r="2150">
      <c r="A2150">
        <f>HYPERLINK("https://www.youtube.com/watch?v=z8atGvZGEeo", "Video")</f>
        <v/>
      </c>
      <c r="B2150" t="inlineStr">
        <is>
          <t>3:57</t>
        </is>
      </c>
      <c r="C2150" t="inlineStr">
        <is>
          <t>entire office will be punished</t>
        </is>
      </c>
      <c r="D2150">
        <f>HYPERLINK("https://www.youtube.com/watch?v=z8atGvZGEeo&amp;t=237s", "Go to time")</f>
        <v/>
      </c>
    </row>
    <row r="2151">
      <c r="A2151">
        <f>HYPERLINK("https://www.youtube.com/watch?v=B-4G4lbI23w", "Video")</f>
        <v/>
      </c>
      <c r="B2151" t="inlineStr">
        <is>
          <t>9:02</t>
        </is>
      </c>
      <c r="C2151" t="inlineStr">
        <is>
          <t>punching oh judgment is n for the belnel</t>
        </is>
      </c>
      <c r="D2151">
        <f>HYPERLINK("https://www.youtube.com/watch?v=B-4G4lbI23w&amp;t=542s", "Go to time")</f>
        <v/>
      </c>
    </row>
    <row r="2152">
      <c r="A2152">
        <f>HYPERLINK("https://www.youtube.com/watch?v=sf1z-m4DJ8A", "Video")</f>
        <v/>
      </c>
      <c r="B2152" t="inlineStr">
        <is>
          <t>23:40</t>
        </is>
      </c>
      <c r="C2152" t="inlineStr">
        <is>
          <t>pungent we need to amp up the rock and</t>
        </is>
      </c>
      <c r="D2152">
        <f>HYPERLINK("https://www.youtube.com/watch?v=sf1z-m4DJ8A&amp;t=1420s", "Go to time")</f>
        <v/>
      </c>
    </row>
    <row r="2153">
      <c r="A2153">
        <f>HYPERLINK("https://www.youtube.com/watch?v=zkTDQzlLLO4", "Video")</f>
        <v/>
      </c>
      <c r="B2153" t="inlineStr">
        <is>
          <t>4:34</t>
        </is>
      </c>
      <c r="C2153" t="inlineStr">
        <is>
          <t>punishing it for disappointing him</t>
        </is>
      </c>
      <c r="D2153">
        <f>HYPERLINK("https://www.youtube.com/watch?v=zkTDQzlLLO4&amp;t=274s", "Go to time")</f>
        <v/>
      </c>
    </row>
    <row r="2154">
      <c r="A2154">
        <f>HYPERLINK("https://www.youtube.com/watch?v=zkTDQzlLLO4", "Video")</f>
        <v/>
      </c>
      <c r="B2154" t="inlineStr">
        <is>
          <t>8:43</t>
        </is>
      </c>
      <c r="C2154" t="inlineStr">
        <is>
          <t>punishment fits the crime i accept</t>
        </is>
      </c>
      <c r="D2154">
        <f>HYPERLINK("https://www.youtube.com/watch?v=zkTDQzlLLO4&amp;t=523s", "Go to time")</f>
        <v/>
      </c>
    </row>
    <row r="2155">
      <c r="A2155">
        <f>HYPERLINK("https://www.youtube.com/watch?v=4HJ_10PQSLU", "Video")</f>
        <v/>
      </c>
      <c r="B2155" t="inlineStr">
        <is>
          <t>0:36</t>
        </is>
      </c>
      <c r="C2155" t="inlineStr">
        <is>
          <t>with a throat punch gah</t>
        </is>
      </c>
      <c r="D2155">
        <f>HYPERLINK("https://www.youtube.com/watch?v=4HJ_10PQSLU&amp;t=36s", "Go to time")</f>
        <v/>
      </c>
    </row>
    <row r="2156">
      <c r="A2156">
        <f>HYPERLINK("https://www.youtube.com/watch?v=4HJ_10PQSLU", "Video")</f>
        <v/>
      </c>
      <c r="B2156" t="inlineStr">
        <is>
          <t>1:07</t>
        </is>
      </c>
      <c r="C2156" t="inlineStr">
        <is>
          <t>has come at you with the throat punch</t>
        </is>
      </c>
      <c r="D2156">
        <f>HYPERLINK("https://www.youtube.com/watch?v=4HJ_10PQSLU&amp;t=67s", "Go to time")</f>
        <v/>
      </c>
    </row>
    <row r="2157">
      <c r="A2157">
        <f>HYPERLINK("https://www.youtube.com/watch?v=4HJ_10PQSLU", "Video")</f>
        <v/>
      </c>
      <c r="B2157" t="inlineStr">
        <is>
          <t>1:15</t>
        </is>
      </c>
      <c r="C2157" t="inlineStr">
        <is>
          <t>punch here it comes</t>
        </is>
      </c>
      <c r="D2157">
        <f>HYPERLINK("https://www.youtube.com/watch?v=4HJ_10PQSLU&amp;t=75s", "Go to time")</f>
        <v/>
      </c>
    </row>
    <row r="2158">
      <c r="A2158">
        <f>HYPERLINK("https://www.youtube.com/watch?v=4HJ_10PQSLU", "Video")</f>
        <v/>
      </c>
      <c r="B2158" t="inlineStr">
        <is>
          <t>1:24</t>
        </is>
      </c>
      <c r="C2158" t="inlineStr">
        <is>
          <t>punch absorb the blow groin punch hit</t>
        </is>
      </c>
      <c r="D2158">
        <f>HYPERLINK("https://www.youtube.com/watch?v=4HJ_10PQSLU&amp;t=84s", "Go to time")</f>
        <v/>
      </c>
    </row>
    <row r="2159">
      <c r="A2159">
        <f>HYPERLINK("https://www.youtube.com/watch?v=o_E8m7pkHJ8", "Video")</f>
        <v/>
      </c>
      <c r="B2159" t="inlineStr">
        <is>
          <t>5:25</t>
        </is>
      </c>
      <c r="C2159" t="inlineStr">
        <is>
          <t>car Andy who punched you hey I was on</t>
        </is>
      </c>
      <c r="D2159">
        <f>HYPERLINK("https://www.youtube.com/watch?v=o_E8m7pkHJ8&amp;t=325s", "Go to time")</f>
        <v/>
      </c>
    </row>
    <row r="2160">
      <c r="A2160">
        <f>HYPERLINK("https://www.youtube.com/watch?v=o_E8m7pkHJ8", "Video")</f>
        <v/>
      </c>
      <c r="B2160" t="inlineStr">
        <is>
          <t>6:01</t>
        </is>
      </c>
      <c r="C2160" t="inlineStr">
        <is>
          <t>punches were going and I ducked a few</t>
        </is>
      </c>
      <c r="D2160">
        <f>HYPERLINK("https://www.youtube.com/watch?v=o_E8m7pkHJ8&amp;t=361s", "Go to time")</f>
        <v/>
      </c>
    </row>
    <row r="2161">
      <c r="A2161">
        <f>HYPERLINK("https://www.youtube.com/watch?v=o_E8m7pkHJ8", "Video")</f>
        <v/>
      </c>
      <c r="B2161" t="inlineStr">
        <is>
          <t>8:22</t>
        </is>
      </c>
      <c r="C2161" t="inlineStr">
        <is>
          <t>sucker punches the attacker in the face</t>
        </is>
      </c>
      <c r="D2161">
        <f>HYPERLINK("https://www.youtube.com/watch?v=o_E8m7pkHJ8&amp;t=502s", "Go to time")</f>
        <v/>
      </c>
    </row>
    <row r="2162">
      <c r="A2162">
        <f>HYPERLINK("https://www.youtube.com/watch?v=-VwgK3V938E", "Video")</f>
        <v/>
      </c>
      <c r="B2162" t="inlineStr">
        <is>
          <t>11:19</t>
        </is>
      </c>
      <c r="C2162" t="inlineStr">
        <is>
          <t>Michael intended to punish me by putting</t>
        </is>
      </c>
      <c r="D2162">
        <f>HYPERLINK("https://www.youtube.com/watch?v=-VwgK3V938E&amp;t=679s", "Go to time")</f>
        <v/>
      </c>
    </row>
    <row r="2163">
      <c r="A2163">
        <f>HYPERLINK("https://www.youtube.com/watch?v=1baVt4UrP3k", "Video")</f>
        <v/>
      </c>
      <c r="B2163" t="inlineStr">
        <is>
          <t>20:36</t>
        </is>
      </c>
      <c r="C2163" t="inlineStr">
        <is>
          <t>punished</t>
        </is>
      </c>
      <c r="D2163">
        <f>HYPERLINK("https://www.youtube.com/watch?v=1baVt4UrP3k&amp;t=1236s", "Go to time")</f>
        <v/>
      </c>
    </row>
    <row r="2164">
      <c r="A2164">
        <f>HYPERLINK("https://www.youtube.com/watch?v=gHrcCBP8ZrU", "Video")</f>
        <v/>
      </c>
      <c r="B2164" t="inlineStr">
        <is>
          <t>5:22</t>
        </is>
      </c>
      <c r="C2164" t="inlineStr">
        <is>
          <t>the punchline of the joke</t>
        </is>
      </c>
      <c r="D2164">
        <f>HYPERLINK("https://www.youtube.com/watch?v=gHrcCBP8ZrU&amp;t=322s", "Go to time")</f>
        <v/>
      </c>
    </row>
    <row r="2165">
      <c r="A2165">
        <f>HYPERLINK("https://www.youtube.com/watch?v=DtcUaVuvZgo", "Video")</f>
        <v/>
      </c>
      <c r="B2165" t="inlineStr">
        <is>
          <t>16:39</t>
        </is>
      </c>
      <c r="C2165" t="inlineStr">
        <is>
          <t>punished</t>
        </is>
      </c>
      <c r="D2165">
        <f>HYPERLINK("https://www.youtube.com/watch?v=DtcUaVuvZgo&amp;t=999s", "Go to time")</f>
        <v/>
      </c>
    </row>
    <row r="2166">
      <c r="A2166">
        <f>HYPERLINK("https://www.youtube.com/watch?v=_lucjJ63fQQ", "Video")</f>
        <v/>
      </c>
      <c r="B2166" t="inlineStr">
        <is>
          <t>0:56</t>
        </is>
      </c>
      <c r="C2166" t="inlineStr">
        <is>
          <t>what watch out kelly my sucker puncher i</t>
        </is>
      </c>
      <c r="D2166">
        <f>HYPERLINK("https://www.youtube.com/watch?v=_lucjJ63fQQ&amp;t=56s", "Go to time")</f>
        <v/>
      </c>
    </row>
    <row r="2167">
      <c r="A2167">
        <f>HYPERLINK("https://www.youtube.com/watch?v=_lucjJ63fQQ", "Video")</f>
        <v/>
      </c>
      <c r="B2167" t="inlineStr">
        <is>
          <t>0:59</t>
        </is>
      </c>
      <c r="C2167" t="inlineStr">
        <is>
          <t>didn't sucker punch you michael no</t>
        </is>
      </c>
      <c r="D2167">
        <f>HYPERLINK("https://www.youtube.com/watch?v=_lucjJ63fQQ&amp;t=59s", "Go to time")</f>
        <v/>
      </c>
    </row>
    <row r="2168">
      <c r="A2168">
        <f>HYPERLINK("https://www.youtube.com/watch?v=_lucjJ63fQQ", "Video")</f>
        <v/>
      </c>
      <c r="B2168" t="inlineStr">
        <is>
          <t>1:07</t>
        </is>
      </c>
      <c r="C2168" t="inlineStr">
        <is>
          <t>for one punch which i</t>
        </is>
      </c>
      <c r="D2168">
        <f>HYPERLINK("https://www.youtube.com/watch?v=_lucjJ63fQQ&amp;t=67s", "Go to time")</f>
        <v/>
      </c>
    </row>
    <row r="2169">
      <c r="A2169">
        <f>HYPERLINK("https://www.youtube.com/watch?v=_lucjJ63fQQ", "Video")</f>
        <v/>
      </c>
      <c r="B2169" t="inlineStr">
        <is>
          <t>1:11</t>
        </is>
      </c>
      <c r="C2169" t="inlineStr">
        <is>
          <t>be a second punch</t>
        </is>
      </c>
      <c r="D2169">
        <f>HYPERLINK("https://www.youtube.com/watch?v=_lucjJ63fQQ&amp;t=71s", "Go to time")</f>
        <v/>
      </c>
    </row>
    <row r="2170">
      <c r="A2170">
        <f>HYPERLINK("https://www.youtube.com/watch?v=_lucjJ63fQQ", "Video")</f>
        <v/>
      </c>
      <c r="B2170" t="inlineStr">
        <is>
          <t>1:18</t>
        </is>
      </c>
      <c r="C2170" t="inlineStr">
        <is>
          <t>punches go</t>
        </is>
      </c>
      <c r="D2170">
        <f>HYPERLINK("https://www.youtube.com/watch?v=_lucjJ63fQQ&amp;t=78s", "Go to time")</f>
        <v/>
      </c>
    </row>
    <row r="2171">
      <c r="A2171">
        <f>HYPERLINK("https://www.youtube.com/watch?v=_lucjJ63fQQ", "Video")</f>
        <v/>
      </c>
      <c r="B2171" t="inlineStr">
        <is>
          <t>1:22</t>
        </is>
      </c>
      <c r="C2171" t="inlineStr">
        <is>
          <t>would be two punches</t>
        </is>
      </c>
      <c r="D2171">
        <f>HYPERLINK("https://www.youtube.com/watch?v=_lucjJ63fQQ&amp;t=82s", "Go to time")</f>
        <v/>
      </c>
    </row>
    <row r="2172">
      <c r="A2172">
        <f>HYPERLINK("https://www.youtube.com/watch?v=_lucjJ63fQQ", "Video")</f>
        <v/>
      </c>
      <c r="B2172" t="inlineStr">
        <is>
          <t>1:23</t>
        </is>
      </c>
      <c r="C2172" t="inlineStr">
        <is>
          <t>me punching you and you hitting the</t>
        </is>
      </c>
      <c r="D2172">
        <f>HYPERLINK("https://www.youtube.com/watch?v=_lucjJ63fQQ&amp;t=83s", "Go to time")</f>
        <v/>
      </c>
    </row>
    <row r="2173">
      <c r="A2173">
        <f>HYPERLINK("https://www.youtube.com/watch?v=_lucjJ63fQQ", "Video")</f>
        <v/>
      </c>
      <c r="B2173" t="inlineStr">
        <is>
          <t>1:25</t>
        </is>
      </c>
      <c r="C2173" t="inlineStr">
        <is>
          <t>floor no i'd block your first punch</t>
        </is>
      </c>
      <c r="D2173">
        <f>HYPERLINK("https://www.youtube.com/watch?v=_lucjJ63fQQ&amp;t=85s", "Go to time")</f>
        <v/>
      </c>
    </row>
    <row r="2174">
      <c r="A2174">
        <f>HYPERLINK("https://www.youtube.com/watch?v=a-ZRAxg-V-I", "Video")</f>
        <v/>
      </c>
      <c r="B2174" t="inlineStr">
        <is>
          <t>5:29</t>
        </is>
      </c>
      <c r="C2174" t="inlineStr">
        <is>
          <t>just have to White punch you oh yeah</t>
        </is>
      </c>
      <c r="D2174">
        <f>HYPERLINK("https://www.youtube.com/watch?v=a-ZRAxg-V-I&amp;t=329s", "Go to time")</f>
        <v/>
      </c>
    </row>
    <row r="2175">
      <c r="A2175">
        <f>HYPERLINK("https://www.youtube.com/watch?v=a-ZRAxg-V-I", "Video")</f>
        <v/>
      </c>
      <c r="B2175" t="inlineStr">
        <is>
          <t>5:52</t>
        </is>
      </c>
      <c r="C2175" t="inlineStr">
        <is>
          <t>okay I'll punch you oh okay here we go</t>
        </is>
      </c>
      <c r="D2175">
        <f>HYPERLINK("https://www.youtube.com/watch?v=a-ZRAxg-V-I&amp;t=352s", "Go to time")</f>
        <v/>
      </c>
    </row>
    <row r="2176">
      <c r="A2176">
        <f>HYPERLINK("https://www.youtube.com/watch?v=a-ZRAxg-V-I", "Video")</f>
        <v/>
      </c>
      <c r="B2176" t="inlineStr">
        <is>
          <t>8:22</t>
        </is>
      </c>
      <c r="C2176" t="inlineStr">
        <is>
          <t>punch good wow it's actually pretty</t>
        </is>
      </c>
      <c r="D2176">
        <f>HYPERLINK("https://www.youtube.com/watch?v=a-ZRAxg-V-I&amp;t=502s", "Go to time")</f>
        <v/>
      </c>
    </row>
    <row r="2177">
      <c r="A2177">
        <f>HYPERLINK("https://www.youtube.com/watch?v=a-ZRAxg-V-I", "Video")</f>
        <v/>
      </c>
      <c r="B2177" t="inlineStr">
        <is>
          <t>8:28</t>
        </is>
      </c>
      <c r="C2177" t="inlineStr">
        <is>
          <t>sucker punch you I didn't sucker punch</t>
        </is>
      </c>
      <c r="D2177">
        <f>HYPERLINK("https://www.youtube.com/watch?v=a-ZRAxg-V-I&amp;t=508s", "Go to time")</f>
        <v/>
      </c>
    </row>
    <row r="2178">
      <c r="A2178">
        <f>HYPERLINK("https://www.youtube.com/watch?v=a-ZRAxg-V-I", "Video")</f>
        <v/>
      </c>
      <c r="B2178" t="inlineStr">
        <is>
          <t>8:37</t>
        </is>
      </c>
      <c r="C2178" t="inlineStr">
        <is>
          <t>was for one punch which I absorbed I had</t>
        </is>
      </c>
      <c r="D2178">
        <f>HYPERLINK("https://www.youtube.com/watch?v=a-ZRAxg-V-I&amp;t=517s", "Go to time")</f>
        <v/>
      </c>
    </row>
    <row r="2179">
      <c r="A2179">
        <f>HYPERLINK("https://www.youtube.com/watch?v=a-ZRAxg-V-I", "Video")</f>
        <v/>
      </c>
      <c r="B2179" t="inlineStr">
        <is>
          <t>8:41</t>
        </is>
      </c>
      <c r="C2179" t="inlineStr">
        <is>
          <t>no idea that there' be a second punch so</t>
        </is>
      </c>
      <c r="D2179">
        <f>HYPERLINK("https://www.youtube.com/watch?v=a-ZRAxg-V-I&amp;t=521s", "Go to time")</f>
        <v/>
      </c>
    </row>
    <row r="2180">
      <c r="A2180">
        <f>HYPERLINK("https://www.youtube.com/watch?v=a-ZRAxg-V-I", "Video")</f>
        <v/>
      </c>
      <c r="B2180" t="inlineStr">
        <is>
          <t>8:48</t>
        </is>
      </c>
      <c r="C2180" t="inlineStr">
        <is>
          <t>your best shot two punches go look if we</t>
        </is>
      </c>
      <c r="D2180">
        <f>HYPERLINK("https://www.youtube.com/watch?v=a-ZRAxg-V-I&amp;t=528s", "Go to time")</f>
        <v/>
      </c>
    </row>
    <row r="2181">
      <c r="A2181">
        <f>HYPERLINK("https://www.youtube.com/watch?v=a-ZRAxg-V-I", "Video")</f>
        <v/>
      </c>
      <c r="B2181" t="inlineStr">
        <is>
          <t>8:53</t>
        </is>
      </c>
      <c r="C2181" t="inlineStr">
        <is>
          <t>two punches me punching you and you</t>
        </is>
      </c>
      <c r="D2181">
        <f>HYPERLINK("https://www.youtube.com/watch?v=a-ZRAxg-V-I&amp;t=533s", "Go to time")</f>
        <v/>
      </c>
    </row>
    <row r="2182">
      <c r="A2182">
        <f>HYPERLINK("https://www.youtube.com/watch?v=a-ZRAxg-V-I", "Video")</f>
        <v/>
      </c>
      <c r="B2182" t="inlineStr">
        <is>
          <t>8:56</t>
        </is>
      </c>
      <c r="C2182" t="inlineStr">
        <is>
          <t>punch rendering you ineffective oh</t>
        </is>
      </c>
      <c r="D2182">
        <f>HYPERLINK("https://www.youtube.com/watch?v=a-ZRAxg-V-I&amp;t=536s", "Go to time")</f>
        <v/>
      </c>
    </row>
    <row r="2183">
      <c r="A2183">
        <f>HYPERLINK("https://www.youtube.com/watch?v=a-ZRAxg-V-I", "Video")</f>
        <v/>
      </c>
      <c r="B2183" t="inlineStr">
        <is>
          <t>10:03</t>
        </is>
      </c>
      <c r="C2183" t="inlineStr">
        <is>
          <t>thought on capital punishment that was</t>
        </is>
      </c>
      <c r="D2183">
        <f>HYPERLINK("https://www.youtube.com/watch?v=a-ZRAxg-V-I&amp;t=603s", "Go to time")</f>
        <v/>
      </c>
    </row>
    <row r="2184">
      <c r="A2184">
        <f>HYPERLINK("https://www.youtube.com/watch?v=a-ZRAxg-V-I", "Video")</f>
        <v/>
      </c>
      <c r="B2184" t="inlineStr">
        <is>
          <t>13:56</t>
        </is>
      </c>
      <c r="C2184" t="inlineStr">
        <is>
          <t>at you with the throat punch now how</t>
        </is>
      </c>
      <c r="D2184">
        <f>HYPERLINK("https://www.youtube.com/watch?v=a-ZRAxg-V-I&amp;t=836s", "Go to time")</f>
        <v/>
      </c>
    </row>
    <row r="2185">
      <c r="A2185">
        <f>HYPERLINK("https://www.youtube.com/watch?v=a-ZRAxg-V-I", "Video")</f>
        <v/>
      </c>
      <c r="B2185" t="inlineStr">
        <is>
          <t>14:03</t>
        </is>
      </c>
      <c r="C2185" t="inlineStr">
        <is>
          <t>myself with a throat punch here it comes</t>
        </is>
      </c>
      <c r="D2185">
        <f>HYPERLINK("https://www.youtube.com/watch?v=a-ZRAxg-V-I&amp;t=843s", "Go to time")</f>
        <v/>
      </c>
    </row>
    <row r="2186">
      <c r="A2186">
        <f>HYPERLINK("https://www.youtube.com/watch?v=a-ZRAxg-V-I", "Video")</f>
        <v/>
      </c>
      <c r="B2186" t="inlineStr">
        <is>
          <t>14:12</t>
        </is>
      </c>
      <c r="C2186" t="inlineStr">
        <is>
          <t>throat punch absorb the blow groin punch</t>
        </is>
      </c>
      <c r="D2186">
        <f>HYPERLINK("https://www.youtube.com/watch?v=a-ZRAxg-V-I&amp;t=852s", "Go to time")</f>
        <v/>
      </c>
    </row>
    <row r="2187">
      <c r="A2187">
        <f>HYPERLINK("https://www.youtube.com/watch?v=fH2eWou37jw", "Video")</f>
        <v/>
      </c>
      <c r="B2187" t="inlineStr">
        <is>
          <t>9:03</t>
        </is>
      </c>
      <c r="C2187" t="inlineStr">
        <is>
          <t>groin punch hip block elbow to the gut</t>
        </is>
      </c>
      <c r="D2187">
        <f>HYPERLINK("https://www.youtube.com/watch?v=fH2eWou37jw&amp;t=543s", "Go to time")</f>
        <v/>
      </c>
    </row>
    <row r="2188">
      <c r="A2188">
        <f>HYPERLINK("https://www.youtube.com/watch?v=b7s-yuluVaU", "Video")</f>
        <v/>
      </c>
      <c r="B2188" t="inlineStr">
        <is>
          <t>0:19</t>
        </is>
      </c>
      <c r="C2188" t="inlineStr">
        <is>
          <t>office will be punished</t>
        </is>
      </c>
      <c r="D2188">
        <f>HYPERLINK("https://www.youtube.com/watch?v=b7s-yuluVaU&amp;t=19s", "Go to time")</f>
        <v/>
      </c>
    </row>
    <row r="2189">
      <c r="A2189">
        <f>HYPERLINK("https://www.youtube.com/watch?v=lwe0Wx-6T2E", "Video")</f>
        <v/>
      </c>
      <c r="B2189" t="inlineStr">
        <is>
          <t>8:05</t>
        </is>
      </c>
      <c r="C2189" t="inlineStr">
        <is>
          <t>Rapunzel how long do you think it's been</t>
        </is>
      </c>
      <c r="D2189">
        <f>HYPERLINK("https://www.youtube.com/watch?v=lwe0Wx-6T2E&amp;t=485s", "Go to time")</f>
        <v/>
      </c>
    </row>
    <row r="2190">
      <c r="A2190">
        <f>HYPERLINK("https://www.youtube.com/watch?v=32zzZE658ec", "Video")</f>
        <v/>
      </c>
      <c r="B2190" t="inlineStr">
        <is>
          <t>6:46</t>
        </is>
      </c>
      <c r="C2190" t="inlineStr">
        <is>
          <t>with the throat punch.</t>
        </is>
      </c>
      <c r="D2190">
        <f>HYPERLINK("https://www.youtube.com/watch?v=32zzZE658ec&amp;t=406s", "Go to time")</f>
        <v/>
      </c>
    </row>
    <row r="2191">
      <c r="A2191">
        <f>HYPERLINK("https://www.youtube.com/watch?v=32zzZE658ec", "Video")</f>
        <v/>
      </c>
      <c r="B2191" t="inlineStr">
        <is>
          <t>6:51</t>
        </is>
      </c>
      <c r="C2191" t="inlineStr">
        <is>
          <t>I am attacking myself
with a throat punch.</t>
        </is>
      </c>
      <c r="D2191">
        <f>HYPERLINK("https://www.youtube.com/watch?v=32zzZE658ec&amp;t=411s", "Go to time")</f>
        <v/>
      </c>
    </row>
    <row r="2192">
      <c r="A2192">
        <f>HYPERLINK("https://www.youtube.com/watch?v=32zzZE658ec", "Video")</f>
        <v/>
      </c>
      <c r="B2192" t="inlineStr">
        <is>
          <t>7:02</t>
        </is>
      </c>
      <c r="C2192" t="inlineStr">
        <is>
          <t>-Good point.
Second throat punch...</t>
        </is>
      </c>
      <c r="D2192">
        <f>HYPERLINK("https://www.youtube.com/watch?v=32zzZE658ec&amp;t=422s", "Go to time")</f>
        <v/>
      </c>
    </row>
    <row r="2193">
      <c r="A2193">
        <f>HYPERLINK("https://www.youtube.com/watch?v=32zzZE658ec", "Video")</f>
        <v/>
      </c>
      <c r="B2193" t="inlineStr">
        <is>
          <t>7:06</t>
        </is>
      </c>
      <c r="C2193" t="inlineStr">
        <is>
          <t>Groin punch.
Hip block!</t>
        </is>
      </c>
      <c r="D2193">
        <f>HYPERLINK("https://www.youtube.com/watch?v=32zzZE658ec&amp;t=426s", "Go to time")</f>
        <v/>
      </c>
    </row>
    <row r="2194">
      <c r="A2194">
        <f>HYPERLINK("https://www.youtube.com/watch?v=9gZLvy48-eA", "Video")</f>
        <v/>
      </c>
      <c r="B2194" t="inlineStr">
        <is>
          <t>2:21</t>
        </is>
      </c>
      <c r="C2194" t="inlineStr">
        <is>
          <t>throat punch ah okay so there's no</t>
        </is>
      </c>
      <c r="D2194">
        <f>HYPERLINK("https://www.youtube.com/watch?v=9gZLvy48-eA&amp;t=141s", "Go to time")</f>
        <v/>
      </c>
    </row>
    <row r="2195">
      <c r="A2195">
        <f>HYPERLINK("https://www.youtube.com/watch?v=9gZLvy48-eA", "Video")</f>
        <v/>
      </c>
      <c r="B2195" t="inlineStr">
        <is>
          <t>2:50</t>
        </is>
      </c>
      <c r="C2195" t="inlineStr">
        <is>
          <t>has come at you with the throat punch</t>
        </is>
      </c>
      <c r="D2195">
        <f>HYPERLINK("https://www.youtube.com/watch?v=9gZLvy48-eA&amp;t=170s", "Go to time")</f>
        <v/>
      </c>
    </row>
    <row r="2196">
      <c r="A2196">
        <f>HYPERLINK("https://www.youtube.com/watch?v=9gZLvy48-eA", "Video")</f>
        <v/>
      </c>
      <c r="B2196" t="inlineStr">
        <is>
          <t>2:58</t>
        </is>
      </c>
      <c r="C2196" t="inlineStr">
        <is>
          <t>punch here it comes</t>
        </is>
      </c>
      <c r="D2196">
        <f>HYPERLINK("https://www.youtube.com/watch?v=9gZLvy48-eA&amp;t=178s", "Go to time")</f>
        <v/>
      </c>
    </row>
    <row r="2197">
      <c r="A2197">
        <f>HYPERLINK("https://www.youtube.com/watch?v=9gZLvy48-eA", "Video")</f>
        <v/>
      </c>
      <c r="B2197" t="inlineStr">
        <is>
          <t>3:08</t>
        </is>
      </c>
      <c r="C2197" t="inlineStr">
        <is>
          <t>punch absorb the blow groin punch hit</t>
        </is>
      </c>
      <c r="D2197">
        <f>HYPERLINK("https://www.youtube.com/watch?v=9gZLvy48-eA&amp;t=188s", "Go to time")</f>
        <v/>
      </c>
    </row>
    <row r="2198">
      <c r="A2198">
        <f>HYPERLINK("https://www.youtube.com/watch?v=9gZLvy48-eA", "Video")</f>
        <v/>
      </c>
      <c r="B2198" t="inlineStr">
        <is>
          <t>8:02</t>
        </is>
      </c>
      <c r="C2198" t="inlineStr">
        <is>
          <t>buff our car punishment fits the crime I</t>
        </is>
      </c>
      <c r="D2198">
        <f>HYPERLINK("https://www.youtube.com/watch?v=9gZLvy48-eA&amp;t=482s", "Go to time")</f>
        <v/>
      </c>
    </row>
    <row r="2199">
      <c r="A2199">
        <f>HYPERLINK("https://www.youtube.com/watch?v=IzE98BkAO8o", "Video")</f>
        <v/>
      </c>
      <c r="B2199" t="inlineStr">
        <is>
          <t>15:37</t>
        </is>
      </c>
      <c r="C2199" t="inlineStr">
        <is>
          <t>punished</t>
        </is>
      </c>
      <c r="D2199">
        <f>HYPERLINK("https://www.youtube.com/watch?v=IzE98BkAO8o&amp;t=937s", "Go to time")</f>
        <v/>
      </c>
    </row>
    <row r="2200">
      <c r="A2200">
        <f>HYPERLINK("https://www.youtube.com/watch?v=IzE98BkAO8o", "Video")</f>
        <v/>
      </c>
      <c r="B2200" t="inlineStr">
        <is>
          <t>22:04</t>
        </is>
      </c>
      <c r="C2200" t="inlineStr">
        <is>
          <t>punch okay so there's no defense for</t>
        </is>
      </c>
      <c r="D2200">
        <f>HYPERLINK("https://www.youtube.com/watch?v=IzE98BkAO8o&amp;t=1324s", "Go to time")</f>
        <v/>
      </c>
    </row>
    <row r="2201">
      <c r="A2201">
        <f>HYPERLINK("https://www.youtube.com/watch?v=IzE98BkAO8o", "Video")</f>
        <v/>
      </c>
      <c r="B2201" t="inlineStr">
        <is>
          <t>22:33</t>
        </is>
      </c>
      <c r="C2201" t="inlineStr">
        <is>
          <t>with the throat punch now how would you</t>
        </is>
      </c>
      <c r="D2201">
        <f>HYPERLINK("https://www.youtube.com/watch?v=IzE98BkAO8o&amp;t=1353s", "Go to time")</f>
        <v/>
      </c>
    </row>
    <row r="2202">
      <c r="A2202">
        <f>HYPERLINK("https://www.youtube.com/watch?v=IzE98BkAO8o", "Video")</f>
        <v/>
      </c>
      <c r="B2202" t="inlineStr">
        <is>
          <t>22:40</t>
        </is>
      </c>
      <c r="C2202" t="inlineStr">
        <is>
          <t>with a throat punch here it comes block</t>
        </is>
      </c>
      <c r="D2202">
        <f>HYPERLINK("https://www.youtube.com/watch?v=IzE98BkAO8o&amp;t=1360s", "Go to time")</f>
        <v/>
      </c>
    </row>
    <row r="2203">
      <c r="A2203">
        <f>HYPERLINK("https://www.youtube.com/watch?v=IzE98BkAO8o", "Video")</f>
        <v/>
      </c>
      <c r="B2203" t="inlineStr">
        <is>
          <t>22:50</t>
        </is>
      </c>
      <c r="C2203" t="inlineStr">
        <is>
          <t>punch absorb the blow groin punch hip</t>
        </is>
      </c>
      <c r="D2203">
        <f>HYPERLINK("https://www.youtube.com/watch?v=IzE98BkAO8o&amp;t=1370s", "Go to time")</f>
        <v/>
      </c>
    </row>
    <row r="2204">
      <c r="A2204">
        <f>HYPERLINK("https://www.youtube.com/watch?v=EA7ngQfs47M", "Video")</f>
        <v/>
      </c>
      <c r="B2204" t="inlineStr">
        <is>
          <t>1:01</t>
        </is>
      </c>
      <c r="C2204" t="inlineStr">
        <is>
          <t>who use their words punches were going</t>
        </is>
      </c>
      <c r="D2204">
        <f>HYPERLINK("https://www.youtube.com/watch?v=EA7ngQfs47M&amp;t=61s", "Go to time")</f>
        <v/>
      </c>
    </row>
    <row r="2205">
      <c r="A2205">
        <f>HYPERLINK("https://www.youtube.com/watch?v=EY6ZAJjSu1U", "Video")</f>
        <v/>
      </c>
      <c r="B2205" t="inlineStr">
        <is>
          <t>6:48</t>
        </is>
      </c>
      <c r="C2205" t="inlineStr">
        <is>
          <t>punch okay so there's no defense for</t>
        </is>
      </c>
      <c r="D2205">
        <f>HYPERLINK("https://www.youtube.com/watch?v=EY6ZAJjSu1U&amp;t=408s", "Go to time")</f>
        <v/>
      </c>
    </row>
    <row r="2206">
      <c r="A2206">
        <f>HYPERLINK("https://www.youtube.com/watch?v=EY6ZAJjSu1U", "Video")</f>
        <v/>
      </c>
      <c r="B2206" t="inlineStr">
        <is>
          <t>7:17</t>
        </is>
      </c>
      <c r="C2206" t="inlineStr">
        <is>
          <t>with the throat punch now how would you</t>
        </is>
      </c>
      <c r="D2206">
        <f>HYPERLINK("https://www.youtube.com/watch?v=EY6ZAJjSu1U&amp;t=437s", "Go to time")</f>
        <v/>
      </c>
    </row>
    <row r="2207">
      <c r="A2207">
        <f>HYPERLINK("https://www.youtube.com/watch?v=EY6ZAJjSu1U", "Video")</f>
        <v/>
      </c>
      <c r="B2207" t="inlineStr">
        <is>
          <t>7:24</t>
        </is>
      </c>
      <c r="C2207" t="inlineStr">
        <is>
          <t>with a throat punch here it comes block</t>
        </is>
      </c>
      <c r="D2207">
        <f>HYPERLINK("https://www.youtube.com/watch?v=EY6ZAJjSu1U&amp;t=444s", "Go to time")</f>
        <v/>
      </c>
    </row>
    <row r="2208">
      <c r="A2208">
        <f>HYPERLINK("https://www.youtube.com/watch?v=EY6ZAJjSu1U", "Video")</f>
        <v/>
      </c>
      <c r="B2208" t="inlineStr">
        <is>
          <t>7:34</t>
        </is>
      </c>
      <c r="C2208" t="inlineStr">
        <is>
          <t>punch absorb the blow groin punch hip</t>
        </is>
      </c>
      <c r="D2208">
        <f>HYPERLINK("https://www.youtube.com/watch?v=EY6ZAJjSu1U&amp;t=454s", "Go to time")</f>
        <v/>
      </c>
    </row>
    <row r="2209">
      <c r="A2209">
        <f>HYPERLINK("https://www.youtube.com/watch?v=bVzvZxW5n2Q", "Video")</f>
        <v/>
      </c>
      <c r="B2209" t="inlineStr">
        <is>
          <t>2:28</t>
        </is>
      </c>
      <c r="C2209" t="inlineStr">
        <is>
          <t>The states of Punjab and Haryana</t>
        </is>
      </c>
      <c r="D2209">
        <f>HYPERLINK("https://www.youtube.com/watch?v=bVzvZxW5n2Q&amp;t=148s", "Go to time")</f>
        <v/>
      </c>
    </row>
    <row r="2210">
      <c r="A2210">
        <f>HYPERLINK("https://www.youtube.com/watch?v=bVzvZxW5n2Q", "Video")</f>
        <v/>
      </c>
      <c r="B2210" t="inlineStr">
        <is>
          <t>4:26</t>
        </is>
      </c>
      <c r="C2210" t="inlineStr">
        <is>
          <t>continued to burn in Punjab and Haryana.</t>
        </is>
      </c>
      <c r="D2210">
        <f>HYPERLINK("https://www.youtube.com/watch?v=bVzvZxW5n2Q&amp;t=266s", "Go to time")</f>
        <v/>
      </c>
    </row>
    <row r="2211">
      <c r="A2211">
        <f>HYPERLINK("https://www.youtube.com/watch?v=2CM6kgzRxyc", "Video")</f>
        <v/>
      </c>
      <c r="B2211" t="inlineStr">
        <is>
          <t>5:08</t>
        </is>
      </c>
      <c r="C2211" t="inlineStr">
        <is>
          <t>rather than punishing them we just say</t>
        </is>
      </c>
      <c r="D2211">
        <f>HYPERLINK("https://www.youtube.com/watch?v=2CM6kgzRxyc&amp;t=308s", "Go to time")</f>
        <v/>
      </c>
    </row>
    <row r="2212">
      <c r="A2212">
        <f>HYPERLINK("https://www.youtube.com/watch?v=hvAigEXWSYM", "Video")</f>
        <v/>
      </c>
      <c r="B2212" t="inlineStr">
        <is>
          <t>6:34</t>
        </is>
      </c>
      <c r="C2212" t="inlineStr">
        <is>
          <t>the authority is to punish the people</t>
        </is>
      </c>
      <c r="D2212">
        <f>HYPERLINK("https://www.youtube.com/watch?v=hvAigEXWSYM&amp;t=394s", "Go to time")</f>
        <v/>
      </c>
    </row>
    <row r="2213">
      <c r="A2213">
        <f>HYPERLINK("https://www.youtube.com/watch?v=7DlYBJzAo6k", "Video")</f>
        <v/>
      </c>
      <c r="B2213" t="inlineStr">
        <is>
          <t>0:09</t>
        </is>
      </c>
      <c r="C2213" t="inlineStr">
        <is>
          <t>So you punched me in the 
freaking face?</t>
        </is>
      </c>
      <c r="D2213">
        <f>HYPERLINK("https://www.youtube.com/watch?v=7DlYBJzAo6k&amp;t=9s", "Go to time")</f>
        <v/>
      </c>
    </row>
    <row r="2214">
      <c r="A2214">
        <f>HYPERLINK("https://www.youtube.com/watch?v=7DlYBJzAo6k", "Video")</f>
        <v/>
      </c>
      <c r="B2214" t="inlineStr">
        <is>
          <t>0:32</t>
        </is>
      </c>
      <c r="C2214" t="inlineStr">
        <is>
          <t>I know the punches and kicks aren't real, 
but they feel real.</t>
        </is>
      </c>
      <c r="D2214">
        <f>HYPERLINK("https://www.youtube.com/watch?v=7DlYBJzAo6k&amp;t=32s", "Go to time")</f>
        <v/>
      </c>
    </row>
    <row r="2215">
      <c r="A2215">
        <f>HYPERLINK("https://www.youtube.com/watch?v=7DlYBJzAo6k", "Video")</f>
        <v/>
      </c>
      <c r="B2215" t="inlineStr">
        <is>
          <t>1:36</t>
        </is>
      </c>
      <c r="C2215" t="inlineStr">
        <is>
          <t>like a punch.</t>
        </is>
      </c>
      <c r="D2215">
        <f>HYPERLINK("https://www.youtube.com/watch?v=7DlYBJzAo6k&amp;t=96s", "Go to time")</f>
        <v/>
      </c>
    </row>
    <row r="2216">
      <c r="A2216">
        <f>HYPERLINK("https://www.youtube.com/watch?v=7DlYBJzAo6k", "Video")</f>
        <v/>
      </c>
      <c r="B2216" t="inlineStr">
        <is>
          <t>1:42</t>
        </is>
      </c>
      <c r="C2216" t="inlineStr">
        <is>
          <t>If the person throwing 
a stunt punch throws it with a</t>
        </is>
      </c>
      <c r="D2216">
        <f>HYPERLINK("https://www.youtube.com/watch?v=7DlYBJzAo6k&amp;t=102s", "Go to time")</f>
        <v/>
      </c>
    </row>
    <row r="2217">
      <c r="A2217">
        <f>HYPERLINK("https://www.youtube.com/watch?v=7DlYBJzAo6k", "Video")</f>
        <v/>
      </c>
      <c r="B2217" t="inlineStr">
        <is>
          <t>2:04</t>
        </is>
      </c>
      <c r="C2217" t="inlineStr">
        <is>
          <t>the people and the punching 
need to be layered</t>
        </is>
      </c>
      <c r="D2217">
        <f>HYPERLINK("https://www.youtube.com/watch?v=7DlYBJzAo6k&amp;t=124s", "Go to time")</f>
        <v/>
      </c>
    </row>
    <row r="2218">
      <c r="A2218">
        <f>HYPERLINK("https://www.youtube.com/watch?v=7DlYBJzAo6k", "Video")</f>
        <v/>
      </c>
      <c r="B2218" t="inlineStr">
        <is>
          <t>2:13</t>
        </is>
      </c>
      <c r="C2218" t="inlineStr">
        <is>
          <t>If I'm here suddenly, and you do 
a punch and I react</t>
        </is>
      </c>
      <c r="D2218">
        <f>HYPERLINK("https://www.youtube.com/watch?v=7DlYBJzAo6k&amp;t=133s", "Go to time")</f>
        <v/>
      </c>
    </row>
    <row r="2219">
      <c r="A2219">
        <f>HYPERLINK("https://www.youtube.com/watch?v=7DlYBJzAo6k", "Video")</f>
        <v/>
      </c>
      <c r="B2219" t="inlineStr">
        <is>
          <t>2:37</t>
        </is>
      </c>
      <c r="C2219" t="inlineStr">
        <is>
          <t>This is Michael Jordan taking a real punch:</t>
        </is>
      </c>
      <c r="D2219">
        <f>HYPERLINK("https://www.youtube.com/watch?v=7DlYBJzAo6k&amp;t=157s", "Go to time")</f>
        <v/>
      </c>
    </row>
    <row r="2220">
      <c r="A2220">
        <f>HYPERLINK("https://www.youtube.com/watch?v=7DlYBJzAo6k", "Video")</f>
        <v/>
      </c>
      <c r="B2220" t="inlineStr">
        <is>
          <t>2:50</t>
        </is>
      </c>
      <c r="C2220" t="inlineStr">
        <is>
          <t>in terms of selling how hard 
a punch should be.</t>
        </is>
      </c>
      <c r="D2220">
        <f>HYPERLINK("https://www.youtube.com/watch?v=7DlYBJzAo6k&amp;t=170s", "Go to time")</f>
        <v/>
      </c>
    </row>
    <row r="2221">
      <c r="A2221">
        <f>HYPERLINK("https://www.youtube.com/watch?v=7DlYBJzAo6k", "Video")</f>
        <v/>
      </c>
      <c r="B2221" t="inlineStr">
        <is>
          <t>5:20</t>
        </is>
      </c>
      <c r="C2221" t="inlineStr">
        <is>
          <t>or how bone shatteringly hard 
a punch feels.</t>
        </is>
      </c>
      <c r="D2221">
        <f>HYPERLINK("https://www.youtube.com/watch?v=7DlYBJzAo6k&amp;t=320s", "Go to time")</f>
        <v/>
      </c>
    </row>
    <row r="2222">
      <c r="A2222">
        <f>HYPERLINK("https://www.youtube.com/watch?v=7DlYBJzAo6k", "Video")</f>
        <v/>
      </c>
      <c r="B2222" t="inlineStr">
        <is>
          <t>5:40</t>
        </is>
      </c>
      <c r="C2222" t="inlineStr">
        <is>
          <t>where the whole movie builds to 
this one punch</t>
        </is>
      </c>
      <c r="D2222">
        <f>HYPERLINK("https://www.youtube.com/watch?v=7DlYBJzAo6k&amp;t=340s", "Go to time")</f>
        <v/>
      </c>
    </row>
    <row r="2223">
      <c r="A2223">
        <f>HYPERLINK("https://www.youtube.com/watch?v=7DlYBJzAo6k", "Video")</f>
        <v/>
      </c>
      <c r="B2223" t="inlineStr">
        <is>
          <t>6:26</t>
        </is>
      </c>
      <c r="C2223" t="inlineStr">
        <is>
          <t>Sorry, I forgot that I was supposed to punch.</t>
        </is>
      </c>
      <c r="D2223">
        <f>HYPERLINK("https://www.youtube.com/watch?v=7DlYBJzAo6k&amp;t=386s", "Go to time")</f>
        <v/>
      </c>
    </row>
    <row r="2224">
      <c r="A2224">
        <f>HYPERLINK("https://www.youtube.com/watch?v=dmWL0I3oytw", "Video")</f>
        <v/>
      </c>
      <c r="B2224" t="inlineStr">
        <is>
          <t>3:13</t>
        </is>
      </c>
      <c r="C2224" t="inlineStr">
        <is>
          <t>and punish those who don't.</t>
        </is>
      </c>
      <c r="D2224">
        <f>HYPERLINK("https://www.youtube.com/watch?v=dmWL0I3oytw&amp;t=193s", "Go to time")</f>
        <v/>
      </c>
    </row>
    <row r="2225">
      <c r="A2225">
        <f>HYPERLINK("https://www.youtube.com/watch?v=dmWL0I3oytw", "Video")</f>
        <v/>
      </c>
      <c r="B2225" t="inlineStr">
        <is>
          <t>4:33</t>
        </is>
      </c>
      <c r="C2225" t="inlineStr">
        <is>
          <t>they need to do everything possible to
protect Israel and punish Iran.</t>
        </is>
      </c>
      <c r="D2225">
        <f>HYPERLINK("https://www.youtube.com/watch?v=dmWL0I3oytw&amp;t=273s", "Go to time")</f>
        <v/>
      </c>
    </row>
    <row r="2226">
      <c r="A2226">
        <f>HYPERLINK("https://www.youtube.com/watch?v=5v13wrVEQ2M", "Video")</f>
        <v/>
      </c>
      <c r="B2226" t="inlineStr">
        <is>
          <t>0:32</t>
        </is>
      </c>
      <c r="C2226" t="inlineStr">
        <is>
          <t>design argues that the look and feel of a
prison shouldn’t be a punishment.</t>
        </is>
      </c>
      <c r="D2226">
        <f>HYPERLINK("https://www.youtube.com/watch?v=5v13wrVEQ2M&amp;t=32s", "Go to time")</f>
        <v/>
      </c>
    </row>
    <row r="2227">
      <c r="A2227">
        <f>HYPERLINK("https://www.youtube.com/watch?v=5v13wrVEQ2M", "Video")</f>
        <v/>
      </c>
      <c r="B2227" t="inlineStr">
        <is>
          <t>4:13</t>
        </is>
      </c>
      <c r="C2227" t="inlineStr">
        <is>
          <t>But under a design philosophy like this, being
imprisoned is the punishment — the architecture</t>
        </is>
      </c>
      <c r="D2227">
        <f>HYPERLINK("https://www.youtube.com/watch?v=5v13wrVEQ2M&amp;t=253s", "Go to time")</f>
        <v/>
      </c>
    </row>
    <row r="2228">
      <c r="A2228">
        <f>HYPERLINK("https://www.youtube.com/watch?v=OTk4Q4Nm5CA", "Video")</f>
        <v/>
      </c>
      <c r="B2228" t="inlineStr">
        <is>
          <t>9:07</t>
        </is>
      </c>
      <c r="C2228" t="inlineStr">
        <is>
          <t>and impunity is one of the reasons why these
weapons</t>
        </is>
      </c>
      <c r="D2228">
        <f>HYPERLINK("https://www.youtube.com/watch?v=OTk4Q4Nm5CA&amp;t=547s", "Go to time")</f>
        <v/>
      </c>
    </row>
    <row r="2229">
      <c r="A2229">
        <f>HYPERLINK("https://www.youtube.com/watch?v=2BmN8C8IzRw", "Video")</f>
        <v/>
      </c>
      <c r="B2229" t="inlineStr">
        <is>
          <t>4:16</t>
        </is>
      </c>
      <c r="C2229" t="inlineStr">
        <is>
          <t>where you're just being spun around,</t>
        </is>
      </c>
      <c r="D2229">
        <f>HYPERLINK("https://www.youtube.com/watch?v=2BmN8C8IzRw&amp;t=256s", "Go to time")</f>
        <v/>
      </c>
    </row>
    <row r="2230">
      <c r="A2230">
        <f>HYPERLINK("https://www.youtube.com/watch?v=FrqIA0PpAv8", "Video")</f>
        <v/>
      </c>
      <c r="B2230" t="inlineStr">
        <is>
          <t>2:02</t>
        </is>
      </c>
      <c r="C2230" t="inlineStr">
        <is>
          <t>out into a field and get 20,000 paying punters
to come and see it.</t>
        </is>
      </c>
      <c r="D2230">
        <f>HYPERLINK("https://www.youtube.com/watch?v=FrqIA0PpAv8&amp;t=122s", "Go to time")</f>
        <v/>
      </c>
    </row>
    <row r="2231">
      <c r="A2231">
        <f>HYPERLINK("https://www.youtube.com/watch?v=FrqIA0PpAv8", "Video")</f>
        <v/>
      </c>
      <c r="B2231" t="inlineStr">
        <is>
          <t>7:12</t>
        </is>
      </c>
      <c r="C2231" t="inlineStr">
        <is>
          <t>That punchy sound of the 909 quickly permeated
through Chicago and even Detroit, where bedroom</t>
        </is>
      </c>
      <c r="D2231">
        <f>HYPERLINK("https://www.youtube.com/watch?v=FrqIA0PpAv8&amp;t=432s", "Go to time")</f>
        <v/>
      </c>
    </row>
    <row r="2232">
      <c r="A2232">
        <f>HYPERLINK("https://www.youtube.com/watch?v=uhx1sdX2bow", "Video")</f>
        <v/>
      </c>
      <c r="B2232" t="inlineStr">
        <is>
          <t>14:05</t>
        </is>
      </c>
      <c r="C2232" t="inlineStr">
        <is>
          <t>surveys and punishes the entire</t>
        </is>
      </c>
      <c r="D2232">
        <f>HYPERLINK("https://www.youtube.com/watch?v=uhx1sdX2bow&amp;t=845s",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2025-06-26T20:07:06Z</dcterms:created>
  <dcterms:modified xsi:type="dcterms:W3CDTF">2025-06-26T20:07:06Z</dcterms:modified>
</cp:coreProperties>
</file>