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565" windowHeight="9660" activeTab="1"/>
  </bookViews>
  <sheets>
    <sheet name="Overview" sheetId="1" r:id="rId1"/>
    <sheet name="Cost of living" sheetId="6" r:id="rId2"/>
    <sheet name="Required Services" sheetId="3" r:id="rId3"/>
    <sheet name="Core" sheetId="4" r:id="rId4"/>
    <sheet name="Loan" sheetId="5" r:id="rId5"/>
  </sheets>
  <definedNames>
    <definedName name="operationalcost">Core!$C$8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C9" i="6" l="1"/>
  <c r="A10" i="1"/>
  <c r="C20" i="1" s="1"/>
  <c r="A7" i="1"/>
  <c r="A6" i="1"/>
  <c r="A5" i="1"/>
  <c r="A4" i="1"/>
  <c r="C6" i="4"/>
  <c r="C14" i="1" s="1"/>
  <c r="B7" i="1"/>
  <c r="C7" i="1" s="1"/>
  <c r="B6" i="1"/>
  <c r="C6" i="1" s="1"/>
  <c r="B5" i="1"/>
  <c r="C5" i="1" s="1"/>
  <c r="B4" i="1"/>
  <c r="D4" i="1" s="1"/>
  <c r="D15" i="1" l="1"/>
  <c r="C15" i="1"/>
  <c r="E15" i="1"/>
  <c r="F15" i="1"/>
  <c r="G15" i="1"/>
  <c r="G14" i="1"/>
  <c r="E14" i="1"/>
  <c r="F14" i="1"/>
  <c r="D14" i="1"/>
  <c r="C11" i="1"/>
  <c r="C13" i="1" s="1"/>
  <c r="A12" i="1" s="1"/>
  <c r="G4" i="1"/>
  <c r="F4" i="1"/>
  <c r="E4" i="1"/>
  <c r="C4" i="1"/>
  <c r="F7" i="1"/>
  <c r="E7" i="1"/>
  <c r="D7" i="1"/>
  <c r="G7" i="1"/>
  <c r="G6" i="1"/>
  <c r="F6" i="1"/>
  <c r="E6" i="1"/>
  <c r="D6" i="1"/>
  <c r="D5" i="1"/>
  <c r="F5" i="1"/>
  <c r="E5" i="1"/>
  <c r="G5" i="1"/>
  <c r="D21" i="1"/>
  <c r="C16" i="1" l="1"/>
  <c r="C22" i="1" s="1"/>
  <c r="C23" i="1" s="1"/>
  <c r="F12" i="1"/>
  <c r="F16" i="1" s="1"/>
  <c r="G12" i="1"/>
  <c r="G16" i="1" s="1"/>
  <c r="D12" i="1"/>
  <c r="D16" i="1" s="1"/>
  <c r="E12" i="1"/>
  <c r="E16" i="1" s="1"/>
  <c r="E21" i="1"/>
  <c r="F21" i="1" s="1"/>
  <c r="G21" i="1" s="1"/>
  <c r="D11" i="1"/>
  <c r="D13" i="1" l="1"/>
  <c r="E11" i="1" s="1"/>
  <c r="D20" i="1" l="1"/>
  <c r="E13" i="1"/>
  <c r="F11" i="1" s="1"/>
  <c r="D22" i="1" l="1"/>
  <c r="D23" i="1" s="1"/>
  <c r="E20" i="1" s="1"/>
  <c r="E22" i="1"/>
  <c r="F13" i="1"/>
  <c r="G11" i="1" s="1"/>
  <c r="E23" i="1" l="1"/>
  <c r="F20" i="1" s="1"/>
  <c r="F22" i="1"/>
  <c r="F23" i="1" l="1"/>
  <c r="G20" i="1" s="1"/>
  <c r="G13" i="1"/>
  <c r="G22" i="1" s="1"/>
  <c r="G23" i="1" l="1"/>
</calcChain>
</file>

<file path=xl/comments1.xml><?xml version="1.0" encoding="utf-8"?>
<comments xmlns="http://schemas.openxmlformats.org/spreadsheetml/2006/main">
  <authors>
    <author>Blom, Leen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Use this to describe what the pros and cons are for each provider or service.</t>
        </r>
      </text>
    </comment>
  </commentList>
</comments>
</file>

<file path=xl/comments2.xml><?xml version="1.0" encoding="utf-8"?>
<comments xmlns="http://schemas.openxmlformats.org/spreadsheetml/2006/main">
  <authors>
    <author>Blom, Leen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2 year loan: 10% interest rate
More than 2 years: 15% </t>
        </r>
      </text>
    </comment>
  </commentList>
</comments>
</file>

<file path=xl/sharedStrings.xml><?xml version="1.0" encoding="utf-8"?>
<sst xmlns="http://schemas.openxmlformats.org/spreadsheetml/2006/main" count="155" uniqueCount="95">
  <si>
    <t>Service</t>
  </si>
  <si>
    <t>Core</t>
  </si>
  <si>
    <t>total cost</t>
  </si>
  <si>
    <t>turnover</t>
  </si>
  <si>
    <t>Year 1</t>
  </si>
  <si>
    <t>Year 2</t>
  </si>
  <si>
    <t>Loan</t>
  </si>
  <si>
    <t>interest</t>
  </si>
  <si>
    <t>redempt.</t>
  </si>
  <si>
    <t>Year 3</t>
  </si>
  <si>
    <t>profit</t>
  </si>
  <si>
    <t>Year 4</t>
  </si>
  <si>
    <t>Year 5</t>
  </si>
  <si>
    <t>Wages (for living)</t>
  </si>
  <si>
    <t>balance</t>
  </si>
  <si>
    <t>Working capital</t>
  </si>
  <si>
    <t>Remaining debt</t>
  </si>
  <si>
    <t>Service A</t>
  </si>
  <si>
    <t>Provider 1</t>
  </si>
  <si>
    <t>Name</t>
  </si>
  <si>
    <t>Provider 2</t>
  </si>
  <si>
    <t>Provider 3</t>
  </si>
  <si>
    <t>Variable 1</t>
  </si>
  <si>
    <t>Variable 2</t>
  </si>
  <si>
    <t>Variable 3</t>
  </si>
  <si>
    <t>Variable 4</t>
  </si>
  <si>
    <t>Variable 5</t>
  </si>
  <si>
    <t>Price / month</t>
  </si>
  <si>
    <t>Prefered (1= prefered / 0=not)</t>
  </si>
  <si>
    <t>Service B</t>
  </si>
  <si>
    <t>Service C</t>
  </si>
  <si>
    <t>Service D</t>
  </si>
  <si>
    <t>Workitem</t>
  </si>
  <si>
    <t>External Costs</t>
  </si>
  <si>
    <t>Total</t>
  </si>
  <si>
    <t>Required amount (max 50.000)</t>
  </si>
  <si>
    <t>Item</t>
  </si>
  <si>
    <t>Costs (per month)</t>
  </si>
  <si>
    <t>Overview</t>
  </si>
  <si>
    <t>Years to pay back (2- 5)</t>
  </si>
  <si>
    <t>Operational cost factor</t>
  </si>
  <si>
    <t>Monthly cost</t>
  </si>
  <si>
    <t>Core serivce</t>
  </si>
  <si>
    <t>Hosting</t>
  </si>
  <si>
    <t>Description</t>
  </si>
  <si>
    <t>DBA</t>
  </si>
  <si>
    <t>Ion Cristian</t>
  </si>
  <si>
    <t>Popescu Alexandru</t>
  </si>
  <si>
    <t>Employee</t>
  </si>
  <si>
    <t>Software developer engineer</t>
  </si>
  <si>
    <t>SQL Instance</t>
  </si>
  <si>
    <t>Payment</t>
  </si>
  <si>
    <t>stripe.com</t>
  </si>
  <si>
    <t>cloudpayments.eu</t>
  </si>
  <si>
    <t>paypal.com</t>
  </si>
  <si>
    <t>Maps</t>
  </si>
  <si>
    <t>Google.com</t>
  </si>
  <si>
    <t>Bing.com</t>
  </si>
  <si>
    <t>OpenStreet</t>
  </si>
  <si>
    <t>Calendar</t>
  </si>
  <si>
    <t>Schedjoules.com</t>
  </si>
  <si>
    <t>Cronofy.com (6000+ users)</t>
  </si>
  <si>
    <t>Social</t>
  </si>
  <si>
    <t>Facebook.com</t>
  </si>
  <si>
    <t>Twitter.com</t>
  </si>
  <si>
    <t>Many users</t>
  </si>
  <si>
    <t>Not too many users (RO)</t>
  </si>
  <si>
    <t>FREE!</t>
  </si>
  <si>
    <t>Too expensive according to high level transactions</t>
  </si>
  <si>
    <t>Secure</t>
  </si>
  <si>
    <t>Reliable</t>
  </si>
  <si>
    <t>Good price</t>
  </si>
  <si>
    <t>Free</t>
  </si>
  <si>
    <t>Not secured</t>
  </si>
  <si>
    <t>Not Reliable</t>
  </si>
  <si>
    <t>Quality</t>
  </si>
  <si>
    <t>Accurate</t>
  </si>
  <si>
    <t>Features++</t>
  </si>
  <si>
    <t>Limited</t>
  </si>
  <si>
    <t>Easy to use</t>
  </si>
  <si>
    <t>Low Quality</t>
  </si>
  <si>
    <t>Too expensive for a small amount of users</t>
  </si>
  <si>
    <t>Unlimited users</t>
  </si>
  <si>
    <t>Expensive</t>
  </si>
  <si>
    <t>Many features</t>
  </si>
  <si>
    <t>Development by Eventro-Group</t>
  </si>
  <si>
    <t>CEO</t>
  </si>
  <si>
    <t>Role Position</t>
  </si>
  <si>
    <t>Paius Paraschiv-Catalin, Vizitiu Monica-Maria</t>
  </si>
  <si>
    <t>Sys Admin</t>
  </si>
  <si>
    <t>Paius Paraschiv-Catalin, Vizitiu Monica-Maria, Ion Cristian</t>
  </si>
  <si>
    <t>Designer</t>
  </si>
  <si>
    <t>Team Lead</t>
  </si>
  <si>
    <t>Front-end developer</t>
  </si>
  <si>
    <t>Popescu Alexandru, Ion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</si>
</sst>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;[Red]&quot;€&quot;\ \-#,##0.00"/>
    <numFmt numFmtId="165" formatCode="_-* #,##0.00\ [$lei-418]_-;\-* #,##0.00\ [$lei-418]_-;_-* &quot;-&quot;??\ [$lei-418]_-;_-@_-"/>
    <numFmt numFmtId="166" formatCode="_([$RON]\ * #,##0.00_);_([$RON]\ * \(#,##0.00\);_([$RON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 applyBorder="1"/>
    <xf numFmtId="164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9" fontId="0" fillId="2" borderId="4" xfId="1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1" xfId="0" applyFont="1" applyFill="1" applyBorder="1"/>
    <xf numFmtId="0" fontId="0" fillId="3" borderId="15" xfId="0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4" xfId="0" applyFont="1" applyFill="1" applyBorder="1"/>
    <xf numFmtId="165" fontId="0" fillId="3" borderId="16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165" fontId="0" fillId="3" borderId="15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0" fontId="0" fillId="3" borderId="12" xfId="0" applyFill="1" applyBorder="1"/>
    <xf numFmtId="0" fontId="0" fillId="3" borderId="9" xfId="0" applyFill="1" applyBorder="1"/>
    <xf numFmtId="0" fontId="2" fillId="0" borderId="8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1" fontId="0" fillId="0" borderId="0" xfId="0" applyNumberFormat="1"/>
    <xf numFmtId="0" fontId="0" fillId="0" borderId="0" xfId="0" applyAlignment="1">
      <alignment horizontal="right"/>
    </xf>
    <xf numFmtId="166" fontId="0" fillId="2" borderId="4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horizontal="righ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wrapText="1"/>
    </xf>
    <xf numFmtId="0" fontId="2" fillId="3" borderId="17" xfId="0" applyFont="1" applyFill="1" applyBorder="1"/>
    <xf numFmtId="0" fontId="2" fillId="3" borderId="17" xfId="0" applyFont="1" applyFill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zoomScale="140" zoomScaleNormal="140" workbookViewId="0">
      <selection activeCell="B27" sqref="B27"/>
    </sheetView>
  </sheetViews>
  <sheetFormatPr defaultRowHeight="15" x14ac:dyDescent="0.25"/>
  <cols>
    <col min="1" max="1" width="33.85546875" customWidth="1"/>
    <col min="2" max="2" width="18.5703125" bestFit="1" customWidth="1"/>
    <col min="3" max="7" width="15.140625" customWidth="1"/>
    <col min="12" max="12" width="11.28515625" bestFit="1" customWidth="1"/>
  </cols>
  <sheetData>
    <row r="2" spans="1:12" ht="15.75" thickBot="1" x14ac:dyDescent="0.3"/>
    <row r="3" spans="1:12" ht="15.75" thickBot="1" x14ac:dyDescent="0.3">
      <c r="A3" s="20" t="s">
        <v>0</v>
      </c>
      <c r="B3" s="18" t="s">
        <v>41</v>
      </c>
      <c r="C3" s="18" t="s">
        <v>4</v>
      </c>
      <c r="D3" s="18" t="s">
        <v>5</v>
      </c>
      <c r="E3" s="18" t="s">
        <v>9</v>
      </c>
      <c r="F3" s="18" t="s">
        <v>11</v>
      </c>
      <c r="G3" s="19" t="s">
        <v>12</v>
      </c>
    </row>
    <row r="4" spans="1:12" x14ac:dyDescent="0.25">
      <c r="A4" s="12" t="str">
        <f>'Required Services'!B1</f>
        <v>Social</v>
      </c>
      <c r="B4" s="26">
        <f>SUMIFS('Required Services'!H3:H5,'Required Services'!I3:I5,"=1")</f>
        <v>0</v>
      </c>
      <c r="C4" s="26">
        <f>$B4*12</f>
        <v>0</v>
      </c>
      <c r="D4" s="26">
        <f t="shared" ref="D4:G7" si="0">$B4*12</f>
        <v>0</v>
      </c>
      <c r="E4" s="26">
        <f t="shared" si="0"/>
        <v>0</v>
      </c>
      <c r="F4" s="26">
        <f t="shared" si="0"/>
        <v>0</v>
      </c>
      <c r="G4" s="27">
        <f t="shared" si="0"/>
        <v>0</v>
      </c>
    </row>
    <row r="5" spans="1:12" x14ac:dyDescent="0.25">
      <c r="A5" s="12" t="str">
        <f>'Required Services'!B7</f>
        <v>Payment</v>
      </c>
      <c r="B5" s="26">
        <f>SUMIFS('Required Services'!H9:H11,'Required Services'!I9:I11,"=1")</f>
        <v>110</v>
      </c>
      <c r="C5" s="26">
        <f t="shared" ref="C5:C7" si="1">$B5*12</f>
        <v>1320</v>
      </c>
      <c r="D5" s="26">
        <f t="shared" si="0"/>
        <v>1320</v>
      </c>
      <c r="E5" s="26">
        <f t="shared" si="0"/>
        <v>1320</v>
      </c>
      <c r="F5" s="26">
        <f t="shared" si="0"/>
        <v>1320</v>
      </c>
      <c r="G5" s="27">
        <f t="shared" si="0"/>
        <v>1320</v>
      </c>
    </row>
    <row r="6" spans="1:12" x14ac:dyDescent="0.25">
      <c r="A6" s="12" t="str">
        <f>'Required Services'!B13</f>
        <v>Maps</v>
      </c>
      <c r="B6" s="26">
        <f>SUMIFS('Required Services'!H15:H17,'Required Services'!I15:I17,"=1")</f>
        <v>4000</v>
      </c>
      <c r="C6" s="26">
        <f t="shared" si="1"/>
        <v>48000</v>
      </c>
      <c r="D6" s="26">
        <f t="shared" si="0"/>
        <v>48000</v>
      </c>
      <c r="E6" s="26">
        <f t="shared" si="0"/>
        <v>48000</v>
      </c>
      <c r="F6" s="26">
        <f t="shared" si="0"/>
        <v>48000</v>
      </c>
      <c r="G6" s="27">
        <f t="shared" si="0"/>
        <v>48000</v>
      </c>
    </row>
    <row r="7" spans="1:12" ht="15.75" thickBot="1" x14ac:dyDescent="0.3">
      <c r="A7" s="15" t="str">
        <f>'Required Services'!B19</f>
        <v>Calendar</v>
      </c>
      <c r="B7" s="28">
        <f>SUMIFS('Required Services'!H21:H23,'Required Services'!I21:I23,"=1")</f>
        <v>0</v>
      </c>
      <c r="C7" s="28">
        <f t="shared" si="1"/>
        <v>0</v>
      </c>
      <c r="D7" s="28">
        <f t="shared" si="0"/>
        <v>0</v>
      </c>
      <c r="E7" s="28">
        <f t="shared" si="0"/>
        <v>0</v>
      </c>
      <c r="F7" s="28">
        <f t="shared" si="0"/>
        <v>0</v>
      </c>
      <c r="G7" s="29">
        <f t="shared" si="0"/>
        <v>0</v>
      </c>
    </row>
    <row r="8" spans="1:12" ht="15.75" thickBot="1" x14ac:dyDescent="0.3">
      <c r="A8" s="4"/>
      <c r="B8" s="4"/>
      <c r="C8" s="4"/>
      <c r="D8" s="4"/>
      <c r="E8" s="4"/>
      <c r="F8" s="4"/>
      <c r="G8" s="4"/>
    </row>
    <row r="9" spans="1:12" ht="15.75" thickBot="1" x14ac:dyDescent="0.3">
      <c r="A9" s="20" t="s">
        <v>6</v>
      </c>
      <c r="B9" s="18"/>
      <c r="C9" s="18"/>
      <c r="D9" s="18"/>
      <c r="E9" s="18"/>
      <c r="F9" s="18"/>
      <c r="G9" s="19"/>
    </row>
    <row r="10" spans="1:12" x14ac:dyDescent="0.25">
      <c r="A10" s="12">
        <f>Loan!B1</f>
        <v>50000</v>
      </c>
      <c r="B10" s="13" t="s">
        <v>34</v>
      </c>
      <c r="C10" s="26"/>
      <c r="D10" s="26"/>
      <c r="E10" s="26"/>
      <c r="F10" s="26"/>
      <c r="G10" s="27"/>
    </row>
    <row r="11" spans="1:12" x14ac:dyDescent="0.25">
      <c r="A11" s="14">
        <f>IF(Loan!B2=2,0.1,0.15)</f>
        <v>0.15</v>
      </c>
      <c r="B11" s="13" t="s">
        <v>7</v>
      </c>
      <c r="C11" s="26">
        <f>A11*A10</f>
        <v>7500</v>
      </c>
      <c r="D11" s="26">
        <f>$A$11*C13</f>
        <v>8625</v>
      </c>
      <c r="E11" s="26">
        <f t="shared" ref="E11:G11" si="2">$A$11*D13</f>
        <v>6897.7113425288508</v>
      </c>
      <c r="F11" s="26">
        <f t="shared" si="2"/>
        <v>4911.3293864370289</v>
      </c>
      <c r="G11" s="27">
        <f t="shared" si="2"/>
        <v>2626.9901369314343</v>
      </c>
    </row>
    <row r="12" spans="1:12" x14ac:dyDescent="0.25">
      <c r="A12" s="44">
        <f>-PMT($A$11,(Loan!$B$2-1),Overview!C13)</f>
        <v>20140.257716474327</v>
      </c>
      <c r="B12" s="13" t="s">
        <v>8</v>
      </c>
      <c r="C12" s="26">
        <v>0</v>
      </c>
      <c r="D12" s="26">
        <f>IF(Loan!$B$2&gt;=2,$A12,0)</f>
        <v>20140.257716474327</v>
      </c>
      <c r="E12" s="26">
        <f>IF(Loan!$B$2&gt;=3,$A12,0)</f>
        <v>20140.257716474327</v>
      </c>
      <c r="F12" s="26">
        <f>IF(Loan!$B$2&gt;=4,$A12,0)</f>
        <v>20140.257716474327</v>
      </c>
      <c r="G12" s="27">
        <f>IF(Loan!$B$2&gt;=5,$A12,0)</f>
        <v>20140.257716474327</v>
      </c>
    </row>
    <row r="13" spans="1:12" ht="15.75" thickBot="1" x14ac:dyDescent="0.3">
      <c r="A13" s="12"/>
      <c r="B13" s="13" t="s">
        <v>16</v>
      </c>
      <c r="C13" s="26">
        <f>A10+C11</f>
        <v>57500</v>
      </c>
      <c r="D13" s="26">
        <f>C13+D11-D12</f>
        <v>45984.742283525673</v>
      </c>
      <c r="E13" s="26">
        <f t="shared" ref="E13:G13" si="3">D13+E11-E12</f>
        <v>32742.195909580194</v>
      </c>
      <c r="F13" s="26">
        <f t="shared" si="3"/>
        <v>17513.267579542895</v>
      </c>
      <c r="G13" s="27">
        <f t="shared" si="3"/>
        <v>0</v>
      </c>
    </row>
    <row r="14" spans="1:12" ht="15.75" thickBot="1" x14ac:dyDescent="0.3">
      <c r="A14" s="20" t="s">
        <v>1</v>
      </c>
      <c r="B14" s="18"/>
      <c r="C14" s="31">
        <f>Core!C6</f>
        <v>32250</v>
      </c>
      <c r="D14" s="31">
        <f>$C$14*operationalcost</f>
        <v>12900</v>
      </c>
      <c r="E14" s="31">
        <f>$C$14*operationalcost</f>
        <v>12900</v>
      </c>
      <c r="F14" s="31">
        <f>$C$14*operationalcost</f>
        <v>12900</v>
      </c>
      <c r="G14" s="32">
        <f>$C$14*operationalcost</f>
        <v>12900</v>
      </c>
      <c r="J14" s="10"/>
    </row>
    <row r="15" spans="1:12" ht="15.75" thickBot="1" x14ac:dyDescent="0.3">
      <c r="A15" s="22" t="s">
        <v>13</v>
      </c>
      <c r="B15" s="16"/>
      <c r="C15" s="28">
        <f>'Cost of living'!$C$9*12</f>
        <v>90000</v>
      </c>
      <c r="D15" s="28">
        <f>'Cost of living'!$C$9*12</f>
        <v>90000</v>
      </c>
      <c r="E15" s="28">
        <f>'Cost of living'!$C$9*12</f>
        <v>90000</v>
      </c>
      <c r="F15" s="28">
        <f>'Cost of living'!$C$9*12</f>
        <v>90000</v>
      </c>
      <c r="G15" s="28">
        <f>'Cost of living'!$C$9*12</f>
        <v>90000</v>
      </c>
    </row>
    <row r="16" spans="1:12" ht="15.75" thickBot="1" x14ac:dyDescent="0.3">
      <c r="A16" s="23" t="s">
        <v>2</v>
      </c>
      <c r="B16" s="21"/>
      <c r="C16" s="30">
        <f>SUM(C4:C7)+C12+C14+C15</f>
        <v>171570</v>
      </c>
      <c r="D16" s="30">
        <f>SUM(D4:D7)+D12+D14+D15</f>
        <v>172360.25771647433</v>
      </c>
      <c r="E16" s="30">
        <f>SUM(E4:E7)+E12+E14+E15</f>
        <v>172360.25771647433</v>
      </c>
      <c r="F16" s="30">
        <f>SUM(F4:F7)+F12+F14+F15</f>
        <v>172360.25771647433</v>
      </c>
      <c r="G16" s="25">
        <f>SUM(G4:G7)+G12+G14+G15</f>
        <v>172360.25771647433</v>
      </c>
      <c r="L16" s="11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5.75" thickBot="1" x14ac:dyDescent="0.3">
      <c r="A19" s="20" t="s">
        <v>38</v>
      </c>
      <c r="B19" s="18"/>
      <c r="C19" s="18"/>
      <c r="D19" s="18"/>
      <c r="E19" s="18"/>
      <c r="F19" s="18"/>
      <c r="G19" s="19"/>
    </row>
    <row r="20" spans="1:7" x14ac:dyDescent="0.25">
      <c r="A20" s="24" t="s">
        <v>15</v>
      </c>
      <c r="B20" s="13"/>
      <c r="C20" s="26">
        <f>A10</f>
        <v>50000</v>
      </c>
      <c r="D20" s="26">
        <f>C23-D12</f>
        <v>18289.742283525673</v>
      </c>
      <c r="E20" s="26">
        <f t="shared" ref="E20:G20" si="4">D23-E12</f>
        <v>49789.226850577019</v>
      </c>
      <c r="F20" s="26">
        <f t="shared" si="4"/>
        <v>170888.71141762836</v>
      </c>
      <c r="G20" s="27">
        <f t="shared" si="4"/>
        <v>417428.19598467962</v>
      </c>
    </row>
    <row r="21" spans="1:7" x14ac:dyDescent="0.25">
      <c r="A21" s="24" t="s">
        <v>3</v>
      </c>
      <c r="B21" s="13"/>
      <c r="C21" s="26">
        <v>80000</v>
      </c>
      <c r="D21" s="26">
        <f>C21*1.4</f>
        <v>112000</v>
      </c>
      <c r="E21" s="26">
        <f t="shared" ref="E21:G21" si="5">D21*1.4</f>
        <v>156800</v>
      </c>
      <c r="F21" s="26">
        <f t="shared" si="5"/>
        <v>219520</v>
      </c>
      <c r="G21" s="27">
        <f t="shared" si="5"/>
        <v>307328</v>
      </c>
    </row>
    <row r="22" spans="1:7" x14ac:dyDescent="0.25">
      <c r="A22" s="24" t="s">
        <v>10</v>
      </c>
      <c r="B22" s="13"/>
      <c r="C22" s="26">
        <f>C21-C16</f>
        <v>-91570</v>
      </c>
      <c r="D22" s="26">
        <f>D21-D16</f>
        <v>-60360.257716474327</v>
      </c>
      <c r="E22" s="26">
        <f>E21-E16</f>
        <v>-15560.257716474327</v>
      </c>
      <c r="F22" s="26">
        <f>F21-F16</f>
        <v>47159.742283525673</v>
      </c>
      <c r="G22" s="27">
        <f>G21-G16</f>
        <v>134967.74228352567</v>
      </c>
    </row>
    <row r="23" spans="1:7" ht="15.75" thickBot="1" x14ac:dyDescent="0.3">
      <c r="A23" s="22" t="s">
        <v>14</v>
      </c>
      <c r="B23" s="16"/>
      <c r="C23" s="28">
        <f>C20+C21+C22</f>
        <v>38430</v>
      </c>
      <c r="D23" s="28">
        <f t="shared" ref="D23:G23" si="6">D20+D21+D22</f>
        <v>69929.484567051346</v>
      </c>
      <c r="E23" s="28">
        <f t="shared" si="6"/>
        <v>191028.96913410269</v>
      </c>
      <c r="F23" s="28">
        <f t="shared" si="6"/>
        <v>437568.45370115398</v>
      </c>
      <c r="G23" s="29">
        <f t="shared" si="6"/>
        <v>859723.93826820527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60" zoomScaleNormal="160" workbookViewId="0">
      <selection activeCell="B15" sqref="B15:C15"/>
    </sheetView>
  </sheetViews>
  <sheetFormatPr defaultRowHeight="15" x14ac:dyDescent="0.25"/>
  <cols>
    <col min="1" max="1" width="31.85546875" customWidth="1"/>
    <col min="2" max="2" width="39.5703125" customWidth="1"/>
    <col min="3" max="3" width="18.140625" customWidth="1"/>
  </cols>
  <sheetData>
    <row r="1" spans="1:3" ht="15.75" thickBot="1" x14ac:dyDescent="0.3">
      <c r="A1" s="20" t="s">
        <v>36</v>
      </c>
      <c r="B1" s="40" t="s">
        <v>44</v>
      </c>
      <c r="C1" s="41" t="s">
        <v>37</v>
      </c>
    </row>
    <row r="2" spans="1:3" x14ac:dyDescent="0.25">
      <c r="A2" s="56" t="s">
        <v>49</v>
      </c>
      <c r="B2" s="2"/>
      <c r="C2" s="3">
        <v>1000</v>
      </c>
    </row>
    <row r="3" spans="1:3" x14ac:dyDescent="0.25">
      <c r="A3" s="56" t="s">
        <v>91</v>
      </c>
      <c r="B3" s="2"/>
      <c r="C3" s="3">
        <v>1000</v>
      </c>
    </row>
    <row r="4" spans="1:3" x14ac:dyDescent="0.25">
      <c r="A4" s="56" t="s">
        <v>93</v>
      </c>
      <c r="B4" s="2"/>
      <c r="C4" s="3">
        <v>1000</v>
      </c>
    </row>
    <row r="5" spans="1:3" x14ac:dyDescent="0.25">
      <c r="A5" s="56" t="s">
        <v>92</v>
      </c>
      <c r="B5" s="2"/>
      <c r="C5" s="3">
        <v>1000</v>
      </c>
    </row>
    <row r="6" spans="1:3" x14ac:dyDescent="0.25">
      <c r="A6" s="56" t="s">
        <v>45</v>
      </c>
      <c r="B6" s="2"/>
      <c r="C6" s="3">
        <v>1000</v>
      </c>
    </row>
    <row r="7" spans="1:3" x14ac:dyDescent="0.25">
      <c r="A7" s="56" t="s">
        <v>86</v>
      </c>
      <c r="B7" s="2"/>
      <c r="C7" s="3">
        <v>1500</v>
      </c>
    </row>
    <row r="8" spans="1:3" ht="15.75" thickBot="1" x14ac:dyDescent="0.3">
      <c r="A8" s="56" t="s">
        <v>89</v>
      </c>
      <c r="B8" s="2"/>
      <c r="C8" s="3">
        <v>1000</v>
      </c>
    </row>
    <row r="9" spans="1:3" ht="15.75" thickBot="1" x14ac:dyDescent="0.3">
      <c r="A9" s="17"/>
      <c r="B9" s="18" t="s">
        <v>34</v>
      </c>
      <c r="C9" s="19">
        <f>SUM(C2:C8)</f>
        <v>7500</v>
      </c>
    </row>
    <row r="10" spans="1:3" ht="15.75" thickBot="1" x14ac:dyDescent="0.3"/>
    <row r="11" spans="1:3" ht="15.75" thickBot="1" x14ac:dyDescent="0.3">
      <c r="A11" s="54" t="s">
        <v>87</v>
      </c>
      <c r="B11" s="55" t="s">
        <v>48</v>
      </c>
      <c r="C11" s="55"/>
    </row>
    <row r="12" spans="1:3" x14ac:dyDescent="0.25">
      <c r="A12" s="56" t="s">
        <v>49</v>
      </c>
      <c r="B12" s="57" t="s">
        <v>88</v>
      </c>
      <c r="C12" s="57"/>
    </row>
    <row r="13" spans="1:3" x14ac:dyDescent="0.25">
      <c r="A13" s="56" t="s">
        <v>91</v>
      </c>
      <c r="B13" s="57" t="s">
        <v>47</v>
      </c>
      <c r="C13" s="57"/>
    </row>
    <row r="14" spans="1:3" x14ac:dyDescent="0.25">
      <c r="A14" s="56" t="s">
        <v>93</v>
      </c>
      <c r="B14" s="57" t="s">
        <v>94</v>
      </c>
      <c r="C14" s="57"/>
    </row>
    <row r="15" spans="1:3" x14ac:dyDescent="0.25">
      <c r="A15" s="56" t="s">
        <v>92</v>
      </c>
      <c r="B15" s="57" t="s">
        <v>47</v>
      </c>
      <c r="C15" s="57"/>
    </row>
    <row r="16" spans="1:3" x14ac:dyDescent="0.25">
      <c r="A16" s="56" t="s">
        <v>45</v>
      </c>
      <c r="B16" s="57" t="s">
        <v>88</v>
      </c>
      <c r="C16" s="57"/>
    </row>
    <row r="17" spans="1:3" x14ac:dyDescent="0.25">
      <c r="A17" s="56" t="s">
        <v>86</v>
      </c>
      <c r="B17" s="57" t="s">
        <v>46</v>
      </c>
      <c r="C17" s="57"/>
    </row>
    <row r="18" spans="1:3" ht="15.75" thickBot="1" x14ac:dyDescent="0.3">
      <c r="A18" s="56" t="s">
        <v>89</v>
      </c>
      <c r="B18" s="57" t="s">
        <v>90</v>
      </c>
      <c r="C18" s="57"/>
    </row>
    <row r="19" spans="1:3" ht="15.75" thickBot="1" x14ac:dyDescent="0.3">
      <c r="A19" s="54"/>
      <c r="B19" s="55"/>
      <c r="C19" s="55"/>
    </row>
  </sheetData>
  <mergeCells count="9">
    <mergeCell ref="B17:C17"/>
    <mergeCell ref="B18:C18"/>
    <mergeCell ref="B19:C19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zoomScale="145" zoomScaleNormal="145" workbookViewId="0">
      <selection activeCell="H21" sqref="H21"/>
    </sheetView>
  </sheetViews>
  <sheetFormatPr defaultRowHeight="15" x14ac:dyDescent="0.25"/>
  <cols>
    <col min="1" max="1" width="11.85546875" customWidth="1"/>
    <col min="2" max="2" width="27" customWidth="1"/>
    <col min="3" max="3" width="23.42578125" customWidth="1"/>
    <col min="4" max="8" width="12.85546875" customWidth="1"/>
    <col min="9" max="9" width="27.7109375" customWidth="1"/>
    <col min="12" max="12" width="17.85546875" customWidth="1"/>
    <col min="13" max="13" width="44.5703125" customWidth="1"/>
  </cols>
  <sheetData>
    <row r="1" spans="1:9" x14ac:dyDescent="0.25">
      <c r="A1" s="39" t="s">
        <v>17</v>
      </c>
      <c r="B1" s="38" t="s">
        <v>62</v>
      </c>
      <c r="C1" s="5"/>
      <c r="D1" s="5"/>
      <c r="E1" s="5"/>
      <c r="F1" s="5"/>
      <c r="G1" s="5"/>
      <c r="H1" s="5"/>
      <c r="I1" s="6"/>
    </row>
    <row r="2" spans="1:9" ht="15.75" thickBot="1" x14ac:dyDescent="0.3">
      <c r="A2" s="7"/>
      <c r="B2" s="8" t="s">
        <v>19</v>
      </c>
      <c r="C2" s="37" t="s">
        <v>22</v>
      </c>
      <c r="D2" s="37" t="s">
        <v>23</v>
      </c>
      <c r="E2" s="37" t="s">
        <v>24</v>
      </c>
      <c r="F2" s="37" t="s">
        <v>25</v>
      </c>
      <c r="G2" s="37" t="s">
        <v>26</v>
      </c>
      <c r="H2" s="8" t="s">
        <v>27</v>
      </c>
      <c r="I2" s="9" t="s">
        <v>28</v>
      </c>
    </row>
    <row r="3" spans="1:9" x14ac:dyDescent="0.25">
      <c r="A3" s="33" t="s">
        <v>18</v>
      </c>
      <c r="B3" s="33" t="s">
        <v>63</v>
      </c>
      <c r="C3" s="34" t="s">
        <v>65</v>
      </c>
      <c r="D3" s="34" t="s">
        <v>67</v>
      </c>
      <c r="E3" s="34"/>
      <c r="F3" s="34"/>
      <c r="G3" s="34"/>
      <c r="H3" s="33">
        <v>0</v>
      </c>
      <c r="I3" s="33">
        <v>1</v>
      </c>
    </row>
    <row r="4" spans="1:9" x14ac:dyDescent="0.25">
      <c r="A4" s="35" t="s">
        <v>20</v>
      </c>
      <c r="B4" s="35" t="s">
        <v>64</v>
      </c>
      <c r="C4" s="36" t="s">
        <v>66</v>
      </c>
      <c r="D4" s="34" t="s">
        <v>67</v>
      </c>
      <c r="E4" s="36"/>
      <c r="F4" s="36"/>
      <c r="G4" s="36"/>
      <c r="H4" s="35">
        <v>0</v>
      </c>
      <c r="I4" s="35">
        <v>1</v>
      </c>
    </row>
    <row r="5" spans="1:9" x14ac:dyDescent="0.25">
      <c r="A5" s="35" t="s">
        <v>21</v>
      </c>
      <c r="B5" s="35" t="s">
        <v>56</v>
      </c>
      <c r="C5" s="36" t="s">
        <v>66</v>
      </c>
      <c r="D5" s="34" t="s">
        <v>67</v>
      </c>
      <c r="E5" s="36"/>
      <c r="F5" s="36"/>
      <c r="G5" s="36"/>
      <c r="H5" s="35">
        <v>0</v>
      </c>
      <c r="I5" s="35">
        <v>1</v>
      </c>
    </row>
    <row r="6" spans="1:9" ht="15.75" thickBot="1" x14ac:dyDescent="0.3"/>
    <row r="7" spans="1:9" x14ac:dyDescent="0.25">
      <c r="A7" s="39" t="s">
        <v>29</v>
      </c>
      <c r="B7" s="38" t="s">
        <v>51</v>
      </c>
      <c r="C7" s="5"/>
      <c r="D7" s="5"/>
      <c r="E7" s="5"/>
      <c r="F7" s="5"/>
      <c r="G7" s="5"/>
      <c r="H7" s="5"/>
      <c r="I7" s="6"/>
    </row>
    <row r="8" spans="1:9" ht="15.75" thickBot="1" x14ac:dyDescent="0.3">
      <c r="A8" s="7"/>
      <c r="B8" s="8" t="s">
        <v>19</v>
      </c>
      <c r="C8" s="37" t="s">
        <v>22</v>
      </c>
      <c r="D8" s="37" t="s">
        <v>23</v>
      </c>
      <c r="E8" s="37" t="s">
        <v>24</v>
      </c>
      <c r="F8" s="37" t="s">
        <v>25</v>
      </c>
      <c r="G8" s="37" t="s">
        <v>26</v>
      </c>
      <c r="H8" s="8" t="s">
        <v>27</v>
      </c>
      <c r="I8" s="9" t="s">
        <v>28</v>
      </c>
    </row>
    <row r="9" spans="1:9" ht="30.75" customHeight="1" x14ac:dyDescent="0.25">
      <c r="A9" s="45" t="s">
        <v>18</v>
      </c>
      <c r="B9" s="45" t="s">
        <v>52</v>
      </c>
      <c r="C9" s="46" t="s">
        <v>68</v>
      </c>
      <c r="D9" s="45" t="s">
        <v>69</v>
      </c>
      <c r="E9" s="45" t="s">
        <v>70</v>
      </c>
      <c r="F9" s="45"/>
      <c r="G9" s="45"/>
      <c r="H9" s="47">
        <v>17000</v>
      </c>
      <c r="I9" s="45">
        <v>0</v>
      </c>
    </row>
    <row r="10" spans="1:9" ht="29.25" customHeight="1" x14ac:dyDescent="0.25">
      <c r="A10" s="48" t="s">
        <v>20</v>
      </c>
      <c r="B10" s="48" t="s">
        <v>54</v>
      </c>
      <c r="C10" s="49" t="s">
        <v>71</v>
      </c>
      <c r="D10" s="49" t="s">
        <v>69</v>
      </c>
      <c r="E10" s="49" t="s">
        <v>70</v>
      </c>
      <c r="F10" s="48"/>
      <c r="G10" s="48"/>
      <c r="H10" s="50">
        <v>110</v>
      </c>
      <c r="I10" s="50">
        <v>1</v>
      </c>
    </row>
    <row r="11" spans="1:9" x14ac:dyDescent="0.25">
      <c r="A11" s="35" t="s">
        <v>21</v>
      </c>
      <c r="B11" s="35" t="s">
        <v>53</v>
      </c>
      <c r="C11" s="35" t="s">
        <v>72</v>
      </c>
      <c r="D11" s="35" t="s">
        <v>73</v>
      </c>
      <c r="E11" s="35" t="s">
        <v>74</v>
      </c>
      <c r="F11" s="35"/>
      <c r="G11" s="35"/>
      <c r="H11" s="35">
        <v>0</v>
      </c>
      <c r="I11" s="35">
        <v>0</v>
      </c>
    </row>
    <row r="12" spans="1:9" ht="15.75" thickBot="1" x14ac:dyDescent="0.3"/>
    <row r="13" spans="1:9" x14ac:dyDescent="0.25">
      <c r="A13" s="39" t="s">
        <v>30</v>
      </c>
      <c r="B13" s="38" t="s">
        <v>55</v>
      </c>
      <c r="C13" s="5"/>
      <c r="D13" s="5"/>
      <c r="E13" s="5"/>
      <c r="F13" s="5"/>
      <c r="G13" s="5"/>
      <c r="H13" s="5"/>
      <c r="I13" s="6"/>
    </row>
    <row r="14" spans="1:9" ht="15.75" thickBot="1" x14ac:dyDescent="0.3">
      <c r="A14" s="7"/>
      <c r="B14" s="8" t="s">
        <v>19</v>
      </c>
      <c r="C14" s="37" t="s">
        <v>22</v>
      </c>
      <c r="D14" s="37" t="s">
        <v>23</v>
      </c>
      <c r="E14" s="37" t="s">
        <v>24</v>
      </c>
      <c r="F14" s="37" t="s">
        <v>25</v>
      </c>
      <c r="G14" s="37" t="s">
        <v>26</v>
      </c>
      <c r="H14" s="8" t="s">
        <v>27</v>
      </c>
      <c r="I14" s="9" t="s">
        <v>28</v>
      </c>
    </row>
    <row r="15" spans="1:9" x14ac:dyDescent="0.25">
      <c r="A15" s="33" t="s">
        <v>18</v>
      </c>
      <c r="B15" s="33" t="s">
        <v>56</v>
      </c>
      <c r="C15" s="33" t="s">
        <v>75</v>
      </c>
      <c r="D15" s="33" t="s">
        <v>70</v>
      </c>
      <c r="E15" s="33" t="s">
        <v>76</v>
      </c>
      <c r="F15" s="33" t="s">
        <v>77</v>
      </c>
      <c r="G15" s="33"/>
      <c r="H15" s="33">
        <v>4000</v>
      </c>
      <c r="I15" s="33">
        <v>1</v>
      </c>
    </row>
    <row r="16" spans="1:9" x14ac:dyDescent="0.25">
      <c r="A16" s="35" t="s">
        <v>20</v>
      </c>
      <c r="B16" s="35" t="s">
        <v>57</v>
      </c>
      <c r="C16" s="33" t="s">
        <v>80</v>
      </c>
      <c r="D16" s="33" t="s">
        <v>70</v>
      </c>
      <c r="E16" s="35" t="s">
        <v>78</v>
      </c>
      <c r="F16" s="35"/>
      <c r="G16" s="35"/>
      <c r="H16" s="35">
        <v>900</v>
      </c>
      <c r="I16" s="35">
        <v>0</v>
      </c>
    </row>
    <row r="17" spans="1:9" x14ac:dyDescent="0.25">
      <c r="A17" s="35" t="s">
        <v>21</v>
      </c>
      <c r="B17" s="35" t="s">
        <v>58</v>
      </c>
      <c r="C17" s="35" t="s">
        <v>72</v>
      </c>
      <c r="D17" s="35" t="s">
        <v>78</v>
      </c>
      <c r="E17" s="35"/>
      <c r="F17" s="35"/>
      <c r="G17" s="35"/>
      <c r="H17" s="35">
        <v>0</v>
      </c>
      <c r="I17" s="35">
        <v>1</v>
      </c>
    </row>
    <row r="18" spans="1:9" ht="15.75" thickBot="1" x14ac:dyDescent="0.3"/>
    <row r="19" spans="1:9" x14ac:dyDescent="0.25">
      <c r="A19" s="39" t="s">
        <v>31</v>
      </c>
      <c r="B19" s="38" t="s">
        <v>59</v>
      </c>
      <c r="C19" s="5"/>
      <c r="D19" s="5"/>
      <c r="E19" s="5"/>
      <c r="F19" s="5"/>
      <c r="G19" s="5"/>
      <c r="H19" s="5"/>
      <c r="I19" s="6"/>
    </row>
    <row r="20" spans="1:9" ht="15.75" thickBot="1" x14ac:dyDescent="0.3">
      <c r="A20" s="7"/>
      <c r="B20" s="8" t="s">
        <v>19</v>
      </c>
      <c r="C20" s="37" t="s">
        <v>22</v>
      </c>
      <c r="D20" s="37" t="s">
        <v>23</v>
      </c>
      <c r="E20" s="37" t="s">
        <v>24</v>
      </c>
      <c r="F20" s="37" t="s">
        <v>25</v>
      </c>
      <c r="G20" s="37" t="s">
        <v>26</v>
      </c>
      <c r="H20" s="8" t="s">
        <v>27</v>
      </c>
      <c r="I20" s="9" t="s">
        <v>28</v>
      </c>
    </row>
    <row r="21" spans="1:9" x14ac:dyDescent="0.25">
      <c r="A21" s="33" t="s">
        <v>18</v>
      </c>
      <c r="B21" s="33" t="s">
        <v>56</v>
      </c>
      <c r="C21" s="33" t="s">
        <v>82</v>
      </c>
      <c r="D21" s="33" t="s">
        <v>79</v>
      </c>
      <c r="E21" s="33" t="s">
        <v>72</v>
      </c>
      <c r="F21" s="33"/>
      <c r="G21" s="33"/>
      <c r="H21" s="33">
        <v>0</v>
      </c>
      <c r="I21" s="33">
        <v>1</v>
      </c>
    </row>
    <row r="22" spans="1:9" x14ac:dyDescent="0.25">
      <c r="A22" s="35" t="s">
        <v>20</v>
      </c>
      <c r="B22" s="35" t="s">
        <v>60</v>
      </c>
      <c r="C22" s="35" t="s">
        <v>83</v>
      </c>
      <c r="D22" s="35" t="s">
        <v>78</v>
      </c>
      <c r="E22" s="35"/>
      <c r="F22" s="35"/>
      <c r="G22" s="35"/>
      <c r="H22" s="35">
        <v>1100</v>
      </c>
      <c r="I22" s="35">
        <v>0</v>
      </c>
    </row>
    <row r="23" spans="1:9" ht="30.75" customHeight="1" x14ac:dyDescent="0.25">
      <c r="A23" s="51" t="s">
        <v>21</v>
      </c>
      <c r="B23" s="52" t="s">
        <v>61</v>
      </c>
      <c r="C23" s="52" t="s">
        <v>81</v>
      </c>
      <c r="D23" s="53" t="s">
        <v>84</v>
      </c>
      <c r="E23" s="35"/>
      <c r="F23" s="35"/>
      <c r="G23" s="35"/>
      <c r="H23" s="35">
        <v>5000</v>
      </c>
      <c r="I23" s="3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B3" sqref="B3"/>
    </sheetView>
  </sheetViews>
  <sheetFormatPr defaultRowHeight="15" x14ac:dyDescent="0.25"/>
  <cols>
    <col min="1" max="1" width="21.42578125" customWidth="1"/>
    <col min="2" max="2" width="45.42578125" customWidth="1"/>
    <col min="3" max="3" width="15.7109375" customWidth="1"/>
  </cols>
  <sheetData>
    <row r="1" spans="1:3" ht="15.75" thickBot="1" x14ac:dyDescent="0.3">
      <c r="A1" s="20" t="s">
        <v>32</v>
      </c>
      <c r="B1" s="40" t="s">
        <v>44</v>
      </c>
      <c r="C1" s="41" t="s">
        <v>33</v>
      </c>
    </row>
    <row r="2" spans="1:3" x14ac:dyDescent="0.25">
      <c r="A2" s="1" t="s">
        <v>42</v>
      </c>
      <c r="B2" s="2" t="s">
        <v>85</v>
      </c>
      <c r="C2" s="3">
        <v>25000</v>
      </c>
    </row>
    <row r="3" spans="1:3" x14ac:dyDescent="0.25">
      <c r="A3" s="1" t="s">
        <v>42</v>
      </c>
      <c r="B3" s="2" t="s">
        <v>43</v>
      </c>
      <c r="C3" s="3">
        <v>6500</v>
      </c>
    </row>
    <row r="4" spans="1:3" x14ac:dyDescent="0.25">
      <c r="A4" s="1" t="s">
        <v>42</v>
      </c>
      <c r="B4" s="2" t="s">
        <v>50</v>
      </c>
      <c r="C4" s="3">
        <v>750</v>
      </c>
    </row>
    <row r="5" spans="1:3" ht="15.75" thickBot="1" x14ac:dyDescent="0.3">
      <c r="A5" s="1"/>
      <c r="B5" s="2"/>
      <c r="C5" s="3"/>
    </row>
    <row r="6" spans="1:3" ht="15.75" thickBot="1" x14ac:dyDescent="0.3">
      <c r="A6" s="17"/>
      <c r="B6" s="18" t="s">
        <v>34</v>
      </c>
      <c r="C6" s="19">
        <f>SUM(C2:C5)</f>
        <v>32250</v>
      </c>
    </row>
    <row r="8" spans="1:3" x14ac:dyDescent="0.25">
      <c r="B8" t="s">
        <v>40</v>
      </c>
      <c r="C8" s="43">
        <v>0.4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B7" sqref="B7"/>
    </sheetView>
  </sheetViews>
  <sheetFormatPr defaultRowHeight="15" x14ac:dyDescent="0.25"/>
  <cols>
    <col min="1" max="1" width="30.42578125" customWidth="1"/>
  </cols>
  <sheetData>
    <row r="1" spans="1:2" x14ac:dyDescent="0.25">
      <c r="A1" t="s">
        <v>35</v>
      </c>
      <c r="B1">
        <v>50000</v>
      </c>
    </row>
    <row r="2" spans="1:2" x14ac:dyDescent="0.25">
      <c r="A2" t="s">
        <v>39</v>
      </c>
      <c r="B2" s="42">
        <v>5</v>
      </c>
    </row>
  </sheetData>
  <dataValidations count="2">
    <dataValidation type="whole" showInputMessage="1" showErrorMessage="1" promptTitle="Numbers only" sqref="B2">
      <formula1>2</formula1>
      <formula2>5</formula2>
    </dataValidation>
    <dataValidation type="whole" operator="lessThanOrEqual" allowBlank="1" showInputMessage="1" showErrorMessage="1" sqref="B1">
      <formula1>50000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Cost of living</vt:lpstr>
      <vt:lpstr>Required Services</vt:lpstr>
      <vt:lpstr>Core</vt:lpstr>
      <vt:lpstr>Loan</vt:lpstr>
      <vt:lpstr>operationalcost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Blom, Leen</dc:creator>
  <cp:lastModifiedBy>Windows User</cp:lastModifiedBy>
  <dcterms:created xsi:type="dcterms:W3CDTF">2015-04-28T08:57:46Z</dcterms:created>
  <dcterms:modified xsi:type="dcterms:W3CDTF">2017-05-11T10:35:29Z</dcterms:modified>
</cp:coreProperties>
</file>