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ai\Documents\Mes Documents\Documents Zied BABAI\Travail Bordeaux\Enseignement\Cours Kedge\MSc Analytics Dupouet\Forecasting course\Doc forecasting course\"/>
    </mc:Choice>
  </mc:AlternateContent>
  <xr:revisionPtr revIDLastSave="0" documentId="13_ncr:1_{1D18D4DC-1063-4C85-BAD7-D1859A3DD2F9}" xr6:coauthVersionLast="47" xr6:coauthVersionMax="47" xr10:uidLastSave="{00000000-0000-0000-0000-000000000000}"/>
  <bookViews>
    <workbookView xWindow="-110" yWindow="-110" windowWidth="19420" windowHeight="10420" xr2:uid="{4C9751E8-26A1-4EEF-B545-FBED8908E76D}"/>
  </bookViews>
  <sheets>
    <sheet name="Confidence Interval" sheetId="1" r:id="rId1"/>
    <sheet name="Trend analysis" sheetId="2" r:id="rId2"/>
    <sheet name="For. Errors" sheetId="3" r:id="rId3"/>
    <sheet name="Regression" sheetId="4" r:id="rId4"/>
    <sheet name="Ex2" sheetId="6" r:id="rId5"/>
    <sheet name="Ex3.1" sheetId="8" r:id="rId6"/>
    <sheet name="Ex3.2" sheetId="7" r:id="rId7"/>
    <sheet name="Ex3.3" sheetId="9" r:id="rId8"/>
    <sheet name="Ex3.4" sheetId="11" r:id="rId9"/>
    <sheet name="DROITEREG LINEST" sheetId="10" r:id="rId10"/>
    <sheet name="Ex3.4 (2)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2" l="1" a="1"/>
  <c r="A18" i="12" s="1"/>
  <c r="C18" i="11"/>
  <c r="C19" i="11"/>
  <c r="C20" i="11"/>
  <c r="C21" i="11"/>
  <c r="C17" i="11"/>
  <c r="A18" i="9" a="1"/>
  <c r="A18" i="9" s="1"/>
  <c r="A9" i="10" a="1"/>
  <c r="B9" i="10" s="1"/>
  <c r="D3" i="7"/>
  <c r="E3" i="7"/>
  <c r="D4" i="7"/>
  <c r="E4" i="7" s="1"/>
  <c r="D5" i="7"/>
  <c r="E5" i="7" s="1"/>
  <c r="D6" i="7"/>
  <c r="E6" i="7" s="1"/>
  <c r="D7" i="7"/>
  <c r="E7" i="7"/>
  <c r="D8" i="7"/>
  <c r="E8" i="7" s="1"/>
  <c r="D9" i="7"/>
  <c r="E9" i="7" s="1"/>
  <c r="D10" i="7"/>
  <c r="E10" i="7"/>
  <c r="D11" i="7"/>
  <c r="E11" i="7"/>
  <c r="D12" i="7"/>
  <c r="E12" i="7" s="1"/>
  <c r="D13" i="7"/>
  <c r="E13" i="7"/>
  <c r="D14" i="7"/>
  <c r="E14" i="7" s="1"/>
  <c r="D15" i="7"/>
  <c r="E15" i="7" s="1"/>
  <c r="D16" i="7"/>
  <c r="E16" i="7" s="1"/>
  <c r="D2" i="7"/>
  <c r="E2" i="7" s="1"/>
  <c r="C9" i="6"/>
  <c r="D9" i="6"/>
  <c r="E9" i="6"/>
  <c r="F9" i="6"/>
  <c r="G9" i="6"/>
  <c r="G10" i="6" s="1"/>
  <c r="H9" i="6"/>
  <c r="H10" i="6" s="1"/>
  <c r="I9" i="6"/>
  <c r="I10" i="6" s="1"/>
  <c r="J9" i="6"/>
  <c r="J10" i="6" s="1"/>
  <c r="K9" i="6"/>
  <c r="L9" i="6"/>
  <c r="M9" i="6"/>
  <c r="N9" i="6"/>
  <c r="O9" i="6"/>
  <c r="P9" i="6"/>
  <c r="P10" i="6" s="1"/>
  <c r="Q9" i="6"/>
  <c r="Q10" i="6" s="1"/>
  <c r="R9" i="6"/>
  <c r="R10" i="6" s="1"/>
  <c r="S9" i="6"/>
  <c r="T9" i="6"/>
  <c r="U9" i="6"/>
  <c r="C10" i="6"/>
  <c r="D10" i="6"/>
  <c r="E10" i="6"/>
  <c r="F10" i="6"/>
  <c r="K10" i="6"/>
  <c r="L10" i="6"/>
  <c r="M10" i="6"/>
  <c r="N10" i="6"/>
  <c r="O10" i="6"/>
  <c r="S10" i="6"/>
  <c r="T10" i="6"/>
  <c r="U10" i="6"/>
  <c r="B9" i="6"/>
  <c r="B10" i="6" s="1"/>
  <c r="C3" i="6"/>
  <c r="C4" i="6" s="1"/>
  <c r="D3" i="6"/>
  <c r="D4" i="6" s="1"/>
  <c r="E3" i="6"/>
  <c r="E4" i="6" s="1"/>
  <c r="F3" i="6"/>
  <c r="F4" i="6" s="1"/>
  <c r="G3" i="6"/>
  <c r="H3" i="6"/>
  <c r="I3" i="6"/>
  <c r="J3" i="6"/>
  <c r="K3" i="6"/>
  <c r="K4" i="6" s="1"/>
  <c r="L3" i="6"/>
  <c r="L4" i="6" s="1"/>
  <c r="M3" i="6"/>
  <c r="M4" i="6" s="1"/>
  <c r="N3" i="6"/>
  <c r="N4" i="6" s="1"/>
  <c r="O3" i="6"/>
  <c r="P3" i="6"/>
  <c r="Q3" i="6"/>
  <c r="R3" i="6"/>
  <c r="S3" i="6"/>
  <c r="S4" i="6" s="1"/>
  <c r="T3" i="6"/>
  <c r="T4" i="6" s="1"/>
  <c r="U3" i="6"/>
  <c r="U4" i="6" s="1"/>
  <c r="G4" i="6"/>
  <c r="H4" i="6"/>
  <c r="I4" i="6"/>
  <c r="J4" i="6"/>
  <c r="O4" i="6"/>
  <c r="P4" i="6"/>
  <c r="Q4" i="6"/>
  <c r="R4" i="6"/>
  <c r="B3" i="6"/>
  <c r="B4" i="6" s="1"/>
  <c r="C2" i="4"/>
  <c r="D3" i="4"/>
  <c r="D2" i="4"/>
  <c r="C3" i="4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B10" i="4"/>
  <c r="B11" i="4"/>
  <c r="B12" i="4"/>
  <c r="B13" i="4"/>
  <c r="B6" i="6" l="1"/>
  <c r="B7" i="6"/>
  <c r="B12" i="6"/>
  <c r="B13" i="6"/>
  <c r="H5" i="7"/>
  <c r="D12" i="4"/>
  <c r="B20" i="12"/>
  <c r="A20" i="12"/>
  <c r="B19" i="12"/>
  <c r="A19" i="12"/>
  <c r="B18" i="12"/>
  <c r="C19" i="9"/>
  <c r="C18" i="9"/>
  <c r="B18" i="9"/>
  <c r="B20" i="9"/>
  <c r="A20" i="9"/>
  <c r="G6" i="9" s="1"/>
  <c r="B19" i="9"/>
  <c r="A19" i="9"/>
  <c r="C20" i="9"/>
  <c r="C10" i="10"/>
  <c r="A11" i="10"/>
  <c r="F10" i="10" s="1"/>
  <c r="B10" i="10"/>
  <c r="A9" i="10"/>
  <c r="A10" i="10"/>
  <c r="C9" i="10"/>
  <c r="C11" i="10"/>
  <c r="B11" i="10"/>
  <c r="J4" i="3"/>
  <c r="J5" i="3"/>
  <c r="J6" i="3"/>
  <c r="J7" i="3"/>
  <c r="J8" i="3"/>
  <c r="J3" i="3"/>
  <c r="J9" i="3" s="1"/>
  <c r="I4" i="3"/>
  <c r="I9" i="3" s="1"/>
  <c r="I5" i="3"/>
  <c r="I6" i="3"/>
  <c r="I7" i="3"/>
  <c r="I8" i="3"/>
  <c r="I3" i="3"/>
  <c r="K4" i="3"/>
  <c r="K5" i="3"/>
  <c r="H4" i="3"/>
  <c r="H5" i="3"/>
  <c r="H6" i="3"/>
  <c r="G5" i="3"/>
  <c r="G6" i="3"/>
  <c r="G7" i="3"/>
  <c r="G8" i="3"/>
  <c r="F4" i="3"/>
  <c r="L4" i="3" s="1"/>
  <c r="F5" i="3"/>
  <c r="L5" i="3" s="1"/>
  <c r="F6" i="3"/>
  <c r="L6" i="3" s="1"/>
  <c r="F7" i="3"/>
  <c r="H7" i="3" s="1"/>
  <c r="F8" i="3"/>
  <c r="H8" i="3" s="1"/>
  <c r="F3" i="3"/>
  <c r="L3" i="3" s="1"/>
  <c r="E4" i="3"/>
  <c r="G4" i="3" s="1"/>
  <c r="E5" i="3"/>
  <c r="E6" i="3"/>
  <c r="K6" i="3" s="1"/>
  <c r="E7" i="3"/>
  <c r="K7" i="3" s="1"/>
  <c r="E8" i="3"/>
  <c r="K8" i="3" s="1"/>
  <c r="E3" i="3"/>
  <c r="G3" i="3" s="1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L7" i="2" s="1"/>
  <c r="K7" i="2"/>
  <c r="C7" i="2"/>
  <c r="C6" i="2"/>
  <c r="L6" i="2" s="1"/>
  <c r="M3" i="2"/>
  <c r="M2" i="2"/>
  <c r="L3" i="2"/>
  <c r="L2" i="2"/>
  <c r="B6" i="1"/>
  <c r="B5" i="1"/>
  <c r="O2" i="1"/>
  <c r="N2" i="1"/>
  <c r="G9" i="3" l="1"/>
  <c r="K3" i="3"/>
  <c r="K9" i="3" s="1"/>
  <c r="L8" i="3"/>
  <c r="L7" i="3"/>
  <c r="L9" i="3" s="1"/>
  <c r="D5" i="9"/>
  <c r="E5" i="9" s="1"/>
  <c r="D11" i="9"/>
  <c r="E11" i="9" s="1"/>
  <c r="D2" i="9"/>
  <c r="E2" i="9" s="1"/>
  <c r="D9" i="9"/>
  <c r="E9" i="9" s="1"/>
  <c r="D15" i="9"/>
  <c r="E15" i="9" s="1"/>
  <c r="D6" i="9"/>
  <c r="E6" i="9" s="1"/>
  <c r="D12" i="9"/>
  <c r="E12" i="9" s="1"/>
  <c r="D8" i="9"/>
  <c r="E8" i="9" s="1"/>
  <c r="D13" i="9"/>
  <c r="E13" i="9" s="1"/>
  <c r="D7" i="9"/>
  <c r="E7" i="9" s="1"/>
  <c r="D14" i="9"/>
  <c r="E14" i="9" s="1"/>
  <c r="D3" i="9"/>
  <c r="E3" i="9" s="1"/>
  <c r="D10" i="9"/>
  <c r="E10" i="9" s="1"/>
  <c r="D16" i="9"/>
  <c r="E16" i="9" s="1"/>
  <c r="D4" i="9"/>
  <c r="E4" i="9" s="1"/>
  <c r="H3" i="3"/>
  <c r="H9" i="3" s="1"/>
  <c r="F9" i="3"/>
  <c r="E9" i="3"/>
  <c r="H10" i="9" l="1"/>
</calcChain>
</file>

<file path=xl/sharedStrings.xml><?xml version="1.0" encoding="utf-8"?>
<sst xmlns="http://schemas.openxmlformats.org/spreadsheetml/2006/main" count="97" uniqueCount="56">
  <si>
    <t>Time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</si>
  <si>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</si>
  <si>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</si>
  <si>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</si>
  <si>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</si>
  <si>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</si>
  <si>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</si>
  <si>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</si>
  <si>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</si>
  <si>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</si>
  <si>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</si>
  <si>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</si>
  <si>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</si>
  <si>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</t>
  </si>
  <si>
    <t>Mean</t>
  </si>
  <si>
    <t>St. Dev</t>
  </si>
  <si>
    <t>Up Limit</t>
  </si>
  <si>
    <t>Lowr Limit</t>
  </si>
  <si>
    <t>Month</t>
  </si>
  <si>
    <t>Demand 1</t>
  </si>
  <si>
    <t>Demand 2</t>
  </si>
  <si>
    <t>St. Dev.</t>
  </si>
  <si>
    <t>Growth 1</t>
  </si>
  <si>
    <t>Growth 2</t>
  </si>
  <si>
    <t>Stable demand</t>
  </si>
  <si>
    <t>Positive trend</t>
  </si>
  <si>
    <t>Demand for pumps</t>
  </si>
  <si>
    <t>Forecasts</t>
  </si>
  <si>
    <t>Method 1</t>
  </si>
  <si>
    <t>Method 2</t>
  </si>
  <si>
    <t>MFE</t>
  </si>
  <si>
    <t>MAD</t>
  </si>
  <si>
    <t>MAPE</t>
  </si>
  <si>
    <t>MSE</t>
  </si>
  <si>
    <t>Sales</t>
  </si>
  <si>
    <t>Budget</t>
  </si>
  <si>
    <t>Errors</t>
  </si>
  <si>
    <t>R²</t>
  </si>
  <si>
    <t>Period</t>
  </si>
  <si>
    <t>Forecast</t>
  </si>
  <si>
    <t>Error</t>
  </si>
  <si>
    <t>Bias</t>
  </si>
  <si>
    <t>Cars</t>
  </si>
  <si>
    <t>Apartments</t>
  </si>
  <si>
    <t>Temperature</t>
  </si>
  <si>
    <t>Price</t>
  </si>
  <si>
    <r>
      <t xml:space="preserve">Sales = </t>
    </r>
    <r>
      <rPr>
        <b/>
        <sz val="14"/>
        <color rgb="FFFF0000"/>
        <rFont val="Calibri"/>
        <family val="2"/>
        <scheme val="minor"/>
      </rPr>
      <t>a</t>
    </r>
    <r>
      <rPr>
        <b/>
        <sz val="14"/>
        <color theme="1"/>
        <rFont val="Calibri"/>
        <family val="2"/>
        <scheme val="minor"/>
      </rPr>
      <t xml:space="preserve"> * Temp + </t>
    </r>
    <r>
      <rPr>
        <b/>
        <sz val="14"/>
        <color rgb="FFFF0000"/>
        <rFont val="Calibri"/>
        <family val="2"/>
        <scheme val="minor"/>
      </rPr>
      <t>b</t>
    </r>
    <r>
      <rPr>
        <b/>
        <sz val="14"/>
        <color theme="1"/>
        <rFont val="Calibri"/>
        <family val="2"/>
        <scheme val="minor"/>
      </rPr>
      <t xml:space="preserve"> * Price + </t>
    </r>
    <r>
      <rPr>
        <b/>
        <sz val="14"/>
        <color rgb="FFFF0000"/>
        <rFont val="Calibri"/>
        <family val="2"/>
        <scheme val="minor"/>
      </rPr>
      <t>c</t>
    </r>
  </si>
  <si>
    <t>DROITEREG / LINEST</t>
  </si>
  <si>
    <t>Select 3 rows (at least) and 3 columns (2 factors)</t>
  </si>
  <si>
    <t>Ctrl+Shift+Enter</t>
  </si>
  <si>
    <t>c</t>
  </si>
  <si>
    <t>a</t>
  </si>
  <si>
    <t>b</t>
  </si>
  <si>
    <r>
      <t xml:space="preserve">Sales = </t>
    </r>
    <r>
      <rPr>
        <b/>
        <sz val="16"/>
        <color rgb="FFFF0000"/>
        <rFont val="Calibri"/>
        <family val="2"/>
        <scheme val="minor"/>
      </rPr>
      <t>0,1824</t>
    </r>
    <r>
      <rPr>
        <b/>
        <sz val="16"/>
        <color theme="1"/>
        <rFont val="Calibri"/>
        <family val="2"/>
        <scheme val="minor"/>
      </rPr>
      <t xml:space="preserve"> * Cars +</t>
    </r>
    <r>
      <rPr>
        <b/>
        <sz val="16"/>
        <color rgb="FFFF0000"/>
        <rFont val="Calibri"/>
        <family val="2"/>
        <scheme val="minor"/>
      </rPr>
      <t xml:space="preserve"> 0,5363 </t>
    </r>
    <r>
      <rPr>
        <b/>
        <sz val="16"/>
        <color theme="1"/>
        <rFont val="Calibri"/>
        <family val="2"/>
        <scheme val="minor"/>
      </rPr>
      <t xml:space="preserve">* Apartments + </t>
    </r>
    <r>
      <rPr>
        <b/>
        <sz val="16"/>
        <color rgb="FFFF0000"/>
        <rFont val="Calibri"/>
        <family val="2"/>
        <scheme val="minor"/>
      </rPr>
      <t>9,4851</t>
    </r>
  </si>
  <si>
    <t>Method 1 has a lower MAD (and MAPE), so Method 1 is more accurate than Method 2</t>
  </si>
  <si>
    <t>Method 1 is 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</si>
</sst>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66"/>
      <name val="Arial"/>
      <family val="2"/>
    </font>
    <font>
      <b/>
      <sz val="18"/>
      <color rgb="FF000066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8"/>
      <color rgb="FF000066"/>
      <name val="Times New Roman"/>
      <family val="1"/>
    </font>
    <font>
      <b/>
      <sz val="16"/>
      <color rgb="FF000066"/>
      <name val="Times New Roman"/>
      <family val="1"/>
    </font>
    <font>
      <b/>
      <sz val="16"/>
      <color rgb="FFFF0000"/>
      <name val="Times New Roman"/>
      <family val="1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0" fillId="0" borderId="5" xfId="0" applyBorder="1"/>
    <xf numFmtId="0" fontId="3" fillId="2" borderId="5" xfId="0" applyFont="1" applyFill="1" applyBorder="1" applyAlignment="1">
      <alignment horizontal="center" vertical="center" wrapText="1" readingOrder="1"/>
    </xf>
    <xf numFmtId="2" fontId="5" fillId="2" borderId="5" xfId="0" applyNumberFormat="1" applyFont="1" applyFill="1" applyBorder="1" applyAlignment="1">
      <alignment horizontal="center"/>
    </xf>
    <xf numFmtId="0" fontId="4" fillId="0" borderId="5" xfId="0" applyFont="1" applyBorder="1"/>
    <xf numFmtId="0" fontId="3" fillId="3" borderId="4" xfId="0" applyFont="1" applyFill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2" fontId="6" fillId="2" borderId="8" xfId="0" applyNumberFormat="1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0" xfId="0" applyFont="1"/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/>
    </xf>
    <xf numFmtId="10" fontId="8" fillId="0" borderId="14" xfId="1" applyNumberFormat="1" applyFont="1" applyBorder="1" applyAlignment="1">
      <alignment horizontal="center" vertical="center" wrapText="1"/>
    </xf>
    <xf numFmtId="165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11" fillId="0" borderId="8" xfId="0" applyFont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center" vertical="center" wrapText="1" readingOrder="1"/>
    </xf>
    <xf numFmtId="0" fontId="13" fillId="0" borderId="17" xfId="0" applyFont="1" applyBorder="1" applyAlignment="1">
      <alignment horizontal="center" vertical="center" wrapText="1" readingOrder="1"/>
    </xf>
    <xf numFmtId="0" fontId="14" fillId="2" borderId="5" xfId="0" applyFont="1" applyFill="1" applyBorder="1" applyAlignment="1">
      <alignment horizontal="center" vertical="center" wrapText="1" readingOrder="1"/>
    </xf>
    <xf numFmtId="1" fontId="4" fillId="2" borderId="5" xfId="0" applyNumberFormat="1" applyFont="1" applyFill="1" applyBorder="1" applyAlignment="1">
      <alignment horizontal="center"/>
    </xf>
    <xf numFmtId="0" fontId="12" fillId="0" borderId="18" xfId="0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0" fontId="5" fillId="2" borderId="5" xfId="0" applyFont="1" applyFill="1" applyBorder="1"/>
    <xf numFmtId="0" fontId="16" fillId="2" borderId="5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0" fillId="0" borderId="5" xfId="0" applyFont="1" applyBorder="1"/>
    <xf numFmtId="0" fontId="18" fillId="2" borderId="5" xfId="0" applyFont="1" applyFill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/>
    </xf>
    <xf numFmtId="164" fontId="0" fillId="2" borderId="5" xfId="0" applyNumberFormat="1" applyFill="1" applyBorder="1"/>
    <xf numFmtId="0" fontId="4" fillId="2" borderId="5" xfId="0" applyFont="1" applyFill="1" applyBorder="1"/>
    <xf numFmtId="164" fontId="4" fillId="2" borderId="5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/>
    <xf numFmtId="0" fontId="23" fillId="0" borderId="0" xfId="0" applyFont="1"/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0" fontId="25" fillId="0" borderId="0" xfId="0" applyFont="1" applyAlignment="1">
      <alignment horizontal="center"/>
    </xf>
    <xf numFmtId="164" fontId="18" fillId="2" borderId="5" xfId="0" applyNumberFormat="1" applyFont="1" applyFill="1" applyBorder="1" applyAlignment="1">
      <alignment horizontal="center"/>
    </xf>
    <xf numFmtId="0" fontId="18" fillId="2" borderId="20" xfId="0" applyFont="1" applyFill="1" applyBorder="1"/>
    <xf numFmtId="164" fontId="0" fillId="0" borderId="5" xfId="0" applyNumberFormat="1" applyBorder="1" applyAlignment="1">
      <alignment horizontal="center"/>
    </xf>
    <xf numFmtId="0" fontId="22" fillId="0" borderId="0" xfId="0" applyFont="1" applyAlignment="1">
      <alignment horizontal="center"/>
    </xf>
    <xf numFmtId="2" fontId="19" fillId="2" borderId="14" xfId="0" applyNumberFormat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36482939632559E-2"/>
          <c:y val="7.6907523576172407E-2"/>
          <c:w val="0.87753018372703417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252594313599295E-2"/>
                  <c:y val="-7.335844168125230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Sales = 8,7773*Budget + 36,735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Regression!$A$2:$A$9</c:f>
              <c:numCache>
                <c:formatCode>General</c:formatCode>
                <c:ptCount val="8"/>
                <c:pt idx="0">
                  <c:v>15</c:v>
                </c:pt>
                <c:pt idx="1">
                  <c:v>17.5</c:v>
                </c:pt>
                <c:pt idx="2">
                  <c:v>12</c:v>
                </c:pt>
                <c:pt idx="3">
                  <c:v>8.5</c:v>
                </c:pt>
                <c:pt idx="4">
                  <c:v>9.5</c:v>
                </c:pt>
                <c:pt idx="5">
                  <c:v>12.5</c:v>
                </c:pt>
                <c:pt idx="6">
                  <c:v>14.5</c:v>
                </c:pt>
                <c:pt idx="7">
                  <c:v>11</c:v>
                </c:pt>
              </c:numCache>
            </c:numRef>
          </c:xVal>
          <c:yVal>
            <c:numRef>
              <c:f>Regression!$B$2:$B$9</c:f>
              <c:numCache>
                <c:formatCode>General</c:formatCode>
                <c:ptCount val="8"/>
                <c:pt idx="0">
                  <c:v>153</c:v>
                </c:pt>
                <c:pt idx="1">
                  <c:v>198</c:v>
                </c:pt>
                <c:pt idx="2">
                  <c:v>147</c:v>
                </c:pt>
                <c:pt idx="3">
                  <c:v>104</c:v>
                </c:pt>
                <c:pt idx="4">
                  <c:v>131</c:v>
                </c:pt>
                <c:pt idx="5">
                  <c:v>159</c:v>
                </c:pt>
                <c:pt idx="6">
                  <c:v>160</c:v>
                </c:pt>
                <c:pt idx="7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B-4E4F-A15B-B379DF0BC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371103"/>
        <c:axId val="880385023"/>
      </c:scatterChart>
      <c:valAx>
        <c:axId val="87637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0385023"/>
        <c:crosses val="autoZero"/>
        <c:crossBetween val="midCat"/>
      </c:valAx>
      <c:valAx>
        <c:axId val="8803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637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0214348206475"/>
                  <c:y val="-5.006160688247302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Sales = 794,19*Period - 1213,5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0,9621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'Ex2'!$B$1:$U$1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'Ex2'!$B$2:$U$2</c:f>
              <c:numCache>
                <c:formatCode>General</c:formatCode>
                <c:ptCount val="20"/>
                <c:pt idx="0">
                  <c:v>1500</c:v>
                </c:pt>
                <c:pt idx="1">
                  <c:v>1530</c:v>
                </c:pt>
                <c:pt idx="2">
                  <c:v>2070</c:v>
                </c:pt>
                <c:pt idx="3">
                  <c:v>420</c:v>
                </c:pt>
                <c:pt idx="4">
                  <c:v>2950</c:v>
                </c:pt>
                <c:pt idx="5">
                  <c:v>3400</c:v>
                </c:pt>
                <c:pt idx="6">
                  <c:v>4130</c:v>
                </c:pt>
                <c:pt idx="7">
                  <c:v>4500</c:v>
                </c:pt>
                <c:pt idx="8">
                  <c:v>4900</c:v>
                </c:pt>
                <c:pt idx="9">
                  <c:v>5620</c:v>
                </c:pt>
                <c:pt idx="10">
                  <c:v>6390</c:v>
                </c:pt>
                <c:pt idx="11">
                  <c:v>7710</c:v>
                </c:pt>
                <c:pt idx="12">
                  <c:v>8390</c:v>
                </c:pt>
                <c:pt idx="13">
                  <c:v>9200</c:v>
                </c:pt>
                <c:pt idx="14">
                  <c:v>11700</c:v>
                </c:pt>
                <c:pt idx="15">
                  <c:v>11800</c:v>
                </c:pt>
                <c:pt idx="16">
                  <c:v>12600</c:v>
                </c:pt>
                <c:pt idx="17">
                  <c:v>13400</c:v>
                </c:pt>
                <c:pt idx="18">
                  <c:v>14700</c:v>
                </c:pt>
                <c:pt idx="19">
                  <c:v>15600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F-45D1-AD15-DDEE48B4F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932735"/>
        <c:axId val="978672975"/>
      </c:scatterChart>
      <c:valAx>
        <c:axId val="76593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8672975"/>
        <c:crosses val="autoZero"/>
        <c:crossBetween val="midCat"/>
      </c:valAx>
      <c:valAx>
        <c:axId val="97867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593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323768308383539"/>
                  <c:y val="-0.101384149897929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Sales = 0,3884*Cars + 44,046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0,3531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'Ex3.1'!$A$2:$A$16</c:f>
              <c:numCache>
                <c:formatCode>General</c:formatCode>
                <c:ptCount val="15"/>
                <c:pt idx="0">
                  <c:v>666.6</c:v>
                </c:pt>
                <c:pt idx="1">
                  <c:v>533.79999999999995</c:v>
                </c:pt>
                <c:pt idx="2">
                  <c:v>432</c:v>
                </c:pt>
                <c:pt idx="3">
                  <c:v>612</c:v>
                </c:pt>
                <c:pt idx="4">
                  <c:v>556</c:v>
                </c:pt>
                <c:pt idx="5">
                  <c:v>792</c:v>
                </c:pt>
                <c:pt idx="6">
                  <c:v>581.5</c:v>
                </c:pt>
                <c:pt idx="7">
                  <c:v>611.29999999999995</c:v>
                </c:pt>
                <c:pt idx="8">
                  <c:v>426</c:v>
                </c:pt>
                <c:pt idx="9">
                  <c:v>559</c:v>
                </c:pt>
                <c:pt idx="10">
                  <c:v>667.5</c:v>
                </c:pt>
                <c:pt idx="11">
                  <c:v>554.29999999999995</c:v>
                </c:pt>
                <c:pt idx="12">
                  <c:v>693</c:v>
                </c:pt>
                <c:pt idx="13">
                  <c:v>763.9</c:v>
                </c:pt>
                <c:pt idx="14">
                  <c:v>775.2</c:v>
                </c:pt>
              </c:numCache>
            </c:numRef>
          </c:xVal>
          <c:yVal>
            <c:numRef>
              <c:f>'Ex3.1'!$C$2:$C$16</c:f>
              <c:numCache>
                <c:formatCode>General</c:formatCode>
                <c:ptCount val="15"/>
                <c:pt idx="0">
                  <c:v>165</c:v>
                </c:pt>
                <c:pt idx="1">
                  <c:v>202</c:v>
                </c:pt>
                <c:pt idx="2">
                  <c:v>201.5</c:v>
                </c:pt>
                <c:pt idx="3">
                  <c:v>226</c:v>
                </c:pt>
                <c:pt idx="4">
                  <c:v>216</c:v>
                </c:pt>
                <c:pt idx="5">
                  <c:v>291.5</c:v>
                </c:pt>
                <c:pt idx="6">
                  <c:v>298.3</c:v>
                </c:pt>
                <c:pt idx="7">
                  <c:v>310.39999999999998</c:v>
                </c:pt>
                <c:pt idx="8">
                  <c:v>256.8</c:v>
                </c:pt>
                <c:pt idx="9">
                  <c:v>303.5</c:v>
                </c:pt>
                <c:pt idx="10">
                  <c:v>314.5</c:v>
                </c:pt>
                <c:pt idx="11">
                  <c:v>301.39999999999998</c:v>
                </c:pt>
                <c:pt idx="12">
                  <c:v>328.5</c:v>
                </c:pt>
                <c:pt idx="13">
                  <c:v>389.5</c:v>
                </c:pt>
                <c:pt idx="14">
                  <c:v>438.7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F-40E2-B51F-FA188BCC6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181599"/>
        <c:axId val="985504895"/>
      </c:scatterChart>
      <c:valAx>
        <c:axId val="98718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5504895"/>
        <c:crosses val="autoZero"/>
        <c:crossBetween val="midCat"/>
      </c:valAx>
      <c:valAx>
        <c:axId val="98550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718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62159150455643"/>
                  <c:y val="-7.945902595508894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Sales = 0,6068*Apartments + 100,43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0,8564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'Ex3.1'!$B$2:$B$16</c:f>
              <c:numCache>
                <c:formatCode>General</c:formatCode>
                <c:ptCount val="15"/>
                <c:pt idx="0">
                  <c:v>145</c:v>
                </c:pt>
                <c:pt idx="1">
                  <c:v>157.5</c:v>
                </c:pt>
                <c:pt idx="2">
                  <c:v>167.5</c:v>
                </c:pt>
                <c:pt idx="3">
                  <c:v>172.3</c:v>
                </c:pt>
                <c:pt idx="4">
                  <c:v>197.8</c:v>
                </c:pt>
                <c:pt idx="5">
                  <c:v>237.4</c:v>
                </c:pt>
                <c:pt idx="6">
                  <c:v>316.5</c:v>
                </c:pt>
                <c:pt idx="7">
                  <c:v>321.7</c:v>
                </c:pt>
                <c:pt idx="8">
                  <c:v>350.9</c:v>
                </c:pt>
                <c:pt idx="9">
                  <c:v>364</c:v>
                </c:pt>
                <c:pt idx="10">
                  <c:v>366</c:v>
                </c:pt>
                <c:pt idx="11">
                  <c:v>371.4</c:v>
                </c:pt>
                <c:pt idx="12">
                  <c:v>413</c:v>
                </c:pt>
                <c:pt idx="13">
                  <c:v>456.2</c:v>
                </c:pt>
                <c:pt idx="14">
                  <c:v>473.8</c:v>
                </c:pt>
              </c:numCache>
            </c:numRef>
          </c:xVal>
          <c:yVal>
            <c:numRef>
              <c:f>'Ex3.1'!$C$2:$C$16</c:f>
              <c:numCache>
                <c:formatCode>General</c:formatCode>
                <c:ptCount val="15"/>
                <c:pt idx="0">
                  <c:v>165</c:v>
                </c:pt>
                <c:pt idx="1">
                  <c:v>202</c:v>
                </c:pt>
                <c:pt idx="2">
                  <c:v>201.5</c:v>
                </c:pt>
                <c:pt idx="3">
                  <c:v>226</c:v>
                </c:pt>
                <c:pt idx="4">
                  <c:v>216</c:v>
                </c:pt>
                <c:pt idx="5">
                  <c:v>291.5</c:v>
                </c:pt>
                <c:pt idx="6">
                  <c:v>298.3</c:v>
                </c:pt>
                <c:pt idx="7">
                  <c:v>310.39999999999998</c:v>
                </c:pt>
                <c:pt idx="8">
                  <c:v>256.8</c:v>
                </c:pt>
                <c:pt idx="9">
                  <c:v>303.5</c:v>
                </c:pt>
                <c:pt idx="10">
                  <c:v>314.5</c:v>
                </c:pt>
                <c:pt idx="11">
                  <c:v>301.39999999999998</c:v>
                </c:pt>
                <c:pt idx="12">
                  <c:v>328.5</c:v>
                </c:pt>
                <c:pt idx="13">
                  <c:v>389.5</c:v>
                </c:pt>
                <c:pt idx="14">
                  <c:v>438.7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C-4471-A198-95A3F619E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594367"/>
        <c:axId val="985525279"/>
      </c:scatterChart>
      <c:valAx>
        <c:axId val="9885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5525279"/>
        <c:crosses val="autoZero"/>
        <c:crossBetween val="midCat"/>
      </c:valAx>
      <c:valAx>
        <c:axId val="9855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85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573137</xdr:colOff>
      <xdr:row>0</xdr:row>
      <xdr:rowOff>0</xdr:rowOff>
    </xdr:from>
    <xdr:to>
      <xdr:col>9</xdr:col>
      <xdr:colOff>288636</xdr:colOff>
      <xdr:row>9</xdr:row>
      <xdr:rowOff>86591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44450</xdr:colOff>
          <xdr:row>9</xdr:row>
          <xdr:rowOff>190500</xdr:rowOff>
        </xdr:from>
        <xdr:to>
          <xdr:col>9</xdr:col>
          <xdr:colOff>133350</xdr:colOff>
          <xdr:row>12</xdr:row>
          <xdr:rowOff>63500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76687</xdr:colOff>
      <xdr:row>4</xdr:row>
      <xdr:rowOff>51288</xdr:rowOff>
    </xdr:from>
    <xdr:to>
      <xdr:col>9</xdr:col>
      <xdr:colOff>151424</xdr:colOff>
      <xdr:row>7</xdr:row>
      <xdr:rowOff>91962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072" y="793750"/>
          <a:ext cx="2565890" cy="59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209550</xdr:colOff>
          <xdr:row>4</xdr:row>
          <xdr:rowOff>38100</xdr:rowOff>
        </xdr:from>
        <xdr:to>
          <xdr:col>15</xdr:col>
          <xdr:colOff>273050</xdr:colOff>
          <xdr:row>7</xdr:row>
          <xdr:rowOff>50800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75711</xdr:colOff>
      <xdr:row>10</xdr:row>
      <xdr:rowOff>35169</xdr:rowOff>
    </xdr:from>
    <xdr:to>
      <xdr:col>17</xdr:col>
      <xdr:colOff>80596</xdr:colOff>
      <xdr:row>24</xdr:row>
      <xdr:rowOff>179754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23091</xdr:colOff>
      <xdr:row>0</xdr:row>
      <xdr:rowOff>34059</xdr:rowOff>
    </xdr:from>
    <xdr:to>
      <xdr:col>8</xdr:col>
      <xdr:colOff>421409</xdr:colOff>
      <xdr:row>15</xdr:row>
      <xdr:rowOff>6350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461818</xdr:colOff>
      <xdr:row>0</xdr:row>
      <xdr:rowOff>28287</xdr:rowOff>
    </xdr:from>
    <xdr:to>
      <xdr:col>14</xdr:col>
      <xdr:colOff>51955</xdr:colOff>
      <xdr:row>15</xdr:row>
      <xdr:rowOff>578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0</xdr:row>
      <xdr:rowOff>0</xdr:rowOff>
    </xdr:from>
    <xdr:to>
      <xdr:col>14</xdr:col>
      <xdr:colOff>65454</xdr:colOff>
      <xdr:row>2</xdr:row>
      <xdr:rowOff>50800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0"/>
          <a:ext cx="6415454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BB32-1C39-4691-844D-38754DB2B3A5}">
  <dimension ref="A1:O6"/>
  <sheetViews>
    <sheetView tabSelected="1" workbookViewId="0">
      <selection activeCell="E12" sqref="E12"/>
    </sheetView>
  </sheetViews>
  <sheetFormatPr baseColWidth="10" defaultRowHeight="14.5" x14ac:dyDescent="0.35"/>
  <cols>
    <col min="1" max="1" width="13" customWidth="1"/>
    <col min="2" max="13" width="8.7265625" customWidth="1"/>
    <col min="14" max="14" width="14" customWidth="1"/>
    <col min="15" max="15" width="16.08984375" customWidth="1"/>
  </cols>
  <sheetData>
    <row r="1" spans="1:15" ht="29.5" customHeight="1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8" t="s">
        <v>14</v>
      </c>
      <c r="O1" s="8" t="s">
        <v>15</v>
      </c>
    </row>
    <row r="2" spans="1:15" ht="26.5" customHeight="1" thickBot="1" x14ac:dyDescent="0.6">
      <c r="A2" s="3" t="s">
        <v>13</v>
      </c>
      <c r="B2" s="4">
        <v>28</v>
      </c>
      <c r="C2" s="4">
        <v>37</v>
      </c>
      <c r="D2" s="4">
        <v>29</v>
      </c>
      <c r="E2" s="4">
        <v>32</v>
      </c>
      <c r="F2" s="11">
        <v>49</v>
      </c>
      <c r="G2" s="4">
        <v>38</v>
      </c>
      <c r="H2" s="4">
        <v>29</v>
      </c>
      <c r="I2" s="4">
        <v>36</v>
      </c>
      <c r="J2" s="4">
        <v>21</v>
      </c>
      <c r="K2" s="4">
        <v>35</v>
      </c>
      <c r="L2" s="11">
        <v>14</v>
      </c>
      <c r="M2" s="6">
        <v>31</v>
      </c>
      <c r="N2" s="9">
        <f>AVERAGE(B2:M2)</f>
        <v>31.583333333333332</v>
      </c>
      <c r="O2" s="9">
        <f>STDEV(B2:M2)</f>
        <v>8.8055595386027985</v>
      </c>
    </row>
    <row r="3" spans="1:15" ht="15" thickTop="1" x14ac:dyDescent="0.35"/>
    <row r="5" spans="1:15" ht="21" x14ac:dyDescent="0.5">
      <c r="A5" s="10" t="s">
        <v>16</v>
      </c>
      <c r="B5" s="10">
        <f>N2+1.96*O2</f>
        <v>48.84223002899482</v>
      </c>
    </row>
    <row r="6" spans="1:15" ht="21" x14ac:dyDescent="0.5">
      <c r="A6" s="10" t="s">
        <v>17</v>
      </c>
      <c r="B6" s="10">
        <f>N2-1.96*O2</f>
        <v>14.324436637671848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D9CF-D7F9-4BD9-8483-6001A76D6215}">
  <dimension ref="A1:M7"/>
  <sheetViews>
    <sheetView zoomScale="110" zoomScaleNormal="110" workbookViewId="0">
      <selection activeCell="D9" sqref="D9"/>
    </sheetView>
  </sheetViews>
  <sheetFormatPr baseColWidth="10" defaultRowHeight="14.5" x14ac:dyDescent="0.35"/>
  <cols>
    <col min="1" max="1" width="19.36328125" customWidth="1"/>
    <col min="2" max="11" width="9.26953125" customWidth="1"/>
    <col min="12" max="12" width="11.1796875" customWidth="1"/>
    <col min="13" max="13" width="15.81640625" customWidth="1"/>
  </cols>
  <sheetData>
    <row r="1" spans="1:13" ht="26.5" customHeight="1" thickBot="1" x14ac:dyDescent="0.4">
      <c r="A1" s="12" t="s">
        <v>18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4" t="s">
        <v>14</v>
      </c>
      <c r="M1" s="8" t="s">
        <v>21</v>
      </c>
    </row>
    <row r="2" spans="1:13" ht="30.5" customHeight="1" thickBot="1" x14ac:dyDescent="0.4">
      <c r="A2" s="12" t="s">
        <v>19</v>
      </c>
      <c r="B2" s="13">
        <v>19</v>
      </c>
      <c r="C2" s="13">
        <v>20</v>
      </c>
      <c r="D2" s="13">
        <v>20</v>
      </c>
      <c r="E2" s="13">
        <v>22</v>
      </c>
      <c r="F2" s="13">
        <v>17</v>
      </c>
      <c r="G2" s="13">
        <v>22</v>
      </c>
      <c r="H2" s="13">
        <v>20</v>
      </c>
      <c r="I2" s="13">
        <v>21</v>
      </c>
      <c r="J2" s="13">
        <v>21</v>
      </c>
      <c r="K2" s="13">
        <v>18</v>
      </c>
      <c r="L2" s="14">
        <f>AVERAGE(B2:K2)</f>
        <v>20</v>
      </c>
      <c r="M2" s="15">
        <f>STDEV(B2:K2)</f>
        <v>1.6329931618554521</v>
      </c>
    </row>
    <row r="3" spans="1:13" ht="30.5" customHeight="1" thickBot="1" x14ac:dyDescent="0.4">
      <c r="A3" s="12" t="s">
        <v>20</v>
      </c>
      <c r="B3" s="13">
        <v>11</v>
      </c>
      <c r="C3" s="13">
        <v>12</v>
      </c>
      <c r="D3" s="13">
        <v>15</v>
      </c>
      <c r="E3" s="13">
        <v>17</v>
      </c>
      <c r="F3" s="13">
        <v>18</v>
      </c>
      <c r="G3" s="13">
        <v>21</v>
      </c>
      <c r="H3" s="13">
        <v>23</v>
      </c>
      <c r="I3" s="13">
        <v>24</v>
      </c>
      <c r="J3" s="13">
        <v>28</v>
      </c>
      <c r="K3" s="13">
        <v>31</v>
      </c>
      <c r="L3" s="14">
        <f>AVERAGE(B3:K3)</f>
        <v>20</v>
      </c>
      <c r="M3" s="15">
        <f>STDEV(B3:K3)</f>
        <v>6.6164777470930689</v>
      </c>
    </row>
    <row r="5" spans="1:13" ht="15" thickBot="1" x14ac:dyDescent="0.4"/>
    <row r="6" spans="1:13" ht="25.5" thickBot="1" x14ac:dyDescent="0.55000000000000004">
      <c r="A6" s="16" t="s">
        <v>22</v>
      </c>
      <c r="B6" s="7"/>
      <c r="C6" s="13">
        <f>C2-B2</f>
        <v>1</v>
      </c>
      <c r="D6" s="13">
        <f t="shared" ref="D6:K6" si="0">D2-C2</f>
        <v>0</v>
      </c>
      <c r="E6" s="13">
        <f t="shared" si="0"/>
        <v>2</v>
      </c>
      <c r="F6" s="13">
        <f t="shared" si="0"/>
        <v>-5</v>
      </c>
      <c r="G6" s="13">
        <f t="shared" si="0"/>
        <v>5</v>
      </c>
      <c r="H6" s="13">
        <f t="shared" si="0"/>
        <v>-2</v>
      </c>
      <c r="I6" s="13">
        <f t="shared" si="0"/>
        <v>1</v>
      </c>
      <c r="J6" s="13">
        <f t="shared" si="0"/>
        <v>0</v>
      </c>
      <c r="K6" s="13">
        <f t="shared" si="0"/>
        <v>-3</v>
      </c>
      <c r="L6" s="14">
        <f>AVERAGE(B6:K6)</f>
        <v>-0.1111111111111111</v>
      </c>
      <c r="M6" s="17" t="s">
        <v>24</v>
      </c>
    </row>
    <row r="7" spans="1:13" ht="25.5" thickBot="1" x14ac:dyDescent="0.55000000000000004">
      <c r="A7" s="16" t="s">
        <v>23</v>
      </c>
      <c r="B7" s="7"/>
      <c r="C7" s="13">
        <f>C3-B3</f>
        <v>1</v>
      </c>
      <c r="D7" s="13">
        <f t="shared" ref="D7:K7" si="1">D3-C3</f>
        <v>3</v>
      </c>
      <c r="E7" s="13">
        <f t="shared" si="1"/>
        <v>2</v>
      </c>
      <c r="F7" s="13">
        <f t="shared" si="1"/>
        <v>1</v>
      </c>
      <c r="G7" s="13">
        <f t="shared" si="1"/>
        <v>3</v>
      </c>
      <c r="H7" s="13">
        <f t="shared" si="1"/>
        <v>2</v>
      </c>
      <c r="I7" s="13">
        <f t="shared" si="1"/>
        <v>1</v>
      </c>
      <c r="J7" s="13">
        <f t="shared" si="1"/>
        <v>4</v>
      </c>
      <c r="K7" s="13">
        <f t="shared" si="1"/>
        <v>3</v>
      </c>
      <c r="L7" s="14">
        <f>AVERAGE(B7:K7)</f>
        <v>2.2222222222222223</v>
      </c>
      <c r="M7" s="17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4AA4-3E68-4C84-A358-7D4514573BB3}">
  <dimension ref="A1:L13"/>
  <sheetViews>
    <sheetView zoomScale="120" zoomScaleNormal="120" workbookViewId="0">
      <selection activeCell="F14" sqref="F14"/>
    </sheetView>
  </sheetViews>
  <sheetFormatPr baseColWidth="10" defaultRowHeight="14.5" x14ac:dyDescent="0.35"/>
  <cols>
    <col min="9" max="9" width="12.26953125" bestFit="1" customWidth="1"/>
    <col min="10" max="10" width="11.26953125" customWidth="1"/>
  </cols>
  <sheetData>
    <row r="1" spans="1:12" ht="15.5" thickBot="1" x14ac:dyDescent="0.4">
      <c r="A1" s="72" t="s">
        <v>18</v>
      </c>
      <c r="B1" s="72" t="s">
        <v>26</v>
      </c>
      <c r="C1" s="70" t="s">
        <v>27</v>
      </c>
      <c r="D1" s="71"/>
      <c r="E1" s="70" t="s">
        <v>30</v>
      </c>
      <c r="F1" s="71"/>
      <c r="G1" s="70" t="s">
        <v>31</v>
      </c>
      <c r="H1" s="71"/>
      <c r="I1" s="70" t="s">
        <v>32</v>
      </c>
      <c r="J1" s="71"/>
      <c r="K1" s="70" t="s">
        <v>33</v>
      </c>
      <c r="L1" s="71"/>
    </row>
    <row r="2" spans="1:12" ht="15.5" thickBot="1" x14ac:dyDescent="0.4">
      <c r="A2" s="73"/>
      <c r="B2" s="73"/>
      <c r="C2" s="18" t="s">
        <v>28</v>
      </c>
      <c r="D2" s="19" t="s">
        <v>29</v>
      </c>
      <c r="E2" s="18" t="s">
        <v>28</v>
      </c>
      <c r="F2" s="19" t="s">
        <v>29</v>
      </c>
      <c r="G2" s="18" t="s">
        <v>28</v>
      </c>
      <c r="H2" s="19" t="s">
        <v>29</v>
      </c>
      <c r="I2" s="18" t="s">
        <v>28</v>
      </c>
      <c r="J2" s="19" t="s">
        <v>29</v>
      </c>
      <c r="K2" s="18" t="s">
        <v>28</v>
      </c>
      <c r="L2" s="19" t="s">
        <v>29</v>
      </c>
    </row>
    <row r="3" spans="1:12" ht="15.5" x14ac:dyDescent="0.35">
      <c r="A3" s="20">
        <v>1</v>
      </c>
      <c r="B3" s="21">
        <v>492</v>
      </c>
      <c r="C3" s="21">
        <v>488</v>
      </c>
      <c r="D3" s="21">
        <v>495</v>
      </c>
      <c r="E3" s="21">
        <f>B3-C3</f>
        <v>4</v>
      </c>
      <c r="F3" s="21">
        <f>B3-D3</f>
        <v>-3</v>
      </c>
      <c r="G3" s="21">
        <f>ABS(E3)</f>
        <v>4</v>
      </c>
      <c r="H3" s="21">
        <f>ABS(F3)</f>
        <v>3</v>
      </c>
      <c r="I3" s="25">
        <f>ABS(B3-C3)/B3</f>
        <v>8.130081300813009E-3</v>
      </c>
      <c r="J3" s="25">
        <f>ABS(B3-D3)/B3</f>
        <v>6.0975609756097563E-3</v>
      </c>
      <c r="K3" s="21">
        <f>E3^2</f>
        <v>16</v>
      </c>
      <c r="L3" s="21">
        <f>F3^2</f>
        <v>9</v>
      </c>
    </row>
    <row r="4" spans="1:12" ht="15.5" x14ac:dyDescent="0.35">
      <c r="A4" s="20">
        <v>2</v>
      </c>
      <c r="B4" s="21">
        <v>470</v>
      </c>
      <c r="C4" s="21">
        <v>484</v>
      </c>
      <c r="D4" s="21">
        <v>482</v>
      </c>
      <c r="E4" s="21">
        <f t="shared" ref="E4:E8" si="0">B4-C4</f>
        <v>-14</v>
      </c>
      <c r="F4" s="21">
        <f t="shared" ref="F4:F8" si="1">B4-D4</f>
        <v>-12</v>
      </c>
      <c r="G4" s="21">
        <f t="shared" ref="G4:G8" si="2">ABS(E4)</f>
        <v>14</v>
      </c>
      <c r="H4" s="21">
        <f t="shared" ref="H4:H8" si="3">ABS(F4)</f>
        <v>12</v>
      </c>
      <c r="I4" s="25">
        <f t="shared" ref="I4:I8" si="4">ABS(B4-C4)/B4</f>
        <v>2.9787234042553193E-2</v>
      </c>
      <c r="J4" s="25">
        <f t="shared" ref="J4:J8" si="5">ABS(B4-D4)/B4</f>
        <v>2.553191489361702E-2</v>
      </c>
      <c r="K4" s="21">
        <f t="shared" ref="K4:K8" si="6">E4^2</f>
        <v>196</v>
      </c>
      <c r="L4" s="21">
        <f t="shared" ref="L4:L8" si="7">F4^2</f>
        <v>144</v>
      </c>
    </row>
    <row r="5" spans="1:12" ht="15.5" x14ac:dyDescent="0.35">
      <c r="A5" s="20">
        <v>3</v>
      </c>
      <c r="B5" s="21">
        <v>485</v>
      </c>
      <c r="C5" s="21">
        <v>480</v>
      </c>
      <c r="D5" s="21">
        <v>478</v>
      </c>
      <c r="E5" s="21">
        <f t="shared" si="0"/>
        <v>5</v>
      </c>
      <c r="F5" s="21">
        <f t="shared" si="1"/>
        <v>7</v>
      </c>
      <c r="G5" s="21">
        <f t="shared" si="2"/>
        <v>5</v>
      </c>
      <c r="H5" s="21">
        <f t="shared" si="3"/>
        <v>7</v>
      </c>
      <c r="I5" s="25">
        <f t="shared" si="4"/>
        <v>1.0309278350515464E-2</v>
      </c>
      <c r="J5" s="25">
        <f t="shared" si="5"/>
        <v>1.443298969072165E-2</v>
      </c>
      <c r="K5" s="21">
        <f t="shared" si="6"/>
        <v>25</v>
      </c>
      <c r="L5" s="21">
        <f t="shared" si="7"/>
        <v>49</v>
      </c>
    </row>
    <row r="6" spans="1:12" ht="15.5" x14ac:dyDescent="0.35">
      <c r="A6" s="20">
        <v>4</v>
      </c>
      <c r="B6" s="21">
        <v>493</v>
      </c>
      <c r="C6" s="21">
        <v>490</v>
      </c>
      <c r="D6" s="21">
        <v>488</v>
      </c>
      <c r="E6" s="21">
        <f t="shared" si="0"/>
        <v>3</v>
      </c>
      <c r="F6" s="21">
        <f t="shared" si="1"/>
        <v>5</v>
      </c>
      <c r="G6" s="21">
        <f t="shared" si="2"/>
        <v>3</v>
      </c>
      <c r="H6" s="21">
        <f t="shared" si="3"/>
        <v>5</v>
      </c>
      <c r="I6" s="25">
        <f t="shared" si="4"/>
        <v>6.0851926977687626E-3</v>
      </c>
      <c r="J6" s="25">
        <f t="shared" si="5"/>
        <v>1.0141987829614604E-2</v>
      </c>
      <c r="K6" s="21">
        <f t="shared" si="6"/>
        <v>9</v>
      </c>
      <c r="L6" s="21">
        <f t="shared" si="7"/>
        <v>25</v>
      </c>
    </row>
    <row r="7" spans="1:12" ht="15.5" x14ac:dyDescent="0.35">
      <c r="A7" s="20">
        <v>5</v>
      </c>
      <c r="B7" s="21">
        <v>498</v>
      </c>
      <c r="C7" s="21">
        <v>497</v>
      </c>
      <c r="D7" s="21">
        <v>492</v>
      </c>
      <c r="E7" s="21">
        <f t="shared" si="0"/>
        <v>1</v>
      </c>
      <c r="F7" s="21">
        <f t="shared" si="1"/>
        <v>6</v>
      </c>
      <c r="G7" s="21">
        <f t="shared" si="2"/>
        <v>1</v>
      </c>
      <c r="H7" s="21">
        <f t="shared" si="3"/>
        <v>6</v>
      </c>
      <c r="I7" s="25">
        <f t="shared" si="4"/>
        <v>2.008032128514056E-3</v>
      </c>
      <c r="J7" s="25">
        <f t="shared" si="5"/>
        <v>1.2048192771084338E-2</v>
      </c>
      <c r="K7" s="21">
        <f t="shared" si="6"/>
        <v>1</v>
      </c>
      <c r="L7" s="21">
        <f t="shared" si="7"/>
        <v>36</v>
      </c>
    </row>
    <row r="8" spans="1:12" ht="16" thickBot="1" x14ac:dyDescent="0.4">
      <c r="A8" s="22">
        <v>6</v>
      </c>
      <c r="B8" s="23">
        <v>492</v>
      </c>
      <c r="C8" s="23">
        <v>493</v>
      </c>
      <c r="D8" s="23">
        <v>493</v>
      </c>
      <c r="E8" s="21">
        <f t="shared" si="0"/>
        <v>-1</v>
      </c>
      <c r="F8" s="21">
        <f t="shared" si="1"/>
        <v>-1</v>
      </c>
      <c r="G8" s="21">
        <f t="shared" si="2"/>
        <v>1</v>
      </c>
      <c r="H8" s="21">
        <f t="shared" si="3"/>
        <v>1</v>
      </c>
      <c r="I8" s="25">
        <f t="shared" si="4"/>
        <v>2.0325203252032522E-3</v>
      </c>
      <c r="J8" s="25">
        <f t="shared" si="5"/>
        <v>2.0325203252032522E-3</v>
      </c>
      <c r="K8" s="21">
        <f t="shared" si="6"/>
        <v>1</v>
      </c>
      <c r="L8" s="21">
        <f t="shared" si="7"/>
        <v>1</v>
      </c>
    </row>
    <row r="9" spans="1:12" x14ac:dyDescent="0.35">
      <c r="E9" s="24">
        <f t="shared" ref="E9:L9" si="8">AVERAGE(E3:E8)</f>
        <v>-0.33333333333333331</v>
      </c>
      <c r="F9" s="24">
        <f t="shared" si="8"/>
        <v>0.33333333333333331</v>
      </c>
      <c r="G9" s="24">
        <f t="shared" si="8"/>
        <v>4.666666666666667</v>
      </c>
      <c r="H9" s="24">
        <f t="shared" si="8"/>
        <v>5.666666666666667</v>
      </c>
      <c r="I9" s="26">
        <f t="shared" si="8"/>
        <v>9.7253898075612879E-3</v>
      </c>
      <c r="J9" s="26">
        <f t="shared" si="8"/>
        <v>1.1714194414308437E-2</v>
      </c>
      <c r="K9" s="24">
        <f t="shared" si="8"/>
        <v>41.333333333333336</v>
      </c>
      <c r="L9" s="27">
        <f t="shared" si="8"/>
        <v>44</v>
      </c>
    </row>
    <row r="11" spans="1:12" ht="21" x14ac:dyDescent="0.5">
      <c r="C11" s="17" t="s">
        <v>54</v>
      </c>
    </row>
    <row r="13" spans="1:12" ht="21" x14ac:dyDescent="0.5">
      <c r="C13" s="17" t="s">
        <v>55</v>
      </c>
    </row>
  </sheetData>
  <mergeCells count="7">
    <mergeCell ref="K1:L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3284-82F7-47C5-818A-2EFE2620A14C}">
  <dimension ref="A1:D13"/>
  <sheetViews>
    <sheetView zoomScale="110" zoomScaleNormal="110" workbookViewId="0">
      <selection activeCell="C3" sqref="C3"/>
    </sheetView>
  </sheetViews>
  <sheetFormatPr baseColWidth="10" defaultRowHeight="14.5" x14ac:dyDescent="0.35"/>
  <cols>
    <col min="1" max="1" width="20.90625" customWidth="1"/>
    <col min="3" max="3" width="17.08984375" customWidth="1"/>
  </cols>
  <sheetData>
    <row r="1" spans="1:4" ht="18" customHeight="1" thickBot="1" x14ac:dyDescent="0.4">
      <c r="A1" s="28" t="s">
        <v>35</v>
      </c>
      <c r="B1" s="33" t="s">
        <v>34</v>
      </c>
      <c r="C1" s="36" t="s">
        <v>27</v>
      </c>
      <c r="D1" s="36" t="s">
        <v>36</v>
      </c>
    </row>
    <row r="2" spans="1:4" ht="21.5" thickBot="1" x14ac:dyDescent="0.55000000000000004">
      <c r="A2" s="29">
        <v>15</v>
      </c>
      <c r="B2" s="34">
        <v>153</v>
      </c>
      <c r="C2" s="38">
        <f>8.7773*A2+36.735</f>
        <v>168.39449999999999</v>
      </c>
      <c r="D2" s="39">
        <f>B2-C2</f>
        <v>-15.394499999999994</v>
      </c>
    </row>
    <row r="3" spans="1:4" ht="21.5" thickBot="1" x14ac:dyDescent="0.55000000000000004">
      <c r="A3" s="29">
        <v>17.5</v>
      </c>
      <c r="B3" s="34">
        <v>198</v>
      </c>
      <c r="C3" s="38">
        <f t="shared" ref="C3:C9" si="0">8.7773*A3+36.735</f>
        <v>190.33775000000003</v>
      </c>
      <c r="D3" s="39">
        <f t="shared" ref="D3:D9" si="1">B3-C3</f>
        <v>7.6622499999999718</v>
      </c>
    </row>
    <row r="4" spans="1:4" ht="21.5" thickBot="1" x14ac:dyDescent="0.55000000000000004">
      <c r="A4" s="29">
        <v>12</v>
      </c>
      <c r="B4" s="34">
        <v>147</v>
      </c>
      <c r="C4" s="38">
        <f t="shared" si="0"/>
        <v>142.0626</v>
      </c>
      <c r="D4" s="39">
        <f t="shared" si="1"/>
        <v>4.9373999999999967</v>
      </c>
    </row>
    <row r="5" spans="1:4" ht="21.5" thickBot="1" x14ac:dyDescent="0.55000000000000004">
      <c r="A5" s="29">
        <v>8.5</v>
      </c>
      <c r="B5" s="34">
        <v>104</v>
      </c>
      <c r="C5" s="38">
        <f t="shared" si="0"/>
        <v>111.34205</v>
      </c>
      <c r="D5" s="39">
        <f t="shared" si="1"/>
        <v>-7.3420500000000004</v>
      </c>
    </row>
    <row r="6" spans="1:4" ht="21.5" thickBot="1" x14ac:dyDescent="0.55000000000000004">
      <c r="A6" s="29">
        <v>9.5</v>
      </c>
      <c r="B6" s="34">
        <v>131</v>
      </c>
      <c r="C6" s="38">
        <f t="shared" si="0"/>
        <v>120.11935</v>
      </c>
      <c r="D6" s="39">
        <f t="shared" si="1"/>
        <v>10.880650000000003</v>
      </c>
    </row>
    <row r="7" spans="1:4" ht="21.5" thickBot="1" x14ac:dyDescent="0.55000000000000004">
      <c r="A7" s="29">
        <v>12.5</v>
      </c>
      <c r="B7" s="34">
        <v>159</v>
      </c>
      <c r="C7" s="38">
        <f t="shared" si="0"/>
        <v>146.45125000000002</v>
      </c>
      <c r="D7" s="39">
        <f t="shared" si="1"/>
        <v>12.548749999999984</v>
      </c>
    </row>
    <row r="8" spans="1:4" ht="21.5" thickBot="1" x14ac:dyDescent="0.55000000000000004">
      <c r="A8" s="29">
        <v>14.5</v>
      </c>
      <c r="B8" s="34">
        <v>160</v>
      </c>
      <c r="C8" s="38">
        <f t="shared" si="0"/>
        <v>164.00585000000001</v>
      </c>
      <c r="D8" s="39">
        <f t="shared" si="1"/>
        <v>-4.0058500000000095</v>
      </c>
    </row>
    <row r="9" spans="1:4" ht="21" x14ac:dyDescent="0.5">
      <c r="A9" s="30">
        <v>11</v>
      </c>
      <c r="B9" s="35">
        <v>124</v>
      </c>
      <c r="C9" s="38">
        <f t="shared" si="0"/>
        <v>133.28530000000001</v>
      </c>
      <c r="D9" s="39">
        <f t="shared" si="1"/>
        <v>-9.2853000000000065</v>
      </c>
    </row>
    <row r="10" spans="1:4" ht="21" x14ac:dyDescent="0.5">
      <c r="A10" s="31">
        <v>12</v>
      </c>
      <c r="B10" s="32">
        <f>8.7773*A10+36.735</f>
        <v>142.0626</v>
      </c>
    </row>
    <row r="11" spans="1:4" ht="21" x14ac:dyDescent="0.5">
      <c r="A11" s="31">
        <v>17</v>
      </c>
      <c r="B11" s="32">
        <f t="shared" ref="B11:B13" si="2">8.7773*A11+36.735</f>
        <v>185.94909999999999</v>
      </c>
    </row>
    <row r="12" spans="1:4" ht="23.5" x14ac:dyDescent="0.55000000000000004">
      <c r="A12" s="31">
        <v>20</v>
      </c>
      <c r="B12" s="32">
        <f t="shared" si="2"/>
        <v>212.28100000000001</v>
      </c>
      <c r="C12" s="40" t="s">
        <v>37</v>
      </c>
      <c r="D12" s="40">
        <f>1-VAR(D2:D9)/VAR(B2:B9)</f>
        <v>0.86531023937236984</v>
      </c>
    </row>
    <row r="13" spans="1:4" ht="21" x14ac:dyDescent="0.5">
      <c r="A13" s="31">
        <v>14</v>
      </c>
      <c r="B13" s="32">
        <f t="shared" si="2"/>
        <v>159.61720000000003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5</xdr:col>
                <xdr:colOff>44450</xdr:colOff>
                <xdr:row>9</xdr:row>
                <xdr:rowOff>190500</xdr:rowOff>
              </from>
              <to>
                <xdr:col>9</xdr:col>
                <xdr:colOff>133350</xdr:colOff>
                <xdr:row>12</xdr:row>
                <xdr:rowOff>63500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082C-22B5-4604-B514-6848FF1D1D94}">
  <dimension ref="A1:U13"/>
  <sheetViews>
    <sheetView zoomScale="130" zoomScaleNormal="130" workbookViewId="0">
      <selection activeCell="U7" sqref="U7"/>
    </sheetView>
  </sheetViews>
  <sheetFormatPr baseColWidth="10" defaultRowHeight="14.5" x14ac:dyDescent="0.35"/>
  <cols>
    <col min="2" max="21" width="5.90625" customWidth="1"/>
  </cols>
  <sheetData>
    <row r="1" spans="1:21" x14ac:dyDescent="0.35">
      <c r="A1" s="43" t="s">
        <v>38</v>
      </c>
      <c r="B1" s="44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4">
        <v>7</v>
      </c>
      <c r="I1" s="44">
        <v>8</v>
      </c>
      <c r="J1" s="44">
        <v>9</v>
      </c>
      <c r="K1" s="44">
        <v>10</v>
      </c>
      <c r="L1" s="44">
        <v>11</v>
      </c>
      <c r="M1" s="44">
        <v>12</v>
      </c>
      <c r="N1" s="44">
        <v>13</v>
      </c>
      <c r="O1" s="44">
        <v>14</v>
      </c>
      <c r="P1" s="44">
        <v>15</v>
      </c>
      <c r="Q1" s="44">
        <v>16</v>
      </c>
      <c r="R1" s="44">
        <v>17</v>
      </c>
      <c r="S1" s="44">
        <v>18</v>
      </c>
      <c r="T1" s="44">
        <v>19</v>
      </c>
      <c r="U1" s="44">
        <v>20</v>
      </c>
    </row>
    <row r="2" spans="1:21" x14ac:dyDescent="0.35">
      <c r="A2" s="43" t="s">
        <v>34</v>
      </c>
      <c r="B2" s="44">
        <v>1500</v>
      </c>
      <c r="C2" s="44">
        <v>1530</v>
      </c>
      <c r="D2" s="44">
        <v>2070</v>
      </c>
      <c r="E2" s="44">
        <v>420</v>
      </c>
      <c r="F2" s="44">
        <v>2950</v>
      </c>
      <c r="G2" s="44">
        <v>3400</v>
      </c>
      <c r="H2" s="44">
        <v>4130</v>
      </c>
      <c r="I2" s="44">
        <v>4500</v>
      </c>
      <c r="J2" s="44">
        <v>4900</v>
      </c>
      <c r="K2" s="44">
        <v>5620</v>
      </c>
      <c r="L2" s="44">
        <v>6390</v>
      </c>
      <c r="M2" s="44">
        <v>7710</v>
      </c>
      <c r="N2" s="44">
        <v>8390</v>
      </c>
      <c r="O2" s="44">
        <v>9200</v>
      </c>
      <c r="P2" s="44">
        <v>11700</v>
      </c>
      <c r="Q2" s="44">
        <v>11800</v>
      </c>
      <c r="R2" s="44">
        <v>12600</v>
      </c>
      <c r="S2" s="44">
        <v>13400</v>
      </c>
      <c r="T2" s="44">
        <v>14700</v>
      </c>
      <c r="U2" s="44">
        <v>15600</v>
      </c>
    </row>
    <row r="3" spans="1:21" x14ac:dyDescent="0.35">
      <c r="A3" s="43" t="s">
        <v>39</v>
      </c>
      <c r="B3" s="7">
        <f>-300+700*B1</f>
        <v>400</v>
      </c>
      <c r="C3" s="7">
        <f t="shared" ref="C3:U3" si="0">-300+700*C1</f>
        <v>1100</v>
      </c>
      <c r="D3" s="7">
        <f t="shared" si="0"/>
        <v>1800</v>
      </c>
      <c r="E3" s="7">
        <f t="shared" si="0"/>
        <v>2500</v>
      </c>
      <c r="F3" s="7">
        <f t="shared" si="0"/>
        <v>3200</v>
      </c>
      <c r="G3" s="7">
        <f t="shared" si="0"/>
        <v>3900</v>
      </c>
      <c r="H3" s="7">
        <f t="shared" si="0"/>
        <v>4600</v>
      </c>
      <c r="I3" s="7">
        <f t="shared" si="0"/>
        <v>5300</v>
      </c>
      <c r="J3" s="7">
        <f t="shared" si="0"/>
        <v>6000</v>
      </c>
      <c r="K3" s="7">
        <f t="shared" si="0"/>
        <v>6700</v>
      </c>
      <c r="L3" s="7">
        <f t="shared" si="0"/>
        <v>7400</v>
      </c>
      <c r="M3" s="7">
        <f t="shared" si="0"/>
        <v>8100</v>
      </c>
      <c r="N3" s="7">
        <f t="shared" si="0"/>
        <v>8800</v>
      </c>
      <c r="O3" s="7">
        <f t="shared" si="0"/>
        <v>9500</v>
      </c>
      <c r="P3" s="7">
        <f t="shared" si="0"/>
        <v>10200</v>
      </c>
      <c r="Q3" s="7">
        <f t="shared" si="0"/>
        <v>10900</v>
      </c>
      <c r="R3" s="7">
        <f t="shared" si="0"/>
        <v>11600</v>
      </c>
      <c r="S3" s="7">
        <f t="shared" si="0"/>
        <v>12300</v>
      </c>
      <c r="T3" s="7">
        <f t="shared" si="0"/>
        <v>13000</v>
      </c>
      <c r="U3" s="7">
        <f t="shared" si="0"/>
        <v>13700</v>
      </c>
    </row>
    <row r="4" spans="1:21" x14ac:dyDescent="0.35">
      <c r="A4" s="43" t="s">
        <v>40</v>
      </c>
      <c r="B4" s="7">
        <f>B2-B3</f>
        <v>1100</v>
      </c>
      <c r="C4" s="7">
        <f t="shared" ref="C4:U4" si="1">C2-C3</f>
        <v>430</v>
      </c>
      <c r="D4" s="7">
        <f t="shared" si="1"/>
        <v>270</v>
      </c>
      <c r="E4" s="7">
        <f t="shared" si="1"/>
        <v>-2080</v>
      </c>
      <c r="F4" s="7">
        <f t="shared" si="1"/>
        <v>-250</v>
      </c>
      <c r="G4" s="7">
        <f t="shared" si="1"/>
        <v>-500</v>
      </c>
      <c r="H4" s="7">
        <f t="shared" si="1"/>
        <v>-470</v>
      </c>
      <c r="I4" s="7">
        <f t="shared" si="1"/>
        <v>-800</v>
      </c>
      <c r="J4" s="7">
        <f t="shared" si="1"/>
        <v>-1100</v>
      </c>
      <c r="K4" s="7">
        <f t="shared" si="1"/>
        <v>-1080</v>
      </c>
      <c r="L4" s="7">
        <f t="shared" si="1"/>
        <v>-1010</v>
      </c>
      <c r="M4" s="7">
        <f t="shared" si="1"/>
        <v>-390</v>
      </c>
      <c r="N4" s="7">
        <f t="shared" si="1"/>
        <v>-410</v>
      </c>
      <c r="O4" s="7">
        <f t="shared" si="1"/>
        <v>-300</v>
      </c>
      <c r="P4" s="7">
        <f t="shared" si="1"/>
        <v>1500</v>
      </c>
      <c r="Q4" s="7">
        <f t="shared" si="1"/>
        <v>900</v>
      </c>
      <c r="R4" s="7">
        <f t="shared" si="1"/>
        <v>1000</v>
      </c>
      <c r="S4" s="7">
        <f t="shared" si="1"/>
        <v>1100</v>
      </c>
      <c r="T4" s="7">
        <f t="shared" si="1"/>
        <v>1700</v>
      </c>
      <c r="U4" s="7">
        <f t="shared" si="1"/>
        <v>1900</v>
      </c>
    </row>
    <row r="6" spans="1:21" x14ac:dyDescent="0.35">
      <c r="A6" s="41" t="s">
        <v>41</v>
      </c>
      <c r="B6" s="42">
        <f>AVERAGE(B4:U4)</f>
        <v>75.5</v>
      </c>
    </row>
    <row r="7" spans="1:21" x14ac:dyDescent="0.35">
      <c r="A7" s="41" t="s">
        <v>37</v>
      </c>
      <c r="B7" s="42">
        <f>1-VAR(B4:U4)/VAR(B2:U2)</f>
        <v>0.94855074598774214</v>
      </c>
    </row>
    <row r="9" spans="1:21" x14ac:dyDescent="0.35">
      <c r="A9" s="45" t="s">
        <v>39</v>
      </c>
      <c r="B9" s="7">
        <f>794.19*B1-1213.5</f>
        <v>-419.30999999999995</v>
      </c>
      <c r="C9" s="7">
        <f t="shared" ref="C9:U9" si="2">794.19*C1-1213.5</f>
        <v>374.88000000000011</v>
      </c>
      <c r="D9" s="7">
        <f t="shared" si="2"/>
        <v>1169.0700000000002</v>
      </c>
      <c r="E9" s="7">
        <f t="shared" si="2"/>
        <v>1963.2600000000002</v>
      </c>
      <c r="F9" s="7">
        <f t="shared" si="2"/>
        <v>2757.4500000000003</v>
      </c>
      <c r="G9" s="7">
        <f t="shared" si="2"/>
        <v>3551.6400000000003</v>
      </c>
      <c r="H9" s="7">
        <f t="shared" si="2"/>
        <v>4345.83</v>
      </c>
      <c r="I9" s="7">
        <f t="shared" si="2"/>
        <v>5140.0200000000004</v>
      </c>
      <c r="J9" s="7">
        <f t="shared" si="2"/>
        <v>5934.2100000000009</v>
      </c>
      <c r="K9" s="7">
        <f t="shared" si="2"/>
        <v>6728.4000000000005</v>
      </c>
      <c r="L9" s="7">
        <f t="shared" si="2"/>
        <v>7522.59</v>
      </c>
      <c r="M9" s="7">
        <f t="shared" si="2"/>
        <v>8316.7800000000007</v>
      </c>
      <c r="N9" s="7">
        <f t="shared" si="2"/>
        <v>9110.9700000000012</v>
      </c>
      <c r="O9" s="7">
        <f t="shared" si="2"/>
        <v>9905.16</v>
      </c>
      <c r="P9" s="7">
        <f t="shared" si="2"/>
        <v>10699.35</v>
      </c>
      <c r="Q9" s="7">
        <f t="shared" si="2"/>
        <v>11493.54</v>
      </c>
      <c r="R9" s="7">
        <f t="shared" si="2"/>
        <v>12287.730000000001</v>
      </c>
      <c r="S9" s="7">
        <f t="shared" si="2"/>
        <v>13081.920000000002</v>
      </c>
      <c r="T9" s="7">
        <f t="shared" si="2"/>
        <v>13876.11</v>
      </c>
      <c r="U9" s="7">
        <f t="shared" si="2"/>
        <v>14670.300000000001</v>
      </c>
    </row>
    <row r="10" spans="1:21" x14ac:dyDescent="0.35">
      <c r="A10" s="45" t="s">
        <v>40</v>
      </c>
      <c r="B10" s="7">
        <f>B2-B9</f>
        <v>1919.31</v>
      </c>
      <c r="C10" s="7">
        <f t="shared" ref="C10:U10" si="3">C2-C9</f>
        <v>1155.1199999999999</v>
      </c>
      <c r="D10" s="7">
        <f t="shared" si="3"/>
        <v>900.92999999999984</v>
      </c>
      <c r="E10" s="7">
        <f t="shared" si="3"/>
        <v>-1543.2600000000002</v>
      </c>
      <c r="F10" s="7">
        <f t="shared" si="3"/>
        <v>192.54999999999973</v>
      </c>
      <c r="G10" s="7">
        <f t="shared" si="3"/>
        <v>-151.64000000000033</v>
      </c>
      <c r="H10" s="7">
        <f t="shared" si="3"/>
        <v>-215.82999999999993</v>
      </c>
      <c r="I10" s="7">
        <f t="shared" si="3"/>
        <v>-640.02000000000044</v>
      </c>
      <c r="J10" s="7">
        <f t="shared" si="3"/>
        <v>-1034.2100000000009</v>
      </c>
      <c r="K10" s="7">
        <f t="shared" si="3"/>
        <v>-1108.4000000000005</v>
      </c>
      <c r="L10" s="7">
        <f t="shared" si="3"/>
        <v>-1132.5900000000001</v>
      </c>
      <c r="M10" s="7">
        <f t="shared" si="3"/>
        <v>-606.78000000000065</v>
      </c>
      <c r="N10" s="7">
        <f t="shared" si="3"/>
        <v>-720.97000000000116</v>
      </c>
      <c r="O10" s="7">
        <f t="shared" si="3"/>
        <v>-705.15999999999985</v>
      </c>
      <c r="P10" s="7">
        <f t="shared" si="3"/>
        <v>1000.6499999999996</v>
      </c>
      <c r="Q10" s="7">
        <f t="shared" si="3"/>
        <v>306.45999999999913</v>
      </c>
      <c r="R10" s="7">
        <f t="shared" si="3"/>
        <v>312.26999999999862</v>
      </c>
      <c r="S10" s="7">
        <f t="shared" si="3"/>
        <v>318.07999999999811</v>
      </c>
      <c r="T10" s="7">
        <f t="shared" si="3"/>
        <v>823.88999999999942</v>
      </c>
      <c r="U10" s="7">
        <f t="shared" si="3"/>
        <v>929.69999999999891</v>
      </c>
    </row>
    <row r="12" spans="1:21" ht="15.5" x14ac:dyDescent="0.35">
      <c r="A12" s="46" t="s">
        <v>41</v>
      </c>
      <c r="B12" s="42">
        <f>AVERAGE(B10:U10)</f>
        <v>4.9999999994497554E-3</v>
      </c>
    </row>
    <row r="13" spans="1:21" ht="15.5" x14ac:dyDescent="0.35">
      <c r="A13" s="46" t="s">
        <v>37</v>
      </c>
      <c r="B13" s="42">
        <f>1-VAR(B10:U10)/VAR(B2:U2)</f>
        <v>0.96208257852998569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6147" r:id="rId4">
          <objectPr defaultSize="0" autoPict="0" r:id="rId5">
            <anchor moveWithCells="1">
              <from>
                <xdr:col>9</xdr:col>
                <xdr:colOff>209550</xdr:colOff>
                <xdr:row>4</xdr:row>
                <xdr:rowOff>38100</xdr:rowOff>
              </from>
              <to>
                <xdr:col>15</xdr:col>
                <xdr:colOff>273050</xdr:colOff>
                <xdr:row>7</xdr:row>
                <xdr:rowOff>50800</xdr:rowOff>
              </to>
            </anchor>
          </objectPr>
        </oleObject>
      </mc:Choice>
      <mc:Fallback>
        <oleObject shapeId="6147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89D1-563B-4589-9413-5415D83BCD59}">
  <dimension ref="A1:C16"/>
  <sheetViews>
    <sheetView zoomScale="110" zoomScaleNormal="110" workbookViewId="0">
      <selection activeCell="I18" sqref="I18"/>
    </sheetView>
  </sheetViews>
  <sheetFormatPr baseColWidth="10" defaultRowHeight="14.5" x14ac:dyDescent="0.35"/>
  <sheetData>
    <row r="1" spans="1:3" x14ac:dyDescent="0.35">
      <c r="A1" s="51" t="s">
        <v>42</v>
      </c>
      <c r="B1" s="51" t="s">
        <v>43</v>
      </c>
      <c r="C1" s="51" t="s">
        <v>34</v>
      </c>
    </row>
    <row r="2" spans="1:3" x14ac:dyDescent="0.35">
      <c r="A2" s="52">
        <v>666.6</v>
      </c>
      <c r="B2" s="52">
        <v>145</v>
      </c>
      <c r="C2" s="52">
        <v>165</v>
      </c>
    </row>
    <row r="3" spans="1:3" x14ac:dyDescent="0.35">
      <c r="A3" s="52">
        <v>533.79999999999995</v>
      </c>
      <c r="B3" s="52">
        <v>157.5</v>
      </c>
      <c r="C3" s="52">
        <v>202</v>
      </c>
    </row>
    <row r="4" spans="1:3" x14ac:dyDescent="0.35">
      <c r="A4" s="52">
        <v>432</v>
      </c>
      <c r="B4" s="52">
        <v>167.5</v>
      </c>
      <c r="C4" s="52">
        <v>201.5</v>
      </c>
    </row>
    <row r="5" spans="1:3" x14ac:dyDescent="0.35">
      <c r="A5" s="52">
        <v>612</v>
      </c>
      <c r="B5" s="52">
        <v>172.3</v>
      </c>
      <c r="C5" s="52">
        <v>226</v>
      </c>
    </row>
    <row r="6" spans="1:3" x14ac:dyDescent="0.35">
      <c r="A6" s="52">
        <v>556</v>
      </c>
      <c r="B6" s="52">
        <v>197.8</v>
      </c>
      <c r="C6" s="52">
        <v>216</v>
      </c>
    </row>
    <row r="7" spans="1:3" x14ac:dyDescent="0.35">
      <c r="A7" s="52">
        <v>792</v>
      </c>
      <c r="B7" s="52">
        <v>237.4</v>
      </c>
      <c r="C7" s="52">
        <v>291.5</v>
      </c>
    </row>
    <row r="8" spans="1:3" x14ac:dyDescent="0.35">
      <c r="A8" s="52">
        <v>581.5</v>
      </c>
      <c r="B8" s="52">
        <v>316.5</v>
      </c>
      <c r="C8" s="52">
        <v>298.3</v>
      </c>
    </row>
    <row r="9" spans="1:3" x14ac:dyDescent="0.35">
      <c r="A9" s="52">
        <v>611.29999999999995</v>
      </c>
      <c r="B9" s="52">
        <v>321.7</v>
      </c>
      <c r="C9" s="52">
        <v>310.39999999999998</v>
      </c>
    </row>
    <row r="10" spans="1:3" x14ac:dyDescent="0.35">
      <c r="A10" s="52">
        <v>426</v>
      </c>
      <c r="B10" s="52">
        <v>350.9</v>
      </c>
      <c r="C10" s="52">
        <v>256.8</v>
      </c>
    </row>
    <row r="11" spans="1:3" x14ac:dyDescent="0.35">
      <c r="A11" s="52">
        <v>559</v>
      </c>
      <c r="B11" s="52">
        <v>364</v>
      </c>
      <c r="C11" s="52">
        <v>303.5</v>
      </c>
    </row>
    <row r="12" spans="1:3" x14ac:dyDescent="0.35">
      <c r="A12" s="52">
        <v>667.5</v>
      </c>
      <c r="B12" s="52">
        <v>366</v>
      </c>
      <c r="C12" s="52">
        <v>314.5</v>
      </c>
    </row>
    <row r="13" spans="1:3" x14ac:dyDescent="0.35">
      <c r="A13" s="52">
        <v>554.29999999999995</v>
      </c>
      <c r="B13" s="52">
        <v>371.4</v>
      </c>
      <c r="C13" s="52">
        <v>301.39999999999998</v>
      </c>
    </row>
    <row r="14" spans="1:3" x14ac:dyDescent="0.35">
      <c r="A14" s="52">
        <v>693</v>
      </c>
      <c r="B14" s="52">
        <v>413</v>
      </c>
      <c r="C14" s="52">
        <v>328.5</v>
      </c>
    </row>
    <row r="15" spans="1:3" x14ac:dyDescent="0.35">
      <c r="A15" s="52">
        <v>763.9</v>
      </c>
      <c r="B15" s="52">
        <v>456.2</v>
      </c>
      <c r="C15" s="52">
        <v>389.5</v>
      </c>
    </row>
    <row r="16" spans="1:3" x14ac:dyDescent="0.35">
      <c r="A16" s="52">
        <v>775.2</v>
      </c>
      <c r="B16" s="52">
        <v>473.8</v>
      </c>
      <c r="C16" s="52">
        <v>438.7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30A8-AEDC-4B28-AF07-B163C1CAA551}">
  <dimension ref="A1:H16"/>
  <sheetViews>
    <sheetView zoomScale="110" zoomScaleNormal="110" workbookViewId="0">
      <selection activeCell="J8" sqref="J8"/>
    </sheetView>
  </sheetViews>
  <sheetFormatPr baseColWidth="10" defaultRowHeight="14.5" x14ac:dyDescent="0.35"/>
  <sheetData>
    <row r="1" spans="1:8" x14ac:dyDescent="0.35">
      <c r="A1" s="51" t="s">
        <v>42</v>
      </c>
      <c r="B1" s="51" t="s">
        <v>43</v>
      </c>
      <c r="C1" s="51" t="s">
        <v>34</v>
      </c>
      <c r="D1" s="51" t="s">
        <v>39</v>
      </c>
      <c r="E1" s="51" t="s">
        <v>40</v>
      </c>
    </row>
    <row r="2" spans="1:8" x14ac:dyDescent="0.35">
      <c r="A2" s="52">
        <v>666.6</v>
      </c>
      <c r="B2" s="52">
        <v>145</v>
      </c>
      <c r="C2" s="52">
        <v>165</v>
      </c>
      <c r="D2" s="53">
        <f>0.6068*B2+0.1553*A2-4.938</f>
        <v>186.57098000000002</v>
      </c>
      <c r="E2" s="53">
        <f>C2-D2</f>
        <v>-21.57098000000002</v>
      </c>
    </row>
    <row r="3" spans="1:8" x14ac:dyDescent="0.35">
      <c r="A3" s="52">
        <v>533.79999999999995</v>
      </c>
      <c r="B3" s="52">
        <v>157.5</v>
      </c>
      <c r="C3" s="52">
        <v>202</v>
      </c>
      <c r="D3" s="53">
        <f t="shared" ref="D3:D16" si="0">0.6068*B3+0.1553*A3-4.938</f>
        <v>173.53214</v>
      </c>
      <c r="E3" s="53">
        <f t="shared" ref="E3:E16" si="1">C3-D3</f>
        <v>28.467860000000002</v>
      </c>
    </row>
    <row r="4" spans="1:8" x14ac:dyDescent="0.35">
      <c r="A4" s="52">
        <v>432</v>
      </c>
      <c r="B4" s="52">
        <v>167.5</v>
      </c>
      <c r="C4" s="52">
        <v>201.5</v>
      </c>
      <c r="D4" s="53">
        <f t="shared" si="0"/>
        <v>163.79059999999998</v>
      </c>
      <c r="E4" s="53">
        <f t="shared" si="1"/>
        <v>37.709400000000016</v>
      </c>
    </row>
    <row r="5" spans="1:8" ht="21" x14ac:dyDescent="0.5">
      <c r="A5" s="52">
        <v>612</v>
      </c>
      <c r="B5" s="52">
        <v>172.3</v>
      </c>
      <c r="C5" s="52">
        <v>226</v>
      </c>
      <c r="D5" s="53">
        <f t="shared" si="0"/>
        <v>194.65724</v>
      </c>
      <c r="E5" s="53">
        <f t="shared" si="1"/>
        <v>31.342759999999998</v>
      </c>
      <c r="G5" s="55" t="s">
        <v>37</v>
      </c>
      <c r="H5" s="56">
        <f>1-VAR(E2:E16)/VAR(C2:C16)</f>
        <v>0.91278715076291972</v>
      </c>
    </row>
    <row r="6" spans="1:8" x14ac:dyDescent="0.35">
      <c r="A6" s="52">
        <v>556</v>
      </c>
      <c r="B6" s="52">
        <v>197.8</v>
      </c>
      <c r="C6" s="52">
        <v>216</v>
      </c>
      <c r="D6" s="53">
        <f t="shared" si="0"/>
        <v>201.43384000000003</v>
      </c>
      <c r="E6" s="53">
        <f t="shared" si="1"/>
        <v>14.566159999999968</v>
      </c>
    </row>
    <row r="7" spans="1:8" x14ac:dyDescent="0.35">
      <c r="A7" s="52">
        <v>792</v>
      </c>
      <c r="B7" s="52">
        <v>237.4</v>
      </c>
      <c r="C7" s="52">
        <v>291.5</v>
      </c>
      <c r="D7" s="53">
        <f t="shared" si="0"/>
        <v>262.11392000000001</v>
      </c>
      <c r="E7" s="53">
        <f t="shared" si="1"/>
        <v>29.386079999999993</v>
      </c>
    </row>
    <row r="8" spans="1:8" x14ac:dyDescent="0.35">
      <c r="A8" s="52">
        <v>581.5</v>
      </c>
      <c r="B8" s="52">
        <v>316.5</v>
      </c>
      <c r="C8" s="52">
        <v>298.3</v>
      </c>
      <c r="D8" s="53">
        <f t="shared" si="0"/>
        <v>277.42115000000001</v>
      </c>
      <c r="E8" s="53">
        <f t="shared" si="1"/>
        <v>20.87885</v>
      </c>
    </row>
    <row r="9" spans="1:8" x14ac:dyDescent="0.35">
      <c r="A9" s="52">
        <v>611.29999999999995</v>
      </c>
      <c r="B9" s="52">
        <v>321.7</v>
      </c>
      <c r="C9" s="52">
        <v>310.39999999999998</v>
      </c>
      <c r="D9" s="53">
        <f t="shared" si="0"/>
        <v>285.20445000000001</v>
      </c>
      <c r="E9" s="53">
        <f t="shared" si="1"/>
        <v>25.195549999999969</v>
      </c>
    </row>
    <row r="10" spans="1:8" x14ac:dyDescent="0.35">
      <c r="A10" s="52">
        <v>426</v>
      </c>
      <c r="B10" s="52">
        <v>350.9</v>
      </c>
      <c r="C10" s="52">
        <v>256.8</v>
      </c>
      <c r="D10" s="53">
        <f t="shared" si="0"/>
        <v>274.14591999999999</v>
      </c>
      <c r="E10" s="53">
        <f t="shared" si="1"/>
        <v>-17.345919999999978</v>
      </c>
    </row>
    <row r="11" spans="1:8" x14ac:dyDescent="0.35">
      <c r="A11" s="52">
        <v>559</v>
      </c>
      <c r="B11" s="52">
        <v>364</v>
      </c>
      <c r="C11" s="52">
        <v>303.5</v>
      </c>
      <c r="D11" s="53">
        <f t="shared" si="0"/>
        <v>302.74990000000003</v>
      </c>
      <c r="E11" s="53">
        <f t="shared" si="1"/>
        <v>0.7500999999999749</v>
      </c>
    </row>
    <row r="12" spans="1:8" x14ac:dyDescent="0.35">
      <c r="A12" s="52">
        <v>667.5</v>
      </c>
      <c r="B12" s="52">
        <v>366</v>
      </c>
      <c r="C12" s="52">
        <v>314.5</v>
      </c>
      <c r="D12" s="53">
        <f t="shared" si="0"/>
        <v>320.81355000000002</v>
      </c>
      <c r="E12" s="53">
        <f t="shared" si="1"/>
        <v>-6.3135500000000206</v>
      </c>
    </row>
    <row r="13" spans="1:8" x14ac:dyDescent="0.35">
      <c r="A13" s="52">
        <v>554.29999999999995</v>
      </c>
      <c r="B13" s="52">
        <v>371.4</v>
      </c>
      <c r="C13" s="52">
        <v>301.39999999999998</v>
      </c>
      <c r="D13" s="53">
        <f t="shared" si="0"/>
        <v>306.51031</v>
      </c>
      <c r="E13" s="53">
        <f t="shared" si="1"/>
        <v>-5.1103100000000268</v>
      </c>
    </row>
    <row r="14" spans="1:8" x14ac:dyDescent="0.35">
      <c r="A14" s="52">
        <v>693</v>
      </c>
      <c r="B14" s="52">
        <v>413</v>
      </c>
      <c r="C14" s="52">
        <v>328.5</v>
      </c>
      <c r="D14" s="53">
        <f t="shared" si="0"/>
        <v>353.29329999999999</v>
      </c>
      <c r="E14" s="53">
        <f t="shared" si="1"/>
        <v>-24.793299999999988</v>
      </c>
    </row>
    <row r="15" spans="1:8" x14ac:dyDescent="0.35">
      <c r="A15" s="52">
        <v>763.9</v>
      </c>
      <c r="B15" s="52">
        <v>456.2</v>
      </c>
      <c r="C15" s="52">
        <v>389.5</v>
      </c>
      <c r="D15" s="53">
        <f t="shared" si="0"/>
        <v>390.51783</v>
      </c>
      <c r="E15" s="53">
        <f t="shared" si="1"/>
        <v>-1.0178300000000036</v>
      </c>
    </row>
    <row r="16" spans="1:8" x14ac:dyDescent="0.35">
      <c r="A16" s="52">
        <v>775.2</v>
      </c>
      <c r="B16" s="52">
        <v>473.8</v>
      </c>
      <c r="C16" s="52">
        <v>438.7</v>
      </c>
      <c r="D16" s="53">
        <f t="shared" si="0"/>
        <v>402.95240000000001</v>
      </c>
      <c r="E16" s="53">
        <f t="shared" si="1"/>
        <v>35.747599999999977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7BCB-F321-4791-92AF-0618D1EE70E2}">
  <dimension ref="A1:H20"/>
  <sheetViews>
    <sheetView workbookViewId="0">
      <selection activeCell="A18" sqref="A18:C20"/>
    </sheetView>
  </sheetViews>
  <sheetFormatPr baseColWidth="10" defaultRowHeight="14.5" x14ac:dyDescent="0.35"/>
  <sheetData>
    <row r="1" spans="1:8" x14ac:dyDescent="0.35">
      <c r="A1" s="51" t="s">
        <v>42</v>
      </c>
      <c r="B1" s="51" t="s">
        <v>43</v>
      </c>
      <c r="C1" s="51" t="s">
        <v>34</v>
      </c>
      <c r="D1" s="51" t="s">
        <v>39</v>
      </c>
      <c r="E1" s="51" t="s">
        <v>40</v>
      </c>
    </row>
    <row r="2" spans="1:8" x14ac:dyDescent="0.35">
      <c r="A2" s="52">
        <v>666.6</v>
      </c>
      <c r="B2" s="52">
        <v>145</v>
      </c>
      <c r="C2" s="52">
        <v>165</v>
      </c>
      <c r="D2" s="67">
        <f>$B$18*A2+$A$18*B2+$C$18</f>
        <v>208.81553070314953</v>
      </c>
      <c r="E2" s="67">
        <f>C2-D2</f>
        <v>-43.815530703149534</v>
      </c>
    </row>
    <row r="3" spans="1:8" ht="21" x14ac:dyDescent="0.5">
      <c r="A3" s="52">
        <v>533.79999999999995</v>
      </c>
      <c r="B3" s="52">
        <v>157.5</v>
      </c>
      <c r="C3" s="52">
        <v>202</v>
      </c>
      <c r="D3" s="67">
        <f t="shared" ref="D3:D16" si="0">$B$18*A3+$A$18*B3+$C$18</f>
        <v>191.29886186844431</v>
      </c>
      <c r="E3" s="67">
        <f t="shared" ref="E3:E16" si="1">C3-D3</f>
        <v>10.701138131555695</v>
      </c>
      <c r="F3" s="17" t="s">
        <v>53</v>
      </c>
    </row>
    <row r="4" spans="1:8" x14ac:dyDescent="0.35">
      <c r="A4" s="52">
        <v>432</v>
      </c>
      <c r="B4" s="52">
        <v>167.5</v>
      </c>
      <c r="C4" s="52">
        <v>201.5</v>
      </c>
      <c r="D4" s="67">
        <f t="shared" si="0"/>
        <v>178.09528713331474</v>
      </c>
      <c r="E4" s="67">
        <f t="shared" si="1"/>
        <v>23.404712866685259</v>
      </c>
    </row>
    <row r="5" spans="1:8" x14ac:dyDescent="0.35">
      <c r="A5" s="52">
        <v>612</v>
      </c>
      <c r="B5" s="52">
        <v>172.3</v>
      </c>
      <c r="C5" s="52">
        <v>226</v>
      </c>
      <c r="D5" s="67">
        <f t="shared" si="0"/>
        <v>213.49743359560458</v>
      </c>
      <c r="E5" s="67">
        <f t="shared" si="1"/>
        <v>12.502566404395424</v>
      </c>
    </row>
    <row r="6" spans="1:8" ht="15.5" x14ac:dyDescent="0.35">
      <c r="A6" s="52">
        <v>556</v>
      </c>
      <c r="B6" s="52">
        <v>197.8</v>
      </c>
      <c r="C6" s="52">
        <v>216</v>
      </c>
      <c r="D6" s="67">
        <f t="shared" si="0"/>
        <v>216.95874732757125</v>
      </c>
      <c r="E6" s="67">
        <f t="shared" si="1"/>
        <v>-0.95874732757124548</v>
      </c>
      <c r="F6" s="66" t="s">
        <v>37</v>
      </c>
      <c r="G6" s="65">
        <f>A20</f>
        <v>0.92264281660871039</v>
      </c>
    </row>
    <row r="7" spans="1:8" x14ac:dyDescent="0.35">
      <c r="A7" s="52">
        <v>792</v>
      </c>
      <c r="B7" s="52">
        <v>237.4</v>
      </c>
      <c r="C7" s="52">
        <v>291.5</v>
      </c>
      <c r="D7" s="67">
        <f t="shared" si="0"/>
        <v>281.2357674746695</v>
      </c>
      <c r="E7" s="67">
        <f t="shared" si="1"/>
        <v>10.264232525330499</v>
      </c>
    </row>
    <row r="8" spans="1:8" x14ac:dyDescent="0.35">
      <c r="A8" s="52">
        <v>581.5</v>
      </c>
      <c r="B8" s="52">
        <v>316.5</v>
      </c>
      <c r="C8" s="52">
        <v>298.3</v>
      </c>
      <c r="D8" s="67">
        <f t="shared" si="0"/>
        <v>285.26288787619319</v>
      </c>
      <c r="E8" s="67">
        <f t="shared" si="1"/>
        <v>13.037112123806821</v>
      </c>
    </row>
    <row r="9" spans="1:8" x14ac:dyDescent="0.35">
      <c r="A9" s="52">
        <v>611.29999999999995</v>
      </c>
      <c r="B9" s="52">
        <v>321.7</v>
      </c>
      <c r="C9" s="52">
        <v>310.39999999999998</v>
      </c>
      <c r="D9" s="67">
        <f t="shared" si="0"/>
        <v>293.48629272582951</v>
      </c>
      <c r="E9" s="67">
        <f t="shared" si="1"/>
        <v>16.913707274170463</v>
      </c>
    </row>
    <row r="10" spans="1:8" x14ac:dyDescent="0.35">
      <c r="A10" s="52">
        <v>426</v>
      </c>
      <c r="B10" s="52">
        <v>350.9</v>
      </c>
      <c r="C10" s="52">
        <v>256.8</v>
      </c>
      <c r="D10" s="67">
        <f t="shared" si="0"/>
        <v>275.35021661646607</v>
      </c>
      <c r="E10" s="67">
        <f t="shared" si="1"/>
        <v>-18.550216616466059</v>
      </c>
      <c r="G10" s="42" t="s">
        <v>37</v>
      </c>
      <c r="H10" s="24">
        <f>1-VAR(E2:E16)/VAR(C2:C16)</f>
        <v>0.92264281660871017</v>
      </c>
    </row>
    <row r="11" spans="1:8" x14ac:dyDescent="0.35">
      <c r="A11" s="52">
        <v>559</v>
      </c>
      <c r="B11" s="52">
        <v>364</v>
      </c>
      <c r="C11" s="52">
        <v>303.5</v>
      </c>
      <c r="D11" s="67">
        <f t="shared" si="0"/>
        <v>306.63149377648125</v>
      </c>
      <c r="E11" s="67">
        <f t="shared" si="1"/>
        <v>-3.1314937764812498</v>
      </c>
    </row>
    <row r="12" spans="1:8" x14ac:dyDescent="0.35">
      <c r="A12" s="52">
        <v>667.5</v>
      </c>
      <c r="B12" s="52">
        <v>366</v>
      </c>
      <c r="C12" s="52">
        <v>314.5</v>
      </c>
      <c r="D12" s="67">
        <f t="shared" si="0"/>
        <v>327.49206632118711</v>
      </c>
      <c r="E12" s="67">
        <f t="shared" si="1"/>
        <v>-12.99206632118711</v>
      </c>
    </row>
    <row r="13" spans="1:8" x14ac:dyDescent="0.35">
      <c r="A13" s="52">
        <v>554.29999999999995</v>
      </c>
      <c r="B13" s="52">
        <v>371.4</v>
      </c>
      <c r="C13" s="52">
        <v>301.39999999999998</v>
      </c>
      <c r="D13" s="67">
        <f t="shared" si="0"/>
        <v>309.74260338569343</v>
      </c>
      <c r="E13" s="67">
        <f t="shared" si="1"/>
        <v>-8.3426033856934509</v>
      </c>
    </row>
    <row r="14" spans="1:8" x14ac:dyDescent="0.35">
      <c r="A14" s="52">
        <v>693</v>
      </c>
      <c r="B14" s="52">
        <v>413</v>
      </c>
      <c r="C14" s="52">
        <v>328.5</v>
      </c>
      <c r="D14" s="67">
        <f t="shared" si="0"/>
        <v>357.34671038916605</v>
      </c>
      <c r="E14" s="67">
        <f t="shared" si="1"/>
        <v>-28.846710389166049</v>
      </c>
    </row>
    <row r="15" spans="1:8" x14ac:dyDescent="0.35">
      <c r="A15" s="52">
        <v>763.9</v>
      </c>
      <c r="B15" s="52">
        <v>456.2</v>
      </c>
      <c r="C15" s="52">
        <v>389.5</v>
      </c>
      <c r="D15" s="67">
        <f t="shared" si="0"/>
        <v>393.44356654883069</v>
      </c>
      <c r="E15" s="67">
        <f t="shared" si="1"/>
        <v>-3.9435665488306881</v>
      </c>
    </row>
    <row r="16" spans="1:8" x14ac:dyDescent="0.35">
      <c r="A16" s="52">
        <v>775.2</v>
      </c>
      <c r="B16" s="52">
        <v>473.8</v>
      </c>
      <c r="C16" s="52">
        <v>438.7</v>
      </c>
      <c r="D16" s="67">
        <f t="shared" si="0"/>
        <v>404.94253425739868</v>
      </c>
      <c r="E16" s="67">
        <f t="shared" si="1"/>
        <v>33.757465742601312</v>
      </c>
    </row>
    <row r="18" spans="1:3" x14ac:dyDescent="0.35">
      <c r="A18" s="60">
        <f t="array" ref="A18:C20">LINEST(C2:C16,A2:B16,1,1)</f>
        <v>0.53625518104104575</v>
      </c>
      <c r="B18" s="60">
        <v>0.1823784532960713</v>
      </c>
      <c r="C18" s="60">
        <v>9.4850524850367606</v>
      </c>
    </row>
    <row r="19" spans="1:3" x14ac:dyDescent="0.35">
      <c r="A19" s="61">
        <v>5.7053445735956457E-2</v>
      </c>
      <c r="B19" s="61">
        <v>5.6875391815215733E-2</v>
      </c>
      <c r="C19" s="61">
        <v>32.980351088307529</v>
      </c>
    </row>
    <row r="20" spans="1:3" x14ac:dyDescent="0.35">
      <c r="A20" s="60">
        <v>0.92264281660871039</v>
      </c>
      <c r="B20" s="61">
        <v>22.13647783323232</v>
      </c>
      <c r="C20" t="e">
        <v>#N/A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7E26-3373-4A6B-B149-00288E007883}">
  <dimension ref="A1:I21"/>
  <sheetViews>
    <sheetView workbookViewId="0">
      <selection activeCell="J13" sqref="J13"/>
    </sheetView>
  </sheetViews>
  <sheetFormatPr baseColWidth="10" defaultRowHeight="14.5" x14ac:dyDescent="0.35"/>
  <cols>
    <col min="3" max="3" width="11.26953125" bestFit="1" customWidth="1"/>
  </cols>
  <sheetData>
    <row r="1" spans="1:9" ht="15" thickBot="1" x14ac:dyDescent="0.4">
      <c r="A1" s="47" t="s">
        <v>42</v>
      </c>
      <c r="B1" s="47" t="s">
        <v>43</v>
      </c>
      <c r="C1" s="47" t="s">
        <v>34</v>
      </c>
    </row>
    <row r="2" spans="1:9" ht="15.5" x14ac:dyDescent="0.35">
      <c r="A2" s="48">
        <v>666.6</v>
      </c>
      <c r="B2" s="48">
        <v>145</v>
      </c>
      <c r="C2" s="48">
        <v>165</v>
      </c>
      <c r="G2" s="68" t="s">
        <v>52</v>
      </c>
      <c r="H2" s="68" t="s">
        <v>51</v>
      </c>
      <c r="I2" s="68" t="s">
        <v>50</v>
      </c>
    </row>
    <row r="3" spans="1:9" x14ac:dyDescent="0.35">
      <c r="A3" s="48">
        <v>533.79999999999995</v>
      </c>
      <c r="B3" s="48">
        <v>157.5</v>
      </c>
      <c r="C3" s="48">
        <v>202</v>
      </c>
      <c r="G3" s="60">
        <v>0.53625518104104575</v>
      </c>
      <c r="H3" s="60">
        <v>0.1823784532960713</v>
      </c>
      <c r="I3" s="60">
        <v>9.4850524850367606</v>
      </c>
    </row>
    <row r="4" spans="1:9" x14ac:dyDescent="0.35">
      <c r="A4" s="48">
        <v>432</v>
      </c>
      <c r="B4" s="48">
        <v>167.5</v>
      </c>
      <c r="C4" s="48">
        <v>201.5</v>
      </c>
      <c r="G4" s="61">
        <v>5.7053445735956457E-2</v>
      </c>
      <c r="H4" s="61">
        <v>5.6875391815215733E-2</v>
      </c>
      <c r="I4" s="61">
        <v>32.980351088307529</v>
      </c>
    </row>
    <row r="5" spans="1:9" x14ac:dyDescent="0.35">
      <c r="A5" s="48">
        <v>612</v>
      </c>
      <c r="B5" s="48">
        <v>172.3</v>
      </c>
      <c r="C5" s="48">
        <v>226</v>
      </c>
      <c r="G5" s="60">
        <v>0.92264281660871039</v>
      </c>
      <c r="H5" s="61">
        <v>22.13647783323232</v>
      </c>
      <c r="I5" t="e">
        <v>#N/A</v>
      </c>
    </row>
    <row r="6" spans="1:9" x14ac:dyDescent="0.35">
      <c r="A6" s="48">
        <v>556</v>
      </c>
      <c r="B6" s="48">
        <v>197.8</v>
      </c>
      <c r="C6" s="48">
        <v>216</v>
      </c>
    </row>
    <row r="7" spans="1:9" x14ac:dyDescent="0.35">
      <c r="A7" s="48">
        <v>792</v>
      </c>
      <c r="B7" s="48">
        <v>237.4</v>
      </c>
      <c r="C7" s="48">
        <v>291.5</v>
      </c>
    </row>
    <row r="8" spans="1:9" x14ac:dyDescent="0.35">
      <c r="A8" s="48">
        <v>581.5</v>
      </c>
      <c r="B8" s="48">
        <v>316.5</v>
      </c>
      <c r="C8" s="48">
        <v>298.3</v>
      </c>
    </row>
    <row r="9" spans="1:9" x14ac:dyDescent="0.35">
      <c r="A9" s="48">
        <v>611.29999999999995</v>
      </c>
      <c r="B9" s="48">
        <v>321.7</v>
      </c>
      <c r="C9" s="48">
        <v>310.39999999999998</v>
      </c>
    </row>
    <row r="10" spans="1:9" x14ac:dyDescent="0.35">
      <c r="A10" s="48">
        <v>426</v>
      </c>
      <c r="B10" s="48">
        <v>350.9</v>
      </c>
      <c r="C10" s="48">
        <v>256.8</v>
      </c>
    </row>
    <row r="11" spans="1:9" x14ac:dyDescent="0.35">
      <c r="A11" s="48">
        <v>559</v>
      </c>
      <c r="B11" s="48">
        <v>364</v>
      </c>
      <c r="C11" s="48">
        <v>303.5</v>
      </c>
    </row>
    <row r="12" spans="1:9" x14ac:dyDescent="0.35">
      <c r="A12" s="48">
        <v>667.5</v>
      </c>
      <c r="B12" s="48">
        <v>366</v>
      </c>
      <c r="C12" s="48">
        <v>314.5</v>
      </c>
    </row>
    <row r="13" spans="1:9" x14ac:dyDescent="0.35">
      <c r="A13" s="48">
        <v>554.29999999999995</v>
      </c>
      <c r="B13" s="48">
        <v>371.4</v>
      </c>
      <c r="C13" s="48">
        <v>301.39999999999998</v>
      </c>
    </row>
    <row r="14" spans="1:9" x14ac:dyDescent="0.35">
      <c r="A14" s="48">
        <v>693</v>
      </c>
      <c r="B14" s="48">
        <v>413</v>
      </c>
      <c r="C14" s="48">
        <v>328.5</v>
      </c>
    </row>
    <row r="15" spans="1:9" x14ac:dyDescent="0.35">
      <c r="A15" s="48">
        <v>763.9</v>
      </c>
      <c r="B15" s="48">
        <v>456.2</v>
      </c>
      <c r="C15" s="48">
        <v>389.5</v>
      </c>
    </row>
    <row r="16" spans="1:9" x14ac:dyDescent="0.35">
      <c r="A16" s="48">
        <v>775.2</v>
      </c>
      <c r="B16" s="48">
        <v>473.8</v>
      </c>
      <c r="C16" s="48">
        <v>438.7</v>
      </c>
    </row>
    <row r="17" spans="1:3" x14ac:dyDescent="0.35">
      <c r="A17" s="49">
        <v>640</v>
      </c>
      <c r="B17" s="49">
        <v>485</v>
      </c>
      <c r="C17" s="69">
        <f>$H$3*A17+$G$3*B17+$I$3</f>
        <v>386.29102539942954</v>
      </c>
    </row>
    <row r="18" spans="1:3" x14ac:dyDescent="0.35">
      <c r="A18" s="49">
        <v>790</v>
      </c>
      <c r="B18" s="49">
        <v>510</v>
      </c>
      <c r="C18" s="69">
        <f t="shared" ref="C18:C21" si="0">$H$3*A18+$G$3*B18+$I$3</f>
        <v>427.0541729198664</v>
      </c>
    </row>
    <row r="19" spans="1:3" x14ac:dyDescent="0.35">
      <c r="A19" s="49">
        <v>840</v>
      </c>
      <c r="B19" s="49">
        <v>574.70000000000005</v>
      </c>
      <c r="C19" s="69">
        <f t="shared" si="0"/>
        <v>470.86880579802568</v>
      </c>
    </row>
    <row r="20" spans="1:3" x14ac:dyDescent="0.35">
      <c r="A20" s="49">
        <v>860</v>
      </c>
      <c r="B20" s="49">
        <v>610</v>
      </c>
      <c r="C20" s="69">
        <f t="shared" si="0"/>
        <v>493.446182754696</v>
      </c>
    </row>
    <row r="21" spans="1:3" ht="15" thickBot="1" x14ac:dyDescent="0.4">
      <c r="A21" s="50">
        <v>890</v>
      </c>
      <c r="B21" s="50">
        <v>662.5</v>
      </c>
      <c r="C21" s="69">
        <f t="shared" si="0"/>
        <v>527.07093335823311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56EA-7FDC-4883-BC1D-FCA50A0ADFB9}">
  <dimension ref="A1:F11"/>
  <sheetViews>
    <sheetView zoomScale="130" zoomScaleNormal="130" workbookViewId="0">
      <selection activeCell="C12" sqref="C12"/>
    </sheetView>
  </sheetViews>
  <sheetFormatPr baseColWidth="10" defaultRowHeight="14.5" x14ac:dyDescent="0.35"/>
  <cols>
    <col min="1" max="1" width="13.90625" customWidth="1"/>
    <col min="2" max="2" width="11.7265625" bestFit="1" customWidth="1"/>
    <col min="3" max="3" width="13.90625" bestFit="1" customWidth="1"/>
  </cols>
  <sheetData>
    <row r="1" spans="1:6" x14ac:dyDescent="0.35">
      <c r="A1" s="57" t="s">
        <v>44</v>
      </c>
      <c r="B1" s="57" t="s">
        <v>45</v>
      </c>
      <c r="C1" s="57" t="s">
        <v>34</v>
      </c>
    </row>
    <row r="2" spans="1:6" ht="18.5" x14ac:dyDescent="0.45">
      <c r="A2" s="37">
        <v>25</v>
      </c>
      <c r="B2" s="37">
        <v>1</v>
      </c>
      <c r="C2" s="37">
        <v>10000</v>
      </c>
      <c r="E2" s="59" t="s">
        <v>46</v>
      </c>
    </row>
    <row r="3" spans="1:6" x14ac:dyDescent="0.35">
      <c r="A3" s="37">
        <v>26</v>
      </c>
      <c r="B3" s="37">
        <v>0.95</v>
      </c>
      <c r="C3" s="37">
        <v>11000</v>
      </c>
    </row>
    <row r="4" spans="1:6" x14ac:dyDescent="0.35">
      <c r="A4" s="37">
        <v>28</v>
      </c>
      <c r="B4" s="37">
        <v>1</v>
      </c>
      <c r="C4" s="37">
        <v>12000</v>
      </c>
      <c r="E4" s="58" t="s">
        <v>47</v>
      </c>
    </row>
    <row r="5" spans="1:6" x14ac:dyDescent="0.35">
      <c r="A5" s="37">
        <v>22</v>
      </c>
      <c r="B5" s="37">
        <v>1.2</v>
      </c>
      <c r="C5" s="37">
        <v>9500</v>
      </c>
    </row>
    <row r="6" spans="1:6" x14ac:dyDescent="0.35">
      <c r="A6" s="37">
        <v>23</v>
      </c>
      <c r="B6" s="37">
        <v>1.1000000000000001</v>
      </c>
      <c r="C6" s="37">
        <v>9900</v>
      </c>
      <c r="E6" s="58" t="s">
        <v>48</v>
      </c>
    </row>
    <row r="7" spans="1:6" x14ac:dyDescent="0.35">
      <c r="A7" s="37">
        <v>21</v>
      </c>
      <c r="B7" s="37">
        <v>1.2</v>
      </c>
      <c r="C7" s="37">
        <v>7000</v>
      </c>
    </row>
    <row r="8" spans="1:6" ht="18.5" x14ac:dyDescent="0.45">
      <c r="A8" s="64" t="s">
        <v>52</v>
      </c>
      <c r="B8" s="64" t="s">
        <v>51</v>
      </c>
      <c r="C8" s="64" t="s">
        <v>50</v>
      </c>
      <c r="E8" s="58" t="s">
        <v>49</v>
      </c>
    </row>
    <row r="9" spans="1:6" x14ac:dyDescent="0.35">
      <c r="A9" s="62">
        <f t="array" ref="A9:C11">LINEST(C2:C7,A2:B7,1,1)</f>
        <v>2017.8217821782275</v>
      </c>
      <c r="B9" s="62">
        <v>653.76237623762393</v>
      </c>
      <c r="C9" s="62">
        <v>-8068.415841584173</v>
      </c>
    </row>
    <row r="10" spans="1:6" x14ac:dyDescent="0.35">
      <c r="A10" s="63">
        <v>8199.4864044245769</v>
      </c>
      <c r="B10" s="63">
        <v>336.73872850820959</v>
      </c>
      <c r="C10" s="63">
        <v>16489.910531245983</v>
      </c>
      <c r="E10" s="42" t="s">
        <v>37</v>
      </c>
      <c r="F10" s="54">
        <f>A11</f>
        <v>0.82839841026356154</v>
      </c>
    </row>
    <row r="11" spans="1:6" x14ac:dyDescent="0.35">
      <c r="A11" s="60">
        <v>0.82839841026356154</v>
      </c>
      <c r="B11" s="61">
        <v>901.2477599153716</v>
      </c>
      <c r="C11" t="e">
        <v>#N/A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C79A-AF1C-49E7-A310-AD1C4BC45072}">
  <dimension ref="A1:B20"/>
  <sheetViews>
    <sheetView workbookViewId="0">
      <selection activeCell="D12" sqref="D12"/>
    </sheetView>
  </sheetViews>
  <sheetFormatPr baseColWidth="10" defaultRowHeight="14.5" x14ac:dyDescent="0.35"/>
  <cols>
    <col min="2" max="2" width="11.26953125" bestFit="1" customWidth="1"/>
  </cols>
  <sheetData>
    <row r="1" spans="1:2" x14ac:dyDescent="0.35">
      <c r="A1" s="51" t="s">
        <v>43</v>
      </c>
      <c r="B1" s="51" t="s">
        <v>34</v>
      </c>
    </row>
    <row r="2" spans="1:2" x14ac:dyDescent="0.35">
      <c r="A2" s="52">
        <v>145</v>
      </c>
      <c r="B2" s="52">
        <v>165</v>
      </c>
    </row>
    <row r="3" spans="1:2" x14ac:dyDescent="0.35">
      <c r="A3" s="52">
        <v>157.5</v>
      </c>
      <c r="B3" s="52">
        <v>202</v>
      </c>
    </row>
    <row r="4" spans="1:2" x14ac:dyDescent="0.35">
      <c r="A4" s="52">
        <v>167.5</v>
      </c>
      <c r="B4" s="52">
        <v>201.5</v>
      </c>
    </row>
    <row r="5" spans="1:2" x14ac:dyDescent="0.35">
      <c r="A5" s="52">
        <v>172.3</v>
      </c>
      <c r="B5" s="52">
        <v>226</v>
      </c>
    </row>
    <row r="6" spans="1:2" x14ac:dyDescent="0.35">
      <c r="A6" s="52">
        <v>197.8</v>
      </c>
      <c r="B6" s="52">
        <v>216</v>
      </c>
    </row>
    <row r="7" spans="1:2" x14ac:dyDescent="0.35">
      <c r="A7" s="52">
        <v>237.4</v>
      </c>
      <c r="B7" s="52">
        <v>291.5</v>
      </c>
    </row>
    <row r="8" spans="1:2" x14ac:dyDescent="0.35">
      <c r="A8" s="52">
        <v>316.5</v>
      </c>
      <c r="B8" s="52">
        <v>298.3</v>
      </c>
    </row>
    <row r="9" spans="1:2" x14ac:dyDescent="0.35">
      <c r="A9" s="52">
        <v>321.7</v>
      </c>
      <c r="B9" s="52">
        <v>310.39999999999998</v>
      </c>
    </row>
    <row r="10" spans="1:2" x14ac:dyDescent="0.35">
      <c r="A10" s="52">
        <v>350.9</v>
      </c>
      <c r="B10" s="52">
        <v>256.8</v>
      </c>
    </row>
    <row r="11" spans="1:2" x14ac:dyDescent="0.35">
      <c r="A11" s="52">
        <v>364</v>
      </c>
      <c r="B11" s="52">
        <v>303.5</v>
      </c>
    </row>
    <row r="12" spans="1:2" x14ac:dyDescent="0.35">
      <c r="A12" s="52">
        <v>366</v>
      </c>
      <c r="B12" s="52">
        <v>314.5</v>
      </c>
    </row>
    <row r="13" spans="1:2" x14ac:dyDescent="0.35">
      <c r="A13" s="52">
        <v>371.4</v>
      </c>
      <c r="B13" s="52">
        <v>301.39999999999998</v>
      </c>
    </row>
    <row r="14" spans="1:2" x14ac:dyDescent="0.35">
      <c r="A14" s="52">
        <v>413</v>
      </c>
      <c r="B14" s="52">
        <v>328.5</v>
      </c>
    </row>
    <row r="15" spans="1:2" x14ac:dyDescent="0.35">
      <c r="A15" s="52">
        <v>456.2</v>
      </c>
      <c r="B15" s="52">
        <v>389.5</v>
      </c>
    </row>
    <row r="16" spans="1:2" x14ac:dyDescent="0.35">
      <c r="A16" s="52">
        <v>473.8</v>
      </c>
      <c r="B16" s="52">
        <v>438.7</v>
      </c>
    </row>
    <row r="18" spans="1:2" x14ac:dyDescent="0.35">
      <c r="A18" s="60">
        <f t="array" ref="A18:B20">LINEST(B2:B16,A2:A16,1,1)</f>
        <v>0.60677162741061252</v>
      </c>
      <c r="B18" s="60">
        <v>100.4302125833818</v>
      </c>
    </row>
    <row r="19" spans="1:2" x14ac:dyDescent="0.35">
      <c r="A19" s="61">
        <v>6.8923543935466833E-2</v>
      </c>
      <c r="B19" s="61">
        <v>22.036975623172996</v>
      </c>
    </row>
    <row r="20" spans="1:2" x14ac:dyDescent="0.35">
      <c r="A20" s="60">
        <v>0.85635745102418093</v>
      </c>
      <c r="B20" s="61">
        <v>28.981355556097135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Confidence Interval</vt:lpstr>
      <vt:lpstr>Trend analysis</vt:lpstr>
      <vt:lpstr>For. Errors</vt:lpstr>
      <vt:lpstr>Regression</vt:lpstr>
      <vt:lpstr>Ex2</vt:lpstr>
      <vt:lpstr>Ex3.1</vt:lpstr>
      <vt:lpstr>Ex3.2</vt:lpstr>
      <vt:lpstr>Ex3.3</vt:lpstr>
      <vt:lpstr>Ex3.4</vt:lpstr>
      <vt:lpstr>DROITEREG LINEST</vt:lpstr>
      <vt:lpstr>Ex3.4 (2)</vt:lpstr>
    </vt:vector>
  </TitlesOfParts>
  <Company>KEDGE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Babai Mohamed Zied</dc:creator>
  <cp:lastModifiedBy>Mohamed Zied Babai</cp:lastModifiedBy>
  <dcterms:created xsi:type="dcterms:W3CDTF">2022-10-26T08:31:48Z</dcterms:created>
  <dcterms:modified xsi:type="dcterms:W3CDTF">2024-02-28T06:47:11Z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2024-02-28T06:47:11Z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20f7253c-ad7c-4c21-aa78-c033c964b297</vt:lpwstr>
  </property>
  <property fmtid="{D5CDD505-2E9C-101B-9397-08002B2CF9AE}" pid="8" name="MSIP_Label_e17f3165-8a52-429a-ab2a-1fd572a4c07f_ContentBits">
    <vt:lpwstr>0</vt:lpwstr>
  </property>
</Properties>
</file>