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105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U9" i="1" l="1"/>
  <c r="U10" i="1"/>
  <c r="U11" i="1"/>
  <c r="U6" i="1"/>
  <c r="T12" i="1" l="1"/>
  <c r="G12" i="1" s="1"/>
  <c r="R10" i="1" l="1"/>
  <c r="R9" i="1"/>
  <c r="R11" i="1"/>
  <c r="R6" i="1"/>
  <c r="R8" i="1"/>
  <c r="U8" i="1" s="1"/>
  <c r="R7" i="1"/>
  <c r="U7" i="1" s="1"/>
  <c r="O1" i="1" l="1"/>
  <c r="H7" i="1"/>
  <c r="H11" i="1"/>
  <c r="H8" i="1"/>
  <c r="H9" i="1"/>
  <c r="H6" i="1"/>
  <c r="H10" i="1"/>
  <c r="R12" i="1"/>
  <c r="S8" i="1" l="1"/>
  <c r="G2" i="1"/>
  <c r="O2" i="1" s="1"/>
  <c r="S11" i="1"/>
  <c r="S6" i="1"/>
  <c r="S7" i="1"/>
  <c r="S10" i="1"/>
  <c r="S9" i="1"/>
  <c r="J7" i="1" l="1"/>
  <c r="K7" i="1" s="1"/>
  <c r="L7" i="1" s="1"/>
  <c r="M7" i="1" s="1"/>
  <c r="N7" i="1" s="1"/>
  <c r="O7" i="1" s="1"/>
  <c r="J8" i="1"/>
  <c r="K8" i="1" s="1"/>
  <c r="L8" i="1" s="1"/>
  <c r="M8" i="1" s="1"/>
  <c r="N8" i="1" s="1"/>
  <c r="O8" i="1" s="1"/>
  <c r="J10" i="1"/>
  <c r="K10" i="1" s="1"/>
  <c r="L10" i="1" s="1"/>
  <c r="J11" i="1"/>
  <c r="K11" i="1" s="1"/>
  <c r="L11" i="1" s="1"/>
  <c r="M11" i="1" s="1"/>
  <c r="J9" i="1"/>
  <c r="K9" i="1" s="1"/>
  <c r="L9" i="1" s="1"/>
  <c r="M9" i="1" s="1"/>
  <c r="J6" i="1"/>
  <c r="K6" i="1" s="1"/>
  <c r="L6" i="1" s="1"/>
  <c r="M6" i="1" s="1"/>
  <c r="N6" i="1" s="1"/>
  <c r="O6" i="1" s="1"/>
  <c r="H12" i="1"/>
  <c r="N11" i="1" l="1"/>
  <c r="O11" i="1" s="1"/>
  <c r="N9" i="1"/>
  <c r="O9" i="1" s="1"/>
  <c r="M10" i="1"/>
  <c r="N10" i="1" s="1"/>
  <c r="O10" i="1" s="1"/>
  <c r="O12" i="1" l="1"/>
  <c r="P10" i="1" s="1"/>
  <c r="P9" i="1" l="1"/>
  <c r="P7" i="1"/>
  <c r="P8" i="1"/>
  <c r="P11" i="1"/>
  <c r="P6" i="1"/>
</calcChain>
</file>

<file path=xl/sharedStrings.xml><?xml version="1.0" encoding="utf-8"?>
<sst xmlns="http://schemas.openxmlformats.org/spreadsheetml/2006/main" count="40" uniqueCount="36">
  <si>
    <t>ITSA4</t>
  </si>
  <si>
    <t>WEGE3</t>
  </si>
  <si>
    <t>GGBR4</t>
  </si>
  <si>
    <t>EMBR3</t>
  </si>
  <si>
    <t>Peso</t>
  </si>
  <si>
    <t>Capital</t>
  </si>
  <si>
    <t>Vlr.Atual</t>
  </si>
  <si>
    <t>Qtd. Atual</t>
  </si>
  <si>
    <t>CapitalAtual</t>
  </si>
  <si>
    <t>CapitalAlvo</t>
  </si>
  <si>
    <t>Papel</t>
  </si>
  <si>
    <t>Alvo</t>
  </si>
  <si>
    <t>AlvoArr</t>
  </si>
  <si>
    <t>VALE3</t>
  </si>
  <si>
    <t>BRKM5</t>
  </si>
  <si>
    <t>PercAtual</t>
  </si>
  <si>
    <t>AlvoProx</t>
  </si>
  <si>
    <t>AlvoAjust</t>
  </si>
  <si>
    <t>AcoesParaCompletar</t>
  </si>
  <si>
    <t>++</t>
  </si>
  <si>
    <t>-+</t>
  </si>
  <si>
    <t>+-</t>
  </si>
  <si>
    <t>PercMax</t>
  </si>
  <si>
    <t>PercAlvo</t>
  </si>
  <si>
    <t>eztc3</t>
  </si>
  <si>
    <t>Avaliar:</t>
  </si>
  <si>
    <t>pssa3</t>
  </si>
  <si>
    <t>GRND3</t>
  </si>
  <si>
    <t>video</t>
  </si>
  <si>
    <t>x</t>
  </si>
  <si>
    <t>Liquido</t>
  </si>
  <si>
    <t>abev3</t>
  </si>
  <si>
    <t>CapitalCongelado</t>
  </si>
  <si>
    <t>CapitalFroze</t>
  </si>
  <si>
    <t>CapitalUnfroze</t>
  </si>
  <si>
    <t>Fixo?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</si>
</sst>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2" fillId="0" borderId="0" xfId="0" applyFont="1"/>
    <xf numFmtId="9" fontId="2" fillId="0" borderId="0" xfId="2" applyFont="1"/>
    <xf numFmtId="44" fontId="2" fillId="0" borderId="0" xfId="0" applyNumberFormat="1" applyFont="1"/>
    <xf numFmtId="10" fontId="0" fillId="0" borderId="0" xfId="2" applyNumberFormat="1" applyFont="1"/>
    <xf numFmtId="0" fontId="0" fillId="0" borderId="0" xfId="0" quotePrefix="1"/>
    <xf numFmtId="0" fontId="3" fillId="0" borderId="0" xfId="0" quotePrefix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3" tint="0.39994506668294322"/>
        </patternFill>
      </fill>
    </dxf>
    <dxf>
      <font>
        <color theme="3" tint="0.7999816888943144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18"/>
  <sheetViews>
    <sheetView tabSelected="1" workbookViewId="0">
      <selection activeCell="T7" sqref="T7"/>
    </sheetView>
  </sheetViews>
  <sheetFormatPr defaultRowHeight="15" x14ac:dyDescent="0.25"/>
  <cols>
    <col min="7" max="7" width="6.42578125" customWidth="1"/>
    <col min="8" max="8" width="9.140625" hidden="1" customWidth="1"/>
    <col min="9" max="9" width="9.5703125" bestFit="1" customWidth="1"/>
    <col min="10" max="10" width="7" customWidth="1"/>
    <col min="11" max="13" width="8" hidden="1" customWidth="1"/>
    <col min="14" max="14" width="8" customWidth="1"/>
    <col min="15" max="15" width="14.5703125" customWidth="1"/>
    <col min="16" max="16" width="9.85546875" customWidth="1"/>
    <col min="17" max="17" width="10.7109375" customWidth="1"/>
    <col min="18" max="18" width="14.42578125" customWidth="1"/>
    <col min="21" max="21" width="12.140625" hidden="1" customWidth="1"/>
  </cols>
  <sheetData>
    <row r="1" spans="5:21" x14ac:dyDescent="0.25">
      <c r="F1" t="s">
        <v>18</v>
      </c>
      <c r="G1" s="10">
        <v>25</v>
      </c>
      <c r="H1" s="10"/>
      <c r="I1" s="10"/>
      <c r="N1" t="s">
        <v>32</v>
      </c>
      <c r="O1" s="1">
        <f>SUM(U6:U11)</f>
        <v>5288</v>
      </c>
    </row>
    <row r="2" spans="5:21" x14ac:dyDescent="0.25">
      <c r="F2" t="s">
        <v>5</v>
      </c>
      <c r="G2" s="11">
        <f>R12+G3</f>
        <v>21777</v>
      </c>
      <c r="H2" s="11"/>
      <c r="I2" s="11"/>
      <c r="N2" t="s">
        <v>34</v>
      </c>
      <c r="O2" s="2">
        <f>G2-O1</f>
        <v>16489</v>
      </c>
    </row>
    <row r="3" spans="5:21" x14ac:dyDescent="0.25">
      <c r="F3" t="s">
        <v>30</v>
      </c>
      <c r="G3" s="11">
        <v>0</v>
      </c>
      <c r="H3" s="11"/>
      <c r="I3" s="11"/>
    </row>
    <row r="5" spans="5:21" x14ac:dyDescent="0.25">
      <c r="F5" s="4" t="s">
        <v>10</v>
      </c>
      <c r="G5" s="4" t="s">
        <v>4</v>
      </c>
      <c r="H5" s="4" t="s">
        <v>22</v>
      </c>
      <c r="I5" s="4" t="s">
        <v>6</v>
      </c>
      <c r="J5" s="4" t="s">
        <v>11</v>
      </c>
      <c r="K5" s="4" t="s">
        <v>12</v>
      </c>
      <c r="L5" s="4"/>
      <c r="M5" s="4" t="s">
        <v>16</v>
      </c>
      <c r="N5" s="4" t="s">
        <v>17</v>
      </c>
      <c r="O5" s="4" t="s">
        <v>9</v>
      </c>
      <c r="P5" s="4" t="s">
        <v>23</v>
      </c>
      <c r="Q5" s="4" t="s">
        <v>7</v>
      </c>
      <c r="R5" s="4" t="s">
        <v>8</v>
      </c>
      <c r="S5" s="4" t="s">
        <v>15</v>
      </c>
      <c r="T5" s="4" t="s">
        <v>35</v>
      </c>
      <c r="U5" s="4" t="s">
        <v>33</v>
      </c>
    </row>
    <row r="6" spans="5:21" x14ac:dyDescent="0.25">
      <c r="E6" s="8" t="s">
        <v>19</v>
      </c>
      <c r="F6" t="s">
        <v>14</v>
      </c>
      <c r="G6">
        <v>1</v>
      </c>
      <c r="H6" s="7">
        <f>G6/$G$12</f>
        <v>0.25</v>
      </c>
      <c r="I6" s="1">
        <v>44.51</v>
      </c>
      <c r="J6" s="3">
        <f>IF(T6="X",Q6,$O$2*H6/I6)</f>
        <v>92.614019321500791</v>
      </c>
      <c r="K6" s="3">
        <f t="shared" ref="K6:K11" si="0">ROUNDDOWN(J6/100,0)*100</f>
        <v>0</v>
      </c>
      <c r="L6" s="3">
        <f t="shared" ref="L6:L11" si="1">IF(K6=0,100,K6)</f>
        <v>100</v>
      </c>
      <c r="M6" s="3">
        <f>IF(L6+100-J6&lt;$G$1,L6+100,L6)</f>
        <v>100</v>
      </c>
      <c r="N6" s="3">
        <f t="shared" ref="N6:N11" si="2">M6</f>
        <v>100</v>
      </c>
      <c r="O6" s="2">
        <f t="shared" ref="O6:O11" si="3">N6*I6</f>
        <v>4451</v>
      </c>
      <c r="P6" s="7">
        <f>O6/$O$12</f>
        <v>0.19777827149522328</v>
      </c>
      <c r="Q6">
        <v>100</v>
      </c>
      <c r="R6" s="2">
        <f t="shared" ref="R6:R11" si="4">Q6*I6</f>
        <v>4451</v>
      </c>
      <c r="S6" s="7">
        <f t="shared" ref="S6:S11" si="5">R6/$R$12</f>
        <v>0.20438995270239244</v>
      </c>
      <c r="U6" s="1">
        <f>IF(T6="X",R6,0)</f>
        <v>0</v>
      </c>
    </row>
    <row r="7" spans="5:21" x14ac:dyDescent="0.25">
      <c r="E7" s="8" t="s">
        <v>20</v>
      </c>
      <c r="F7" t="s">
        <v>3</v>
      </c>
      <c r="G7">
        <v>1</v>
      </c>
      <c r="H7" s="7">
        <f t="shared" ref="H7:H11" si="6">G7/$G$12</f>
        <v>0.25</v>
      </c>
      <c r="I7" s="1">
        <v>22.68</v>
      </c>
      <c r="J7" s="3">
        <f t="shared" ref="J7:J11" si="7">IF(T7="X",Q7,$O$2*H7/I7)</f>
        <v>100</v>
      </c>
      <c r="K7" s="3">
        <f t="shared" si="0"/>
        <v>100</v>
      </c>
      <c r="L7" s="3">
        <f t="shared" si="1"/>
        <v>100</v>
      </c>
      <c r="M7" s="3">
        <f t="shared" ref="M7:M11" si="8">IF(L7+100-J7&lt;$G$1,L7+100,L7)</f>
        <v>100</v>
      </c>
      <c r="N7" s="3">
        <f t="shared" si="2"/>
        <v>100</v>
      </c>
      <c r="O7" s="2">
        <f t="shared" si="3"/>
        <v>2268</v>
      </c>
      <c r="P7" s="7">
        <f t="shared" ref="P7:P11" si="9">O7/$O$12</f>
        <v>0.10077760497667185</v>
      </c>
      <c r="Q7">
        <v>100</v>
      </c>
      <c r="R7" s="2">
        <f t="shared" si="4"/>
        <v>2268</v>
      </c>
      <c r="S7" s="7">
        <f t="shared" si="5"/>
        <v>0.10414657666345227</v>
      </c>
      <c r="T7" t="s">
        <v>29</v>
      </c>
      <c r="U7" s="1">
        <f t="shared" ref="U7:U11" si="10">IF(T7="X",R7,0)</f>
        <v>2268</v>
      </c>
    </row>
    <row r="8" spans="5:21" x14ac:dyDescent="0.25">
      <c r="E8" s="9" t="s">
        <v>21</v>
      </c>
      <c r="F8" t="s">
        <v>2</v>
      </c>
      <c r="G8">
        <v>1</v>
      </c>
      <c r="H8" s="7">
        <f t="shared" si="6"/>
        <v>0.25</v>
      </c>
      <c r="I8" s="1">
        <v>15.1</v>
      </c>
      <c r="J8" s="3">
        <f t="shared" si="7"/>
        <v>200</v>
      </c>
      <c r="K8" s="3">
        <f t="shared" si="0"/>
        <v>200</v>
      </c>
      <c r="L8" s="3">
        <f t="shared" si="1"/>
        <v>200</v>
      </c>
      <c r="M8" s="3">
        <f t="shared" si="8"/>
        <v>200</v>
      </c>
      <c r="N8" s="3">
        <f t="shared" si="2"/>
        <v>200</v>
      </c>
      <c r="O8" s="2">
        <f t="shared" si="3"/>
        <v>3020</v>
      </c>
      <c r="P8" s="7">
        <f t="shared" si="9"/>
        <v>0.13419240168851365</v>
      </c>
      <c r="Q8">
        <v>200</v>
      </c>
      <c r="R8" s="2">
        <f t="shared" si="4"/>
        <v>3020</v>
      </c>
      <c r="S8" s="7">
        <f t="shared" si="5"/>
        <v>0.13867842218854756</v>
      </c>
      <c r="T8" t="s">
        <v>29</v>
      </c>
      <c r="U8" s="1">
        <f t="shared" si="10"/>
        <v>3020</v>
      </c>
    </row>
    <row r="9" spans="5:21" x14ac:dyDescent="0.25">
      <c r="E9" s="8" t="s">
        <v>19</v>
      </c>
      <c r="F9" t="s">
        <v>0</v>
      </c>
      <c r="G9">
        <v>1</v>
      </c>
      <c r="H9" s="7">
        <f t="shared" si="6"/>
        <v>0.25</v>
      </c>
      <c r="I9" s="1">
        <v>10.4</v>
      </c>
      <c r="J9" s="3">
        <f t="shared" si="7"/>
        <v>396.37019230769232</v>
      </c>
      <c r="K9" s="3">
        <f t="shared" si="0"/>
        <v>300</v>
      </c>
      <c r="L9" s="3">
        <f t="shared" si="1"/>
        <v>300</v>
      </c>
      <c r="M9" s="3">
        <f t="shared" si="8"/>
        <v>400</v>
      </c>
      <c r="N9" s="3">
        <f t="shared" si="2"/>
        <v>400</v>
      </c>
      <c r="O9" s="2">
        <f t="shared" si="3"/>
        <v>4160</v>
      </c>
      <c r="P9" s="7">
        <f t="shared" si="9"/>
        <v>0.18484781159742281</v>
      </c>
      <c r="Q9">
        <v>330</v>
      </c>
      <c r="R9" s="2">
        <f t="shared" si="4"/>
        <v>3432</v>
      </c>
      <c r="S9" s="7">
        <f t="shared" si="5"/>
        <v>0.15759746521559442</v>
      </c>
      <c r="U9" s="1">
        <f t="shared" si="10"/>
        <v>0</v>
      </c>
    </row>
    <row r="10" spans="5:21" x14ac:dyDescent="0.25">
      <c r="E10" s="8" t="s">
        <v>19</v>
      </c>
      <c r="F10" t="s">
        <v>13</v>
      </c>
      <c r="G10">
        <v>1</v>
      </c>
      <c r="H10" s="7">
        <f t="shared" si="6"/>
        <v>0.25</v>
      </c>
      <c r="I10" s="1">
        <v>51.52</v>
      </c>
      <c r="J10" s="3">
        <f t="shared" si="7"/>
        <v>80.012616459627324</v>
      </c>
      <c r="K10" s="3">
        <f t="shared" si="0"/>
        <v>0</v>
      </c>
      <c r="L10" s="3">
        <f t="shared" si="1"/>
        <v>100</v>
      </c>
      <c r="M10" s="3">
        <f t="shared" si="8"/>
        <v>100</v>
      </c>
      <c r="N10" s="3">
        <f t="shared" si="2"/>
        <v>100</v>
      </c>
      <c r="O10" s="2">
        <f t="shared" si="3"/>
        <v>5152</v>
      </c>
      <c r="P10" s="7">
        <f t="shared" si="9"/>
        <v>0.22892690513219285</v>
      </c>
      <c r="Q10">
        <v>100</v>
      </c>
      <c r="R10" s="2">
        <f t="shared" si="4"/>
        <v>5152</v>
      </c>
      <c r="S10" s="7">
        <f t="shared" si="5"/>
        <v>0.23657987785278045</v>
      </c>
      <c r="U10" s="1">
        <f t="shared" si="10"/>
        <v>0</v>
      </c>
    </row>
    <row r="11" spans="5:21" x14ac:dyDescent="0.25">
      <c r="E11" s="8" t="s">
        <v>19</v>
      </c>
      <c r="F11" t="s">
        <v>1</v>
      </c>
      <c r="G11">
        <v>1</v>
      </c>
      <c r="H11" s="7">
        <f t="shared" si="6"/>
        <v>0.25</v>
      </c>
      <c r="I11" s="1">
        <v>17.27</v>
      </c>
      <c r="J11" s="3">
        <f t="shared" si="7"/>
        <v>238.69426751592357</v>
      </c>
      <c r="K11" s="3">
        <f t="shared" si="0"/>
        <v>200</v>
      </c>
      <c r="L11" s="3">
        <f t="shared" si="1"/>
        <v>200</v>
      </c>
      <c r="M11" s="3">
        <f t="shared" si="8"/>
        <v>200</v>
      </c>
      <c r="N11" s="3">
        <f t="shared" si="2"/>
        <v>200</v>
      </c>
      <c r="O11" s="2">
        <f t="shared" si="3"/>
        <v>3454</v>
      </c>
      <c r="P11" s="7">
        <f t="shared" si="9"/>
        <v>0.15347700510997556</v>
      </c>
      <c r="Q11">
        <v>200</v>
      </c>
      <c r="R11" s="2">
        <f t="shared" si="4"/>
        <v>3454</v>
      </c>
      <c r="S11" s="7">
        <f t="shared" si="5"/>
        <v>0.15860770537723287</v>
      </c>
      <c r="U11" s="1">
        <f t="shared" si="10"/>
        <v>0</v>
      </c>
    </row>
    <row r="12" spans="5:21" x14ac:dyDescent="0.25">
      <c r="F12" s="4"/>
      <c r="G12" s="4">
        <f>SUM(G6:G11)-T12</f>
        <v>4</v>
      </c>
      <c r="H12" s="5">
        <f>SUM(H6:H11)</f>
        <v>1.5</v>
      </c>
      <c r="I12" s="4"/>
      <c r="J12" s="4"/>
      <c r="K12" s="4"/>
      <c r="L12" s="4"/>
      <c r="M12" s="4"/>
      <c r="N12" s="4"/>
      <c r="O12" s="6">
        <f>SUM(O6:O11)</f>
        <v>22505</v>
      </c>
      <c r="P12" s="6"/>
      <c r="Q12" s="4"/>
      <c r="R12" s="6">
        <f>SUM(R6:R11)</f>
        <v>21777</v>
      </c>
      <c r="T12">
        <f>COUNTA(T6:T11)</f>
        <v>2</v>
      </c>
    </row>
    <row r="13" spans="5:21" x14ac:dyDescent="0.25">
      <c r="J13" s="3"/>
    </row>
    <row r="14" spans="5:21" x14ac:dyDescent="0.25">
      <c r="E14" t="s">
        <v>25</v>
      </c>
      <c r="G14" t="s">
        <v>28</v>
      </c>
    </row>
    <row r="15" spans="5:21" x14ac:dyDescent="0.25">
      <c r="F15" t="s">
        <v>24</v>
      </c>
      <c r="G15">
        <v>8</v>
      </c>
    </row>
    <row r="16" spans="5:21" x14ac:dyDescent="0.25">
      <c r="F16" t="s">
        <v>26</v>
      </c>
      <c r="G16">
        <v>9</v>
      </c>
    </row>
    <row r="17" spans="6:7" x14ac:dyDescent="0.25">
      <c r="F17" t="s">
        <v>27</v>
      </c>
      <c r="G17">
        <v>9</v>
      </c>
    </row>
    <row r="18" spans="6:7" x14ac:dyDescent="0.25">
      <c r="F18" t="s">
        <v>31</v>
      </c>
      <c r="G18">
        <v>8</v>
      </c>
    </row>
  </sheetData>
  <sortState ref="F5:R10">
    <sortCondition ref="F5:F10"/>
  </sortState>
  <mergeCells count="3">
    <mergeCell ref="G1:I1"/>
    <mergeCell ref="G2:I2"/>
    <mergeCell ref="G3:I3"/>
  </mergeCells>
  <conditionalFormatting sqref="Q6">
    <cfRule type="cellIs" dxfId="9" priority="7" operator="lessThan">
      <formula>$N6</formula>
    </cfRule>
    <cfRule type="cellIs" dxfId="8" priority="3" operator="greaterThan">
      <formula>$N6</formula>
    </cfRule>
  </conditionalFormatting>
  <conditionalFormatting sqref="Q7:Q11">
    <cfRule type="cellIs" dxfId="2" priority="1" operator="greaterThan">
      <formula>$N7</formula>
    </cfRule>
    <cfRule type="cellIs" dxfId="3" priority="2" operator="lessThan">
      <formula>$N7</formula>
    </cfRule>
  </conditionalFormatting>
  <dataValidations disablePrompts="1" count="1">
    <dataValidation type="custom" allowBlank="1" showInputMessage="1" showErrorMessage="1" sqref="K11">
      <formula1>IF(K11&lt;&gt;Q11,1,2)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DE MEDEIROS FERREIRA</dc:creator>
  <cp:lastModifiedBy>CRISTIANO DE MEDEIROS FERREIRA</cp:lastModifiedBy>
  <dcterms:created xsi:type="dcterms:W3CDTF">2018-05-30T12:36:30Z</dcterms:created>
  <dcterms:modified xsi:type="dcterms:W3CDTF">2018-06-01T16:56:03Z</dcterms:modified>
</cp:coreProperties>
</file>