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F81494B1-D5DA-4422-9904-42A42E9D8C2B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9" i="3" l="1"/>
  <c r="C3" i="5"/>
  <c r="D3" i="5"/>
  <c r="E3" i="5"/>
  <c r="F3" i="5" s="1"/>
  <c r="C4" i="5"/>
  <c r="D4" i="5"/>
  <c r="E4" i="5"/>
  <c r="F4" i="5" s="1"/>
  <c r="C5" i="5"/>
  <c r="D5" i="5"/>
  <c r="E5" i="5"/>
  <c r="F5" i="5" s="1"/>
  <c r="C6" i="5"/>
  <c r="D6" i="5"/>
  <c r="E6" i="5"/>
  <c r="F6" i="5" s="1"/>
  <c r="C7" i="5"/>
  <c r="D7" i="5"/>
  <c r="E7" i="5"/>
  <c r="F7" i="5" s="1"/>
  <c r="C8" i="5"/>
  <c r="D8" i="5"/>
  <c r="E8" i="5"/>
  <c r="F8" i="5" s="1"/>
  <c r="C9" i="5"/>
  <c r="D9" i="5"/>
  <c r="E9" i="5"/>
  <c r="F9" i="5" s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I42" i="3"/>
  <c r="I31" i="3"/>
  <c r="B10" i="20" l="1"/>
  <c r="B6" i="20"/>
  <c r="A10" i="19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A32" i="16"/>
  <c r="G32" i="16" s="1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F26" i="5" s="1"/>
  <c r="D26" i="5"/>
  <c r="C26" i="5"/>
  <c r="E25" i="5"/>
  <c r="F25" i="5" s="1"/>
  <c r="D25" i="5"/>
  <c r="C25" i="5"/>
  <c r="E24" i="5"/>
  <c r="F24" i="5" s="1"/>
  <c r="D24" i="5"/>
  <c r="C24" i="5"/>
  <c r="E2" i="5"/>
  <c r="F2" i="5" s="1"/>
  <c r="D2" i="5"/>
  <c r="C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1" i="16" l="1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<sst xmlns="http://schemas.openxmlformats.org/spreadsheetml/2006/main" count="19635" uniqueCount="10582">
  <si>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</si>
  <si>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</si>
  <si>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</si>
  <si>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</si>
  <si>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</si>
  <si>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</si>
  <si>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</si>
  <si>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</si>
  <si>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</si>
  <si>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</si>
  <si>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</si>
  <si>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</si>
  <si>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</si>
  <si>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</si>
  <si>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</si>
  <si>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</si>
  <si>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</si>
  <si>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</si>
  <si>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</si>
  <si>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</si>
  <si>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</si>
  <si>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</si>
  <si>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</si>
  <si>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</si>
  <si>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</si>
  <si>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</si>
  <si>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</si>
  <si>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</si>
  <si>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</si>
  <si>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</si>
  <si>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</si>
  <si>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</si>
  <si>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</si>
  <si>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</si>
  <si>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</si>
  <si>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</si>
  <si>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</si>
  <si>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</si>
  <si>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</si>
  <si>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</si>
  <si>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</si>
  <si>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</si>
  <si>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</si>
  <si>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</si>
  <si>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</si>
  <si>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</si>
  <si>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</si>
  <si>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</si>
  <si>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</si>
  <si>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</si>
  <si>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</si>
  <si>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</si>
  <si>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</si>
  <si>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</si>
  <si>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</si>
  <si>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</si>
  <si>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</si>
  <si>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</si>
  <si>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</si>
  <si>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</si>
  <si>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</si>
  <si>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</si>
  <si>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</si>
  <si>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</si>
  <si>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</si>
  <si>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</si>
  <si>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</si>
  <si>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</si>
  <si>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</si>
  <si>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</si>
  <si>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</si>
  <si>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</si>
  <si>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</si>
  <si>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</si>
  <si>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</si>
  <si>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</si>
  <si>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</si>
  <si>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</si>
  <si>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</si>
  <si>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</si>
  <si>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</si>
  <si>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</si>
  <si>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</si>
  <si>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</si>
  <si>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</si>
  <si>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</si>
  <si>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</si>
  <si>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</si>
  <si>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</si>
  <si>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</si>
  <si>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</si>
  <si>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</si>
  <si>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</si>
  <si>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</si>
  <si>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</si>
  <si>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</si>
  <si>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</si>
  <si>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</si>
  <si>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</si>
  <si>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</si>
  <si>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</si>
  <si>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</si>
  <si>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</si>
  <si>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</si>
  <si>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</si>
  <si>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</si>
  <si>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</si>
  <si>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</si>
  <si>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</si>
  <si>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</si>
  <si>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</si>
  <si>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</si>
  <si>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</si>
  <si>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</si>
  <si>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</si>
  <si>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</si>
  <si>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</si>
  <si>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</si>
  <si>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</si>
  <si>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</si>
  <si>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</si>
  <si>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</si>
  <si>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</si>
  <si>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</si>
  <si>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</si>
  <si>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</si>
  <si>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</si>
  <si>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</si>
  <si>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</si>
  <si>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</si>
  <si>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</si>
  <si>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</si>
  <si>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</si>
  <si>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</si>
  <si>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</si>
  <si>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</si>
  <si>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</si>
  <si>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</si>
  <si>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</si>
  <si>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</si>
  <si>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</si>
  <si>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</si>
  <si>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</si>
  <si>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</si>
  <si>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</si>
  <si>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</si>
  <si>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</si>
  <si>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</si>
  <si>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</si>
  <si>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</si>
  <si>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</si>
  <si>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</si>
  <si>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</si>
  <si>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</si>
  <si>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</si>
  <si>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</si>
  <si>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</si>
  <si>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</si>
  <si>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</si>
  <si>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</si>
  <si>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</si>
  <si>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</si>
  <si>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</si>
  <si>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</si>
  <si>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</si>
  <si>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</si>
  <si>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</si>
  <si>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</si>
  <si>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</si>
  <si>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</si>
  <si>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</si>
  <si>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</si>
  <si>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</si>
  <si>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</si>
  <si>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</si>
  <si>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</si>
  <si>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</si>
  <si>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</si>
  <si>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</si>
  <si>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</si>
  <si>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</si>
  <si>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</si>
  <si>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</si>
  <si>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</si>
  <si>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</si>
  <si>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</si>
  <si>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</si>
  <si>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</si>
  <si>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</si>
  <si>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</si>
  <si>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</si>
  <si>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</si>
  <si>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</si>
  <si>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</si>
  <si>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</si>
  <si>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</si>
  <si>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</si>
  <si>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</si>
  <si>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</si>
  <si>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</si>
  <si>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</si>
  <si>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</si>
  <si>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</si>
  <si>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</si>
  <si>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</si>
  <si>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</si>
  <si>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</si>
  <si>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</si>
  <si>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</si>
  <si>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</si>
  <si>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</si>
  <si>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</si>
  <si>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</si>
  <si>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</si>
  <si>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</si>
  <si>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</si>
  <si>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</si>
  <si>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</si>
  <si>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</si>
  <si>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</si>
  <si>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</si>
  <si>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</si>
  <si>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</si>
  <si>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</si>
  <si>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</si>
  <si>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</si>
  <si>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</si>
  <si>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</si>
  <si>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</si>
  <si>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</si>
  <si>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</si>
  <si>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</si>
  <si>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</si>
  <si>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</si>
  <si>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</si>
  <si>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</si>
  <si>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</si>
  <si>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</si>
  <si>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</si>
  <si>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</si>
  <si>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</si>
  <si>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</si>
  <si>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</si>
  <si>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</si>
  <si>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</si>
  <si>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</si>
  <si>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</si>
  <si>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</si>
  <si>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</si>
  <si>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</si>
  <si>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</si>
  <si>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</si>
  <si>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</si>
  <si>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</si>
  <si>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</si>
  <si>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</si>
  <si>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</si>
  <si>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</si>
  <si>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</si>
  <si>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</si>
  <si>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</si>
  <si>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</si>
  <si>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</si>
  <si>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</si>
  <si>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</si>
  <si>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</si>
  <si>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</si>
  <si>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</si>
  <si>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</si>
  <si>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</si>
  <si>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</si>
  <si>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</si>
  <si>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</si>
  <si>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</si>
  <si>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</si>
  <si>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</si>
  <si>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</si>
  <si>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</si>
  <si>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</si>
  <si>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</si>
  <si>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</si>
  <si>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</si>
  <si>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</si>
  <si>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</si>
  <si>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</si>
  <si>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</si>
  <si>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</si>
  <si>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</si>
  <si>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</si>
  <si>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</si>
  <si>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</si>
  <si>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</si>
  <si>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</si>
  <si>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</si>
  <si>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</si>
  <si>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</si>
  <si>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</si>
  <si>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</si>
  <si>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</si>
  <si>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</si>
  <si>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</si>
  <si>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</si>
  <si>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</si>
  <si>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</si>
  <si>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</si>
  <si>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</si>
  <si>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</si>
  <si>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</si>
  <si>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</si>
  <si>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</si>
  <si>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</si>
  <si>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</si>
  <si>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</si>
  <si>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</si>
  <si>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</si>
  <si>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</si>
  <si>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</si>
  <si>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</si>
  <si>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</si>
  <si>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</si>
  <si>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</si>
  <si>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</si>
  <si>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</si>
  <si>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</si>
  <si>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</si>
  <si>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</si>
  <si>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</si>
  <si>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</si>
  <si>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</si>
  <si>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</si>
  <si>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</si>
  <si>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</si>
  <si>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</si>
  <si>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</si>
  <si>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</si>
  <si>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</si>
  <si>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</si>
  <si>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</si>
  <si>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</si>
  <si>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</si>
  <si>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</si>
  <si>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</si>
  <si>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</si>
  <si>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</si>
  <si>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</si>
  <si>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</si>
  <si>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</si>
  <si>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</si>
  <si>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</si>
  <si>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</si>
  <si>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</si>
  <si>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</si>
  <si>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</si>
  <si>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</si>
  <si>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</si>
  <si>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</si>
  <si>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</si>
  <si>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</si>
  <si>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</si>
  <si>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</si>
  <si>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</si>
  <si>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</si>
  <si>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</si>
  <si>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</si>
  <si>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</si>
  <si>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</si>
  <si>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</si>
  <si>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</si>
  <si>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</si>
  <si>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</si>
  <si>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</si>
  <si>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</si>
  <si>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</si>
  <si>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</si>
  <si>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</si>
  <si>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</si>
  <si>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</si>
  <si>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</si>
  <si>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</si>
  <si>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</si>
  <si>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</si>
  <si>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</si>
  <si>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</si>
  <si>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</si>
  <si>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</si>
  <si>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</si>
  <si>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</si>
  <si>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</si>
  <si>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</si>
  <si>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</si>
  <si>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</si>
  <si>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</si>
  <si>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</si>
  <si>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</si>
  <si>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</si>
  <si>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</si>
  <si>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</si>
  <si>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</si>
  <si>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</si>
  <si>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</si>
  <si>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</si>
  <si>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</si>
  <si>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</si>
  <si>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</si>
  <si>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</si>
  <si>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</si>
  <si>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</si>
  <si>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</si>
  <si>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</si>
  <si>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</si>
  <si>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</si>
  <si>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</si>
  <si>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</si>
  <si>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</si>
  <si>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</si>
  <si>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</si>
  <si>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</si>
  <si>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</si>
  <si>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</si>
  <si>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</si>
  <si>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</si>
  <si>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</si>
  <si>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</si>
  <si>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</si>
  <si>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</si>
  <si>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</si>
  <si>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</si>
  <si>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</si>
  <si>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</si>
  <si>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</si>
  <si>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</si>
  <si>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</si>
  <si>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</si>
  <si>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</si>
  <si>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</si>
  <si>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</si>
  <si>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</si>
  <si>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</si>
  <si>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</si>
  <si>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</si>
  <si>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</si>
  <si>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</si>
  <si>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</si>
  <si>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</si>
  <si>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</si>
  <si>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</si>
  <si>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</si>
  <si>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</si>
  <si>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</si>
  <si>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</si>
  <si>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</si>
  <si>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</si>
  <si>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</si>
  <si>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</si>
  <si>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</si>
  <si>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</si>
  <si>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</si>
  <si>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</si>
  <si>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</si>
  <si>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</si>
  <si>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</si>
  <si>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</si>
  <si>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</si>
  <si>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</si>
  <si>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</si>
  <si>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</si>
  <si>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</si>
  <si>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</si>
  <si>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</si>
  <si>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</si>
  <si>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</si>
  <si>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</si>
  <si>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</si>
  <si>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</si>
  <si>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</si>
  <si>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</si>
  <si>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</si>
  <si>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</si>
  <si>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</si>
  <si>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</si>
  <si>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</si>
  <si>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</si>
  <si>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</si>
  <si>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</si>
  <si>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</si>
  <si>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</si>
  <si>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</si>
  <si>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</si>
  <si>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</si>
  <si>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</si>
  <si>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</si>
  <si>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</si>
  <si>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</si>
  <si>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</si>
  <si>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</si>
  <si>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</si>
  <si>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</si>
  <si>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</si>
  <si>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</si>
  <si>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</si>
  <si>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</si>
  <si>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</si>
  <si>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</si>
  <si>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</si>
  <si>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</si>
  <si>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</si>
  <si>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</si>
  <si>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</si>
  <si>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</si>
  <si>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</si>
  <si>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</si>
  <si>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</si>
  <si>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</si>
  <si>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</si>
  <si>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</si>
  <si>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</si>
  <si>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</si>
  <si>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</si>
  <si>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</si>
  <si>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</si>
  <si>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</si>
  <si>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</si>
  <si>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</si>
  <si>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</si>
  <si>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</si>
  <si>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</si>
  <si>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</si>
  <si>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</si>
  <si>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</si>
  <si>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</si>
  <si>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</si>
  <si>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</si>
  <si>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</si>
  <si>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</si>
  <si>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</si>
  <si>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</si>
  <si>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</si>
  <si>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</si>
  <si>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</si>
  <si>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</si>
  <si>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</si>
  <si>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</si>
  <si>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</si>
  <si>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</si>
  <si>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</si>
  <si>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</si>
  <si>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</si>
  <si>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</si>
  <si>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</si>
  <si>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</si>
  <si>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</si>
  <si>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</si>
  <si>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</si>
  <si>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</si>
  <si>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</si>
  <si>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</si>
  <si>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</si>
  <si>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</si>
  <si>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</si>
  <si>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</si>
  <si>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</si>
  <si>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</si>
  <si>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</si>
  <si>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</si>
  <si>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</si>
  <si>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</si>
  <si>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</si>
  <si>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</si>
  <si>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</si>
  <si>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</si>
  <si>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</si>
  <si>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</si>
  <si>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</si>
  <si>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</si>
  <si>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</si>
  <si>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</si>
  <si>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</si>
  <si>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</si>
  <si>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</si>
  <si>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</si>
  <si>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</si>
  <si>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</si>
  <si>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</si>
  <si>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</si>
  <si>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</si>
  <si>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</si>
  <si>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</si>
  <si>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</si>
  <si>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</si>
  <si>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</si>
  <si>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</si>
  <si>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</si>
  <si>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</si>
  <si>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</si>
  <si>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</si>
  <si>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</si>
  <si>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</si>
  <si>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</si>
  <si>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</si>
  <si>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</si>
  <si>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</si>
  <si>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</si>
  <si>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</si>
  <si>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</si>
  <si>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</si>
  <si>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</si>
  <si>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</si>
  <si>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</si>
  <si>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</si>
  <si>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</si>
  <si>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</si>
  <si>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</si>
  <si>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</si>
  <si>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</si>
  <si>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</si>
  <si>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</si>
  <si>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</si>
  <si>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</si>
  <si>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</si>
  <si>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</si>
  <si>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</si>
  <si>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</si>
  <si>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</si>
  <si>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</si>
  <si>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</si>
  <si>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</si>
  <si>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</si>
  <si>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</si>
  <si>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</si>
  <si>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</si>
  <si>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</si>
  <si>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</si>
  <si>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</si>
  <si>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</si>
  <si>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</si>
  <si>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</si>
  <si>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</si>
  <si>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</si>
  <si>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</si>
  <si>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</si>
  <si>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</si>
  <si>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</si>
  <si>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</si>
  <si>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</si>
  <si>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</si>
  <si>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</si>
  <si>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</si>
  <si>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</si>
  <si>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</si>
  <si>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</si>
  <si>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</si>
  <si>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</si>
  <si>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</si>
  <si>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</si>
  <si>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</si>
  <si>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</si>
  <si>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</si>
  <si>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</si>
  <si>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</si>
  <si>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</si>
  <si>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</si>
  <si>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</si>
  <si>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</si>
  <si>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</si>
  <si>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</si>
  <si>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</si>
  <si>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</si>
  <si>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</si>
  <si>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</si>
  <si>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</si>
  <si>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</si>
  <si>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</si>
  <si>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</si>
  <si>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</si>
  <si>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</si>
  <si>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</si>
  <si>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</si>
  <si>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</si>
  <si>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</si>
  <si>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</si>
  <si>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</si>
  <si>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</si>
  <si>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</si>
  <si>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</si>
  <si>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</si>
  <si>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</si>
  <si>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</si>
  <si>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</si>
  <si>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</si>
  <si>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</si>
  <si>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</si>
  <si>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</si>
  <si>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</si>
  <si>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</si>
  <si>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</si>
  <si>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</si>
  <si>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</si>
  <si>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</si>
  <si>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</si>
  <si>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</si>
  <si>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</si>
  <si>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</si>
  <si>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</si>
  <si>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</si>
  <si>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</si>
  <si>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</si>
  <si>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</si>
  <si>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</si>
  <si>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</si>
  <si>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</si>
  <si>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</si>
  <si>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</si>
  <si>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</si>
  <si>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</si>
  <si>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</si>
  <si>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</si>
  <si>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</si>
  <si>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</si>
  <si>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</si>
  <si>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</si>
  <si>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</si>
  <si>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</si>
  <si>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</si>
  <si>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</si>
  <si>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</si>
  <si>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</si>
  <si>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</si>
  <si>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</si>
  <si>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</si>
  <si>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</si>
  <si>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</si>
  <si>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</si>
  <si>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</si>
  <si>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</si>
  <si>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</si>
  <si>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</si>
  <si>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</si>
  <si>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</si>
  <si>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</si>
  <si>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</si>
  <si>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</si>
  <si>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</si>
  <si>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</si>
  <si>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</si>
  <si>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</si>
  <si>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</si>
  <si>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</si>
  <si>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</si>
  <si>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</si>
  <si>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</si>
  <si>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</si>
  <si>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</si>
  <si>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</si>
  <si>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</si>
  <si>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</si>
  <si>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</si>
  <si>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</si>
  <si>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</si>
  <si>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</si>
  <si>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</si>
  <si>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</si>
  <si>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</si>
  <si>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</si>
  <si>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</si>
  <si>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</si>
  <si>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</si>
  <si>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</si>
  <si>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</si>
  <si>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</si>
  <si>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</si>
  <si>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</si>
  <si>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</si>
  <si>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</si>
  <si>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</si>
  <si>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</si>
  <si>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</si>
  <si>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</si>
  <si>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</si>
  <si>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</si>
  <si>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</si>
  <si>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</si>
  <si>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</si>
  <si>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</si>
  <si>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</si>
  <si>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</si>
  <si>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</si>
  <si>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</si>
  <si>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</si>
  <si>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</si>
  <si>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</si>
  <si>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</si>
  <si>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</si>
  <si>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</si>
  <si>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</si>
  <si>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</si>
  <si>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</si>
  <si>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</si>
  <si>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</si>
  <si>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</si>
  <si>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</si>
  <si>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</si>
  <si>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</si>
  <si>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</si>
  <si>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</si>
  <si>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</si>
  <si>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</si>
  <si>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</si>
  <si>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</si>
  <si>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</si>
  <si>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</si>
  <si>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</si>
  <si>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</si>
  <si>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</si>
  <si>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</si>
  <si>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</si>
  <si>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</si>
  <si>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</si>
  <si>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</si>
  <si>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</si>
  <si>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</si>
  <si>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</si>
  <si>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</si>
  <si>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</si>
  <si>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</si>
  <si>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</si>
  <si>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</si>
  <si>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</si>
  <si>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</si>
  <si>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</si>
  <si>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</si>
  <si>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</si>
  <si>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</si>
  <si>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</si>
  <si>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</si>
  <si>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</si>
  <si>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</si>
  <si>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</si>
  <si>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</si>
  <si>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</si>
  <si>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</si>
  <si>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</si>
  <si>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</si>
  <si>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</si>
  <si>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</si>
  <si>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</si>
  <si>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</si>
  <si>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</si>
  <si>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</si>
  <si>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</si>
  <si>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</si>
  <si>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</si>
  <si>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</si>
  <si>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</si>
  <si>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</si>
  <si>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</si>
  <si>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</si>
  <si>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</si>
  <si>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</si>
  <si>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</si>
  <si>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</si>
  <si>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</si>
  <si>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</si>
  <si>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</si>
  <si>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</si>
  <si>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</si>
  <si>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</si>
  <si>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</si>
  <si>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</si>
  <si>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</si>
  <si>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</si>
  <si>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</si>
  <si>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</si>
  <si>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</si>
  <si>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</si>
  <si>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</si>
  <si>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</si>
  <si>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</si>
  <si>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</si>
  <si>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</si>
  <si>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</si>
  <si>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</si>
  <si>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</si>
  <si>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</si>
  <si>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</si>
  <si>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</si>
  <si>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</si>
  <si>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</si>
  <si>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</si>
  <si>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</si>
  <si>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</si>
  <si>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</si>
  <si>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</si>
  <si>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</si>
  <si>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</si>
  <si>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</si>
  <si>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</si>
  <si>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</si>
  <si>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</si>
  <si>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</si>
  <si>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</si>
  <si>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</si>
  <si>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</si>
  <si>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</si>
  <si>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</si>
  <si>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</si>
  <si>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</si>
  <si>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</si>
  <si>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</si>
  <si>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</si>
  <si>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</si>
  <si>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</si>
  <si>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</si>
  <si>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</si>
  <si>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</si>
  <si>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</si>
  <si>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</si>
  <si>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</si>
  <si>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</si>
  <si>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</si>
  <si>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</si>
  <si>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</si>
  <si>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</si>
  <si>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</si>
  <si>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</si>
  <si>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</si>
  <si>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</si>
  <si>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</si>
  <si>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</si>
  <si>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</si>
  <si>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</si>
  <si>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</si>
  <si>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</si>
  <si>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</si>
  <si>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</si>
  <si>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</si>
  <si>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</si>
  <si>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</si>
  <si>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</si>
  <si>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</si>
  <si>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</si>
  <si>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</si>
  <si>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</si>
  <si>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</si>
  <si>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</si>
  <si>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</si>
  <si>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</si>
  <si>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</si>
  <si>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</si>
  <si>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</si>
  <si>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</si>
  <si>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</si>
  <si>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</si>
  <si>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</si>
  <si>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</si>
  <si>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</si>
  <si>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</si>
  <si>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</si>
  <si>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</si>
  <si>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</si>
  <si>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</si>
  <si>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</si>
  <si>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</si>
  <si>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</si>
  <si>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</si>
  <si>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</si>
  <si>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</si>
  <si>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</si>
  <si>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</si>
  <si>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</si>
  <si>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</si>
  <si>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</si>
  <si>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</si>
  <si>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</si>
  <si>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</si>
  <si>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</si>
  <si>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</si>
  <si>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</si>
  <si>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</si>
  <si>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</si>
  <si>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</si>
  <si>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</si>
  <si>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</si>
  <si>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</si>
  <si>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</si>
  <si>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</si>
  <si>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</si>
  <si>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</si>
  <si>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</si>
  <si>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</si>
  <si>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</si>
  <si>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</si>
  <si>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</si>
  <si>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</si>
  <si>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</si>
  <si>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</si>
  <si>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</si>
  <si>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</si>
  <si>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</si>
  <si>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</si>
  <si>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</si>
  <si>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</si>
  <si>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</si>
  <si>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</si>
  <si>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</si>
  <si>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</si>
  <si>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</si>
  <si>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</si>
  <si>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</si>
  <si>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</si>
  <si>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</si>
  <si>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</si>
  <si>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</si>
  <si>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</si>
  <si>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</si>
  <si>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</si>
  <si>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</si>
  <si>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</si>
  <si>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</si>
  <si>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</si>
  <si>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</si>
  <si>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</si>
  <si>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</si>
  <si>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</si>
  <si>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</si>
  <si>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</si>
  <si>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</si>
  <si>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</si>
  <si>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</si>
  <si>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</si>
  <si>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</si>
  <si>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</si>
  <si>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</si>
  <si>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</si>
  <si>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</si>
  <si>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</si>
  <si>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</si>
  <si>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</si>
  <si>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</si>
  <si>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</si>
  <si>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</si>
  <si>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</si>
  <si>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</si>
  <si>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</si>
  <si>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</si>
  <si>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</si>
  <si>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</si>
  <si>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</si>
  <si>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</si>
  <si>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</si>
  <si>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</si>
  <si>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</si>
  <si>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</si>
  <si>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</si>
  <si>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</si>
  <si>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</si>
  <si>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</si>
  <si>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</si>
  <si>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</si>
  <si>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</si>
  <si>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</si>
  <si>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</si>
  <si>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</si>
  <si>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</si>
  <si>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</si>
  <si>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</si>
  <si>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</si>
  <si>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</si>
  <si>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</si>
  <si>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</si>
  <si>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</si>
  <si>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</si>
  <si>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</si>
  <si>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</si>
  <si>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</si>
  <si>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</si>
  <si>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</si>
  <si>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</si>
  <si>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</si>
  <si>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</si>
  <si>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</si>
  <si>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</si>
  <si>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</si>
  <si>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</si>
  <si>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</si>
  <si>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</si>
  <si>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</si>
  <si>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</si>
  <si>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</si>
  <si>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</si>
  <si>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</si>
  <si>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</si>
  <si>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</si>
  <si>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</si>
  <si>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</si>
  <si>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</si>
  <si>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</si>
  <si>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</si>
  <si>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</si>
  <si>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</si>
  <si>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</si>
  <si>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</si>
  <si>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</si>
  <si>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</si>
  <si>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</si>
  <si>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</si>
  <si>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</si>
  <si>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</si>
  <si>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</si>
  <si>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</si>
  <si>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</si>
  <si>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</si>
  <si>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</si>
  <si>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</si>
  <si>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</si>
  <si>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</si>
  <si>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</si>
  <si>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</si>
  <si>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</si>
  <si>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</si>
  <si>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</si>
  <si>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</si>
  <si>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</si>
  <si>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</si>
  <si>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</si>
  <si>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</si>
  <si>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</si>
  <si>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</si>
  <si>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</si>
  <si>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</si>
  <si>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</si>
  <si>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</si>
  <si>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</si>
  <si>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</si>
  <si>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</si>
  <si>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</si>
  <si>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</si>
  <si>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</si>
  <si>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</si>
  <si>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</si>
  <si>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</si>
  <si>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</si>
  <si>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</si>
  <si>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</si>
  <si>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</si>
  <si>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</si>
  <si>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</si>
  <si>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</si>
  <si>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</si>
  <si>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</si>
  <si>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</si>
  <si>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</si>
  <si>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</si>
  <si>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</si>
  <si>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</si>
  <si>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</si>
  <si>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</si>
  <si>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</si>
  <si>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</si>
  <si>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</si>
  <si>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</si>
  <si>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</si>
  <si>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</si>
  <si>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</si>
  <si>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</si>
  <si>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</si>
  <si>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</si>
  <si>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</si>
  <si>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</si>
  <si>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</si>
  <si>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</si>
  <si>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</si>
  <si>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</si>
  <si>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</si>
  <si>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</si>
  <si>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</si>
  <si>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</si>
  <si>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</si>
  <si>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</si>
  <si>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</si>
  <si>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</si>
  <si>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</si>
  <si>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</si>
  <si>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</si>
  <si>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</si>
  <si>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</si>
  <si>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</si>
  <si>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</si>
  <si>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</si>
  <si>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</si>
  <si>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</si>
  <si>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</si>
  <si>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</si>
  <si>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</si>
  <si>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</si>
  <si>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</si>
  <si>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</si>
  <si>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</si>
  <si>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</si>
  <si>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</si>
  <si>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</si>
  <si>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</si>
  <si>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</si>
  <si>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</si>
  <si>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</si>
  <si>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</si>
  <si>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</si>
  <si>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</si>
  <si>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</si>
  <si>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</si>
  <si>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</si>
  <si>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</si>
  <si>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</si>
  <si>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</si>
  <si>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</si>
  <si>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</si>
  <si>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</si>
  <si>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</si>
  <si>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</si>
  <si>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</si>
  <si>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</si>
  <si>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</si>
  <si>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</si>
  <si>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</si>
  <si>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</si>
  <si>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</si>
  <si>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</si>
  <si>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</si>
  <si>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</si>
  <si>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</si>
  <si>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</si>
  <si>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</si>
  <si>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</si>
  <si>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</si>
  <si>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</si>
  <si>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</si>
  <si>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</si>
  <si>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</si>
  <si>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</si>
  <si>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</si>
  <si>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</si>
  <si>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</si>
  <si>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</si>
  <si>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</si>
  <si>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</si>
  <si>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</si>
  <si>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</si>
  <si>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</si>
  <si>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</si>
  <si>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</si>
  <si>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</si>
  <si>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</si>
  <si>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</si>
  <si>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</si>
  <si>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</si>
  <si>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</si>
  <si>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</si>
  <si>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</si>
  <si>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</si>
  <si>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</si>
  <si>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</si>
  <si>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</si>
  <si>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</si>
  <si>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</si>
  <si>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</si>
  <si>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</si>
  <si>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</si>
  <si>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</si>
  <si>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</si>
  <si>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</si>
  <si>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</si>
  <si>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</si>
  <si>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</si>
  <si>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</si>
  <si>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</si>
  <si>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</si>
  <si>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</si>
  <si>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</si>
  <si>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</si>
  <si>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</si>
  <si>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</si>
  <si>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</si>
  <si>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</si>
  <si>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</si>
  <si>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</si>
  <si>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</si>
  <si>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</si>
  <si>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</si>
  <si>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</si>
  <si>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</si>
  <si>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</si>
  <si>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</si>
  <si>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</si>
  <si>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</si>
  <si>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</si>
  <si>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</si>
  <si>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</si>
  <si>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</si>
  <si>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</si>
  <si>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</si>
  <si>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</si>
  <si>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</si>
  <si>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</si>
  <si>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</si>
  <si>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</si>
  <si>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</si>
  <si>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</si>
  <si>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</si>
  <si>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</si>
  <si>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</si>
  <si>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</si>
  <si>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</si>
  <si>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</si>
  <si>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</si>
  <si>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</si>
  <si>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</si>
  <si>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</si>
  <si>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</si>
  <si>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</si>
  <si>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</si>
  <si>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</si>
  <si>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</si>
  <si>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</si>
  <si>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</si>
  <si>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</si>
  <si>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</si>
  <si>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</si>
  <si>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</si>
  <si>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</si>
  <si>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</si>
  <si>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</si>
  <si>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</si>
  <si>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</si>
  <si>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</si>
  <si>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</si>
  <si>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</si>
  <si>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</si>
  <si>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</si>
  <si>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</si>
  <si>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</si>
  <si>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</si>
  <si>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</si>
  <si>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</si>
  <si>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</si>
  <si>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</si>
  <si>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</si>
  <si>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</si>
  <si>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</si>
  <si>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</si>
  <si>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</si>
  <si>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</si>
  <si>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</si>
  <si>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</si>
  <si>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</si>
  <si>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</si>
  <si>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</si>
  <si>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</si>
  <si>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</si>
  <si>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</si>
  <si>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</si>
  <si>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</si>
  <si>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</si>
  <si>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</si>
  <si>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</si>
  <si>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</si>
  <si>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</si>
  <si>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</si>
  <si>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</si>
  <si>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</si>
  <si>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</si>
  <si>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</si>
  <si>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</si>
  <si>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</si>
  <si>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</si>
  <si>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</si>
  <si>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</si>
  <si>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</si>
  <si>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</si>
  <si>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</si>
  <si>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</si>
  <si>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</si>
  <si>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</si>
  <si>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</si>
  <si>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</si>
  <si>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</si>
  <si>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</si>
  <si>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</si>
  <si>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</si>
  <si>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</si>
  <si>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</si>
  <si>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</si>
  <si>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</si>
  <si>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</si>
  <si>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</si>
  <si>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</si>
  <si>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</si>
  <si>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</si>
  <si>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</si>
  <si>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</si>
  <si>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</si>
  <si>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</si>
  <si>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</si>
  <si>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</si>
  <si>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</si>
  <si>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</si>
  <si>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</si>
  <si>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</si>
  <si>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</si>
  <si>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</si>
  <si>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</si>
  <si>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</si>
  <si>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</si>
  <si>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</si>
  <si>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</si>
  <si>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</si>
  <si>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</si>
  <si>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</si>
  <si>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</si>
  <si>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</si>
  <si>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</si>
  <si>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</si>
  <si>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</si>
  <si>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</si>
  <si>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</si>
  <si>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</si>
  <si>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</si>
  <si>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</si>
  <si>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</si>
  <si>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</si>
  <si>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</si>
  <si>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</si>
  <si>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</si>
  <si>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</si>
  <si>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</si>
  <si>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</si>
  <si>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</si>
  <si>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</si>
  <si>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</si>
  <si>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</si>
  <si>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</si>
  <si>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</si>
  <si>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</si>
  <si>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</si>
  <si>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</si>
  <si>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</si>
  <si>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</si>
  <si>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</si>
  <si>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</si>
  <si>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</si>
  <si>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</si>
  <si>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</si>
  <si>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</si>
  <si>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</si>
  <si>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</si>
  <si>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</si>
  <si>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</si>
  <si>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</si>
  <si>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</si>
  <si>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</si>
  <si>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</si>
  <si>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</si>
  <si>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</si>
  <si>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</si>
  <si>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</si>
  <si>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</si>
  <si>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</si>
  <si>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</si>
  <si>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</si>
  <si>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</si>
  <si>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</si>
  <si>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</si>
  <si>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</si>
  <si>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</si>
  <si>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</si>
  <si>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</si>
  <si>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</si>
  <si>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</si>
  <si>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</si>
  <si>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</si>
  <si>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</si>
  <si>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</si>
  <si>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</si>
  <si>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</si>
  <si>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</si>
  <si>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</si>
  <si>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</si>
  <si>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</si>
  <si>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</si>
  <si>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</si>
  <si>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</si>
  <si>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</si>
  <si>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</si>
  <si>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</si>
  <si>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</si>
  <si>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</si>
  <si>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</si>
  <si>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</si>
  <si>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</si>
  <si>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</si>
  <si>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</si>
  <si>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</si>
  <si>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</si>
  <si>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</si>
  <si>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</si>
  <si>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</si>
  <si>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</si>
  <si>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</si>
  <si>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</si>
  <si>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</si>
  <si>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</si>
  <si>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</si>
  <si>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</si>
  <si>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</si>
  <si>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</si>
  <si>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</si>
  <si>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</si>
  <si>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</si>
  <si>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</si>
  <si>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</si>
  <si>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</si>
  <si>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</si>
  <si>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</si>
  <si>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</si>
  <si>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</si>
  <si>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</si>
  <si>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</si>
  <si>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</si>
  <si>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</si>
  <si>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</si>
  <si>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</si>
  <si>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</si>
  <si>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</si>
  <si>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</si>
  <si>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</si>
  <si>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</si>
  <si>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</si>
  <si>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</si>
  <si>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</si>
  <si>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</si>
  <si>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</si>
  <si>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</si>
  <si>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</si>
  <si>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</si>
  <si>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</si>
  <si>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</si>
  <si>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</si>
  <si>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</si>
  <si>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</si>
  <si>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</si>
  <si>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</si>
  <si>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</si>
  <si>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</si>
  <si>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</si>
  <si>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</si>
  <si>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</si>
  <si>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</si>
  <si>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</si>
  <si>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</si>
  <si>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</si>
  <si>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</si>
  <si>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</si>
  <si>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</si>
  <si>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</si>
  <si>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</si>
  <si>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</si>
  <si>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</si>
  <si>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</si>
  <si>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</si>
  <si>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</si>
  <si>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</si>
  <si>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</si>
  <si>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</si>
  <si>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</si>
  <si>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</si>
  <si>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</si>
  <si>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</si>
  <si>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</si>
  <si>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</si>
  <si>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</si>
  <si>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</si>
  <si>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</si>
  <si>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</si>
  <si>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</si>
  <si>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</si>
  <si>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</si>
  <si>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</si>
  <si>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</si>
  <si>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</si>
  <si>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</si>
  <si>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</si>
  <si>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</si>
  <si>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</si>
  <si>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</si>
  <si>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</si>
  <si>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</si>
  <si>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</si>
  <si>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</si>
  <si>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</si>
  <si>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</si>
  <si>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</si>
  <si>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</si>
  <si>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</si>
  <si>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</si>
  <si>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</si>
  <si>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</si>
  <si>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</si>
  <si>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</si>
  <si>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</si>
  <si>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</si>
  <si>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</si>
  <si>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</si>
  <si>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</si>
  <si>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</si>
  <si>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</si>
  <si>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</si>
  <si>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</si>
  <si>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</si>
  <si>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</si>
  <si>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</si>
  <si>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</si>
  <si>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</si>
  <si>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</si>
  <si>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</si>
  <si>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</si>
  <si>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</si>
  <si>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</si>
  <si>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</si>
  <si>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</si>
  <si>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</si>
  <si>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</si>
  <si>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</si>
  <si>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</si>
  <si>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</si>
  <si>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</si>
  <si>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</si>
  <si>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</si>
  <si>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</si>
  <si>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</si>
  <si>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</si>
  <si>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</si>
  <si>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</si>
  <si>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</si>
  <si>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</si>
  <si>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</si>
  <si>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</si>
  <si>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</si>
  <si>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</si>
  <si>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</si>
  <si>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</si>
  <si>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</si>
  <si>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</si>
  <si>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</si>
  <si>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</si>
  <si>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</si>
  <si>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</si>
  <si>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</si>
  <si>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</si>
  <si>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</si>
  <si>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</si>
  <si>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</si>
  <si>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</si>
  <si>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</si>
  <si>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</si>
  <si>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</si>
  <si>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</si>
  <si>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</si>
  <si>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</si>
  <si>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</si>
  <si>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</si>
  <si>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</si>
  <si>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</si>
  <si>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</si>
  <si>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</si>
  <si>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</si>
  <si>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</si>
  <si>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</si>
  <si>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</si>
  <si>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</si>
  <si>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</si>
  <si>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</si>
  <si>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</si>
  <si>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</si>
  <si>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</si>
  <si>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</si>
  <si>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</si>
  <si>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</si>
  <si>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</si>
  <si>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</si>
  <si>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</si>
  <si>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</si>
  <si>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</si>
  <si>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</si>
  <si>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</si>
  <si>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</si>
  <si>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</si>
  <si>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</si>
  <si>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</si>
  <si>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</si>
  <si>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</si>
  <si>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</si>
  <si>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</si>
  <si>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</si>
  <si>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</si>
  <si>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</si>
  <si>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</si>
  <si>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</si>
  <si>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</si>
  <si>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</si>
  <si>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</si>
  <si>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</si>
  <si>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</si>
  <si>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</si>
  <si>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</si>
  <si>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</si>
  <si>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</si>
  <si>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</si>
  <si>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</si>
  <si>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</si>
  <si>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</si>
  <si>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</si>
  <si>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</si>
  <si>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</si>
  <si>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</si>
  <si>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</si>
  <si>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</si>
  <si>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</si>
  <si>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</si>
  <si>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</si>
  <si>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</si>
  <si>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</si>
  <si>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</si>
  <si>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</si>
  <si>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</si>
  <si>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</si>
  <si>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</si>
  <si>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</si>
  <si>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</si>
  <si>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</si>
  <si>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</si>
  <si>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</si>
  <si>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</si>
  <si>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</si>
  <si>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</si>
  <si>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</si>
  <si>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</si>
  <si>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</si>
  <si>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</si>
  <si>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</si>
  <si>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</si>
  <si>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</si>
  <si>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</si>
  <si>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</si>
  <si>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</si>
  <si>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</si>
  <si>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</si>
  <si>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</si>
  <si>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</si>
  <si>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</si>
  <si>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</si>
  <si>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</si>
  <si>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</si>
  <si>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</si>
  <si>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</si>
  <si>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</si>
  <si>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</si>
  <si>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</si>
  <si>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</si>
  <si>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</si>
  <si>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</si>
  <si>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</si>
  <si>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</si>
  <si>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</si>
  <si>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</si>
  <si>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</si>
  <si>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</si>
  <si>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</si>
  <si>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</si>
  <si>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</si>
  <si>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</si>
  <si>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</si>
  <si>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</si>
  <si>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</si>
  <si>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</si>
  <si>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</si>
  <si>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</si>
  <si>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</si>
  <si>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</si>
  <si>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</si>
  <si>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</si>
  <si>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</si>
  <si>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</si>
  <si>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</si>
  <si>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</si>
  <si>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</si>
  <si>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</si>
  <si>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</si>
  <si>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</si>
  <si>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</si>
  <si>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</si>
  <si>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</si>
  <si>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</si>
  <si>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</si>
  <si>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</si>
  <si>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</si>
  <si>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</si>
  <si>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</si>
  <si>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</si>
  <si>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</si>
  <si>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</si>
  <si>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</si>
  <si>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</si>
  <si>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</si>
  <si>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</si>
  <si>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</si>
  <si>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</si>
  <si>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</si>
  <si>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</si>
  <si>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</si>
  <si>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</si>
  <si>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</si>
  <si>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</si>
  <si>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</si>
  <si>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</si>
  <si>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</si>
  <si>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</si>
  <si>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</si>
  <si>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</si>
  <si>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</si>
  <si>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</si>
  <si>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</si>
  <si>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</si>
  <si>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</si>
  <si>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</si>
  <si>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</si>
  <si>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</si>
  <si>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</si>
  <si>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</si>
  <si>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</si>
  <si>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</si>
  <si>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</si>
  <si>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</si>
  <si>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</si>
  <si>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</si>
  <si>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</si>
  <si>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</si>
  <si>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</si>
  <si>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</si>
  <si>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</si>
  <si>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</si>
  <si>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</si>
  <si>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</si>
  <si>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</si>
  <si>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</si>
  <si>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</si>
  <si>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</si>
  <si>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</si>
  <si>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</si>
  <si>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</si>
  <si>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</si>
  <si>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</si>
  <si>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</si>
  <si>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</si>
  <si>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</si>
  <si>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</si>
  <si>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</si>
  <si>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</si>
  <si>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</si>
  <si>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</si>
  <si>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</si>
  <si>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</si>
  <si>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</si>
  <si>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</si>
  <si>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</si>
  <si>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</si>
  <si>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</si>
  <si>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</si>
  <si>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</si>
  <si>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</si>
  <si>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</si>
  <si>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</si>
  <si>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</si>
  <si>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</si>
  <si>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</si>
  <si>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</si>
  <si>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</si>
  <si>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</si>
  <si>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</si>
  <si>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</si>
  <si>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</si>
  <si>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</si>
  <si>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</si>
  <si>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</si>
  <si>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</si>
  <si>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</si>
  <si>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</si>
  <si>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</si>
  <si>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</si>
  <si>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</si>
  <si>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</si>
  <si>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</si>
  <si>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</si>
  <si>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</si>
  <si>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</si>
  <si>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</si>
  <si>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</si>
  <si>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</si>
  <si>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</si>
  <si>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</si>
  <si>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</si>
  <si>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</si>
  <si>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</si>
  <si>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</si>
  <si>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</si>
  <si>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</si>
  <si>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</si>
  <si>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</si>
  <si>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</si>
  <si>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</si>
  <si>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</si>
  <si>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</si>
  <si>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</si>
  <si>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</si>
  <si>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</si>
  <si>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</si>
  <si>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</si>
  <si>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</si>
  <si>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</si>
  <si>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</si>
  <si>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</si>
  <si>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</si>
  <si>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</si>
  <si>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</si>
  <si>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</si>
  <si>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</si>
  <si>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</si>
  <si>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</si>
  <si>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</si>
  <si>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</si>
  <si>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</si>
  <si>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</si>
  <si>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</si>
  <si>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</si>
  <si>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</si>
  <si>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</si>
  <si>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</si>
  <si>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</si>
  <si>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</si>
  <si>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</si>
  <si>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</si>
  <si>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</si>
  <si>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</si>
  <si>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</si>
  <si>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</si>
  <si>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</si>
  <si>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</si>
  <si>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</si>
  <si>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</si>
  <si>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</si>
  <si>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</si>
  <si>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</si>
  <si>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</si>
  <si>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</si>
  <si>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</si>
  <si>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</si>
  <si>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</si>
  <si>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</si>
  <si>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</si>
  <si>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</si>
  <si>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</si>
  <si>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</si>
  <si>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</si>
  <si>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</si>
  <si>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</si>
  <si>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</si>
  <si>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</si>
  <si>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</si>
  <si>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</si>
  <si>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</si>
  <si>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</si>
  <si>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</si>
  <si>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</si>
  <si>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</si>
  <si>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</si>
  <si>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</si>
  <si>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</si>
  <si>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</si>
  <si>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</si>
  <si>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</si>
  <si>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</si>
  <si>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</si>
  <si>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</si>
  <si>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</si>
  <si>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</si>
  <si>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</si>
  <si>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</si>
  <si>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</si>
  <si>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</si>
  <si>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</si>
  <si>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</si>
  <si>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</si>
  <si>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</si>
  <si>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</si>
  <si>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</si>
  <si>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</si>
  <si>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</si>
  <si>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</si>
  <si>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</si>
  <si>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</si>
  <si>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</si>
  <si>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</si>
  <si>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</si>
  <si>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</si>
  <si>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</si>
  <si>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</si>
  <si>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</si>
  <si>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</si>
  <si>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</si>
  <si>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</si>
  <si>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</si>
  <si>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</si>
  <si>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</si>
  <si>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</si>
  <si>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</si>
  <si>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</si>
  <si>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</si>
  <si>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</si>
  <si>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</si>
  <si>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</si>
  <si>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</si>
  <si>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</si>
  <si>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</si>
  <si>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</si>
  <si>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</si>
  <si>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</si>
  <si>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</si>
  <si>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</si>
  <si>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</si>
  <si>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</si>
  <si>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</si>
  <si>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</si>
  <si>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</si>
  <si>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</si>
  <si>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</si>
  <si>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</si>
  <si>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</si>
  <si>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</si>
  <si>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</si>
  <si>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</si>
  <si>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</si>
  <si>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</si>
  <si>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</si>
  <si>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</si>
  <si>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</si>
  <si>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</si>
  <si>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</si>
  <si>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</si>
  <si>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</si>
  <si>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</si>
  <si>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</si>
  <si>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</si>
  <si>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</si>
  <si>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</si>
  <si>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</si>
  <si>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</si>
  <si>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</si>
  <si>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</si>
  <si>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</si>
  <si>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</si>
  <si>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</si>
  <si>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</si>
  <si>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</si>
  <si>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</si>
  <si>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</si>
  <si>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</si>
  <si>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</si>
  <si>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</si>
  <si>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</si>
  <si>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</si>
  <si>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</si>
  <si>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</si>
  <si>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</si>
  <si>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</si>
  <si>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</si>
  <si>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</si>
  <si>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</si>
  <si>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</si>
  <si>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</si>
  <si>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</si>
  <si>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</si>
  <si>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</si>
  <si>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</si>
  <si>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</si>
  <si>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</si>
  <si>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</si>
  <si>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</si>
  <si>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</si>
  <si>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</si>
  <si>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</si>
  <si>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</si>
  <si>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</si>
  <si>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</si>
  <si>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</si>
  <si>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</si>
  <si>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</si>
  <si>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</si>
  <si>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</si>
  <si>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</si>
  <si>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</si>
  <si>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</si>
  <si>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</si>
  <si>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</si>
  <si>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</si>
  <si>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</si>
  <si>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</si>
  <si>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</si>
  <si>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</si>
  <si>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</si>
  <si>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</si>
  <si>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</si>
  <si>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</si>
  <si>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</si>
  <si>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</si>
  <si>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</si>
  <si>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</si>
  <si>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</si>
  <si>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</si>
  <si>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</si>
  <si>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</si>
  <si>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</si>
  <si>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</si>
  <si>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</si>
  <si>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</si>
  <si>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</si>
  <si>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</si>
  <si>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</si>
  <si>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</si>
  <si>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</si>
  <si>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</si>
  <si>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</si>
  <si>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</si>
  <si>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</si>
  <si>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</si>
  <si>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</si>
  <si>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</si>
  <si>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</si>
  <si>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</si>
  <si>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</si>
  <si>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</si>
  <si>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</si>
  <si>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</si>
  <si>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</si>
  <si>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</si>
  <si>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</si>
  <si>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</si>
  <si>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</si>
  <si>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</si>
  <si>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</si>
  <si>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</si>
  <si>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</si>
  <si>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</si>
  <si>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</si>
  <si>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</si>
  <si>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</si>
  <si>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</si>
  <si>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</si>
  <si>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</si>
  <si>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</si>
  <si>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</si>
  <si>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</si>
  <si>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</si>
  <si>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</si>
  <si>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</si>
  <si>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</si>
  <si>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</si>
  <si>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</si>
  <si>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</si>
  <si>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</si>
  <si>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</si>
  <si>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</si>
  <si>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</si>
  <si>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</si>
  <si>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</si>
  <si>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</si>
  <si>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</si>
  <si>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</si>
  <si>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</si>
  <si>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</si>
  <si>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</si>
  <si>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</si>
  <si>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</si>
  <si>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</si>
  <si>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</si>
  <si>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</si>
  <si>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</si>
  <si>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</si>
  <si>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</si>
  <si>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</si>
  <si>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</si>
  <si>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</si>
  <si>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</si>
  <si>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</si>
  <si>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</si>
  <si>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</si>
  <si>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</si>
  <si>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</si>
  <si>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</si>
  <si>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</si>
  <si>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</si>
  <si>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</si>
  <si>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</si>
  <si>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</si>
  <si>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</si>
  <si>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</si>
  <si>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</si>
  <si>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</si>
  <si>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</si>
  <si>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</si>
  <si>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</si>
  <si>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</si>
  <si>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</si>
  <si>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</si>
  <si>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</si>
  <si>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</si>
  <si>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</si>
  <si>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</si>
  <si>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</si>
  <si>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</si>
  <si>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</si>
  <si>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</si>
  <si>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</si>
  <si>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</si>
  <si>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</si>
  <si>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</si>
  <si>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</si>
  <si>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</si>
  <si>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</si>
  <si>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</si>
  <si>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</si>
  <si>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</si>
  <si>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</si>
  <si>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</si>
  <si>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</si>
  <si>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</si>
  <si>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</si>
  <si>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</si>
  <si>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</si>
  <si>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</si>
  <si>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</si>
  <si>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</si>
  <si>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</si>
  <si>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</si>
  <si>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</si>
  <si>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</si>
  <si>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</si>
  <si>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</si>
  <si>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</si>
  <si>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</si>
  <si>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</si>
  <si>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</si>
  <si>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</si>
  <si>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</si>
  <si>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</si>
  <si>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</si>
  <si>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</si>
  <si>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</si>
  <si>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</si>
  <si>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</si>
  <si>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</si>
  <si>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</si>
  <si>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</si>
  <si>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</si>
  <si>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</si>
  <si>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</si>
  <si>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</si>
  <si>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</si>
  <si>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</si>
  <si>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</si>
  <si>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</si>
  <si>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</si>
  <si>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</si>
  <si>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</si>
  <si>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</si>
  <si>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</si>
  <si>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</si>
  <si>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</si>
  <si>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</si>
  <si>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</si>
  <si>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</si>
  <si>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</si>
  <si>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</si>
  <si>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</si>
  <si>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</si>
  <si>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</si>
  <si>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</si>
  <si>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</si>
  <si>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</si>
  <si>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</si>
  <si>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</si>
  <si>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</si>
  <si>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</si>
  <si>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</si>
  <si>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</si>
  <si>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</si>
  <si>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</si>
  <si>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</si>
  <si>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</si>
  <si>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</si>
  <si>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</si>
  <si>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</si>
  <si>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</si>
  <si>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</si>
  <si>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</si>
  <si>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</si>
  <si>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</si>
  <si>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</si>
  <si>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</si>
  <si>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</si>
  <si>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</si>
  <si>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</si>
  <si>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</si>
  <si>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</si>
  <si>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</si>
  <si>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</si>
  <si>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</si>
  <si>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</si>
  <si>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</si>
  <si>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</si>
  <si>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</si>
  <si>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</si>
  <si>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</si>
  <si>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</si>
  <si>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</si>
  <si>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</si>
  <si>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</si>
  <si>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</si>
  <si>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</si>
  <si>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</si>
  <si>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</si>
  <si>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</si>
  <si>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</si>
  <si>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</si>
  <si>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</si>
  <si>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</si>
  <si>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</si>
  <si>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</si>
  <si>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</si>
  <si>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</si>
  <si>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</si>
  <si>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</si>
  <si>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</si>
  <si>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</si>
  <si>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</si>
  <si>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</si>
  <si>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</si>
  <si>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</si>
  <si>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</si>
  <si>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</si>
  <si>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</si>
  <si>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</si>
  <si>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</si>
  <si>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</si>
  <si>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</si>
  <si>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</si>
  <si>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</si>
  <si>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</si>
  <si>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</si>
  <si>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</si>
  <si>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</si>
  <si>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</si>
  <si>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</si>
  <si>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</si>
  <si>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</si>
  <si>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</si>
  <si>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</si>
  <si>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</si>
  <si>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</si>
  <si>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</si>
  <si>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</si>
  <si>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</si>
  <si>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</si>
  <si>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</si>
  <si>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</si>
  <si>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</si>
  <si>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</si>
  <si>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</si>
  <si>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</si>
  <si>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</si>
  <si>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</si>
  <si>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</si>
  <si>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</si>
  <si>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</si>
  <si>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</si>
  <si>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</si>
  <si>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</si>
  <si>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</si>
  <si>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</si>
  <si>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</si>
  <si>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</si>
  <si>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</si>
  <si>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</si>
  <si>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</si>
  <si>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</si>
  <si>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</si>
  <si>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</si>
  <si>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</si>
  <si>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</si>
  <si>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</si>
  <si>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</si>
  <si>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</si>
  <si>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</si>
  <si>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</si>
  <si>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</si>
  <si>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</si>
  <si>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</si>
  <si>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</si>
  <si>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</si>
  <si>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</si>
  <si>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</si>
  <si>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</si>
  <si>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</si>
  <si>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</si>
  <si>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</si>
  <si>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</si>
  <si>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</si>
  <si>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</si>
  <si>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</si>
  <si>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</si>
  <si>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</si>
  <si>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</si>
  <si>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</si>
  <si>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</si>
  <si>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</si>
  <si>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</si>
  <si>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</si>
  <si>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</si>
  <si>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</si>
  <si>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</si>
  <si>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</si>
  <si>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</si>
  <si>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</si>
  <si>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</si>
  <si>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</si>
  <si>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</si>
  <si>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</si>
  <si>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</si>
  <si>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</si>
  <si>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</si>
  <si>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</si>
  <si>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</si>
  <si>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</si>
  <si>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</si>
  <si>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</si>
  <si>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</si>
  <si>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</si>
  <si>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</si>
  <si>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</si>
  <si>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</si>
  <si>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</si>
  <si>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</si>
  <si>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</si>
  <si>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</si>
  <si>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</si>
  <si>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</si>
  <si>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</si>
  <si>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</si>
  <si>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</si>
  <si>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</si>
  <si>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</si>
  <si>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</si>
  <si>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</si>
  <si>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</si>
  <si>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</si>
  <si>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</si>
  <si>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</si>
  <si>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</si>
  <si>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</si>
  <si>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</si>
  <si>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</si>
  <si>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</si>
  <si>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</si>
  <si>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</si>
  <si>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</si>
  <si>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</si>
  <si>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</si>
  <si>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</si>
  <si>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</si>
  <si>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</si>
  <si>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</si>
  <si>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</si>
  <si>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</si>
  <si>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</si>
  <si>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</si>
  <si>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</si>
  <si>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</si>
  <si>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</si>
  <si>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</si>
  <si>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</si>
  <si>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</si>
  <si>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</si>
  <si>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</si>
  <si>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</si>
  <si>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</si>
  <si>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</si>
  <si>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</si>
  <si>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</si>
  <si>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</si>
  <si>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</si>
  <si>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</si>
  <si>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</si>
  <si>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</si>
  <si>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</si>
  <si>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</si>
  <si>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</si>
  <si>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</si>
  <si>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</si>
  <si>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</si>
  <si>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</si>
  <si>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</si>
  <si>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</si>
  <si>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</si>
  <si>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</si>
  <si>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</si>
  <si>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</si>
  <si>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</si>
  <si>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</si>
  <si>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</si>
  <si>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</si>
  <si>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</si>
  <si>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</si>
  <si>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</si>
  <si>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</si>
  <si>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</si>
  <si>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</si>
  <si>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</si>
  <si>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</si>
  <si>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</si>
  <si>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</si>
  <si>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</si>
  <si>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</si>
  <si>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</si>
  <si>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</si>
  <si>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</si>
  <si>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</si>
  <si>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</si>
  <si>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</si>
  <si>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</si>
  <si>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</si>
  <si>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</si>
  <si>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</si>
  <si>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</si>
  <si>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</si>
  <si>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</si>
  <si>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</si>
  <si>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</si>
  <si>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</si>
  <si>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</si>
  <si>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</si>
  <si>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</si>
  <si>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</si>
  <si>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</si>
  <si>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</si>
  <si>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</si>
  <si>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</si>
  <si>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</si>
  <si>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</si>
  <si>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</si>
  <si>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</si>
  <si>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</si>
  <si>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</si>
  <si>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</si>
  <si>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</si>
  <si>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</si>
  <si>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</si>
  <si>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</si>
  <si>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</si>
  <si>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</si>
  <si>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</si>
  <si>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</si>
  <si>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</si>
  <si>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</si>
  <si>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</si>
  <si>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</si>
  <si>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</si>
  <si>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</si>
  <si>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</si>
  <si>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</si>
  <si>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</si>
  <si>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</si>
  <si>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</si>
  <si>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</si>
  <si>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</si>
  <si>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</si>
  <si>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</si>
  <si>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</si>
  <si>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</si>
  <si>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</si>
  <si>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</si>
  <si>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</si>
  <si>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</si>
  <si>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</si>
  <si>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</si>
  <si>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</si>
  <si>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</si>
  <si>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</si>
  <si>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</si>
  <si>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</si>
  <si>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</si>
  <si>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</si>
  <si>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</si>
  <si>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</si>
  <si>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</si>
  <si>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</si>
  <si>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</si>
  <si>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</si>
  <si>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</si>
  <si>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</si>
  <si>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</si>
  <si>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</si>
  <si>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</si>
  <si>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</si>
  <si>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</si>
  <si>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</si>
  <si>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</si>
  <si>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</si>
  <si>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</si>
  <si>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</si>
  <si>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</si>
  <si>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</si>
  <si>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</si>
  <si>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</si>
  <si>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</si>
  <si>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</si>
  <si>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</si>
  <si>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</si>
  <si>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</si>
  <si>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</si>
  <si>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</si>
  <si>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</si>
  <si>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</si>
  <si>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</si>
  <si>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</si>
  <si>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</si>
  <si>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</si>
  <si>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</si>
  <si>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</si>
  <si>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</si>
  <si>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</si>
  <si>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</si>
  <si>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</si>
  <si>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</si>
  <si>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</si>
  <si>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</si>
  <si>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</si>
  <si>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</si>
  <si>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</si>
  <si>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</si>
  <si>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</si>
  <si>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</si>
  <si>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</si>
  <si>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</si>
  <si>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</si>
  <si>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</si>
  <si>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</si>
  <si>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</si>
  <si>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</si>
  <si>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</si>
  <si>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</si>
  <si>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</si>
  <si>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</si>
  <si>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</si>
  <si>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</si>
  <si>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</si>
  <si>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</si>
  <si>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</si>
  <si>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</si>
  <si>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</si>
  <si>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</si>
  <si>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</si>
  <si>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</si>
  <si>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</si>
  <si>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</si>
  <si>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</si>
  <si>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</si>
  <si>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</si>
  <si>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</si>
  <si>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</si>
  <si>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</si>
  <si>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</si>
  <si>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</si>
  <si>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</si>
  <si>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</si>
  <si>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</si>
  <si>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</si>
  <si>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</si>
  <si>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</si>
  <si>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</si>
  <si>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</si>
  <si>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</si>
  <si>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</si>
  <si>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</si>
  <si>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</si>
  <si>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</si>
  <si>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</si>
  <si>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</si>
  <si>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</si>
  <si>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</si>
  <si>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</si>
  <si>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</si>
  <si>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</si>
  <si>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</si>
  <si>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</si>
  <si>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</si>
  <si>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</si>
  <si>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</si>
  <si>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</si>
  <si>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</si>
  <si>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</si>
  <si>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</si>
  <si>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</si>
  <si>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</si>
  <si>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</si>
  <si>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</si>
  <si>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</si>
  <si>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</si>
  <si>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</si>
  <si>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</si>
  <si>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</si>
  <si>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</si>
  <si>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</si>
  <si>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</si>
  <si>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</si>
  <si>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</si>
  <si>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</si>
  <si>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</si>
  <si>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</si>
  <si>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</si>
  <si>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</si>
  <si>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</si>
  <si>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</si>
  <si>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</si>
  <si>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</si>
  <si>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</si>
  <si>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</si>
  <si>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</si>
  <si>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</si>
  <si>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</si>
  <si>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</si>
  <si>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</si>
  <si>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</si>
  <si>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</si>
  <si>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</si>
  <si>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</si>
  <si>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</si>
  <si>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</si>
  <si>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</si>
  <si>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</si>
  <si>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</si>
  <si>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</si>
  <si>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</si>
  <si>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</si>
  <si>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</si>
  <si>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</si>
  <si>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</si>
  <si>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</si>
  <si>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</si>
  <si>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</si>
  <si>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</si>
  <si>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</si>
  <si>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</si>
  <si>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</si>
  <si>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</si>
  <si>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</si>
  <si>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</si>
  <si>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</si>
  <si>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</si>
  <si>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</si>
  <si>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</si>
  <si>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</si>
  <si>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</si>
  <si>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</si>
  <si>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</si>
  <si>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</si>
  <si>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</si>
  <si>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</si>
  <si>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</si>
  <si>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</si>
  <si>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</si>
  <si>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</si>
  <si>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</si>
  <si>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</si>
  <si>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</si>
  <si>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</si>
  <si>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</si>
  <si>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</si>
  <si>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</si>
  <si>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</si>
  <si>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</si>
  <si>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</si>
  <si>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</si>
  <si>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</si>
  <si>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</si>
  <si>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</si>
  <si>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</si>
  <si>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</si>
  <si>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</si>
  <si>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</si>
  <si>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</si>
  <si>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</si>
  <si>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</si>
  <si>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</si>
  <si>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</si>
  <si>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</si>
  <si>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</si>
  <si>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</si>
  <si>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</si>
  <si>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</si>
  <si>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</si>
  <si>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</si>
  <si>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</si>
  <si>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</si>
  <si>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</si>
  <si>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</si>
  <si>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</si>
  <si>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</si>
  <si>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</si>
  <si>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</si>
  <si>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</si>
  <si>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</si>
  <si>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</si>
  <si>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</si>
  <si>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</si>
  <si>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</si>
  <si>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</si>
  <si>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</si>
  <si>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</si>
  <si>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</si>
  <si>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</si>
  <si>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</si>
  <si>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</si>
  <si>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</si>
  <si>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</si>
  <si>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</si>
  <si>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</si>
  <si>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</si>
  <si>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</si>
  <si>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</si>
  <si>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</si>
  <si>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</si>
  <si>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</si>
  <si>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</si>
  <si>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</si>
  <si>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</si>
  <si>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</si>
  <si>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</si>
  <si>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</si>
  <si>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</si>
  <si>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</si>
  <si>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</si>
  <si>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</si>
  <si>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</si>
  <si>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</si>
  <si>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</si>
  <si>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</si>
  <si>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</si>
  <si>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</si>
  <si>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</si>
  <si>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</si>
  <si>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</si>
  <si>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</si>
  <si>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</si>
  <si>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</si>
  <si>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</si>
  <si>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</si>
  <si>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</si>
  <si>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</si>
  <si>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</si>
  <si>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</si>
  <si>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</si>
  <si>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</si>
  <si>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</si>
  <si>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</si>
  <si>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</si>
  <si>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</si>
  <si>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</si>
  <si>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</si>
  <si>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</si>
  <si>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</si>
  <si>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</si>
  <si>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</si>
  <si>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</si>
  <si>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</si>
  <si>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</si>
  <si>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</si>
  <si>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</si>
  <si>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</si>
  <si>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</si>
  <si>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</si>
  <si>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</si>
  <si>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</si>
  <si>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</si>
  <si>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</si>
  <si>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</si>
  <si>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</si>
  <si>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</si>
  <si>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</si>
  <si>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</si>
  <si>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</si>
  <si>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</si>
  <si>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</si>
  <si>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</si>
  <si>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</si>
  <si>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</si>
  <si>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</si>
  <si>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</si>
  <si>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</si>
  <si>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</si>
  <si>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</si>
  <si>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</si>
  <si>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</si>
  <si>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</si>
  <si>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</si>
  <si>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</si>
  <si>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</si>
  <si>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</si>
  <si>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</si>
  <si>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</si>
  <si>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</si>
  <si>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</si>
  <si>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</si>
  <si>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</si>
  <si>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</si>
  <si>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</si>
  <si>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</si>
  <si>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</si>
  <si>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</si>
  <si>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</si>
  <si>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</si>
  <si>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</si>
  <si>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</si>
  <si>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</si>
  <si>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</si>
  <si>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</si>
  <si>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</si>
  <si>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</si>
  <si>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</si>
  <si>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</si>
  <si>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</si>
  <si>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</si>
  <si>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</si>
  <si>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</si>
  <si>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</si>
  <si>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</si>
  <si>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</si>
  <si>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</si>
  <si>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</si>
  <si>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</si>
  <si>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</si>
  <si>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</si>
  <si>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</si>
  <si>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</si>
  <si>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</si>
  <si>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</si>
  <si>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</si>
  <si>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</si>
  <si>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</si>
  <si>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</si>
  <si>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</si>
  <si>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</si>
  <si>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</si>
  <si>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</si>
  <si>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</si>
  <si>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</si>
  <si>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</si>
  <si>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</si>
  <si>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</si>
  <si>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</si>
  <si>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</si>
  <si>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</si>
  <si>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</si>
  <si>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</si>
  <si>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</si>
  <si>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</si>
  <si>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</si>
  <si>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</si>
  <si>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</si>
  <si>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</si>
  <si>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</si>
  <si>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</si>
  <si>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</si>
  <si>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</si>
  <si>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</si>
  <si>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</si>
  <si>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</si>
  <si>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</si>
  <si>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</si>
  <si>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</si>
  <si>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</si>
  <si>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</si>
  <si>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</si>
  <si>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</si>
  <si>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</si>
  <si>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</si>
  <si>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</si>
  <si>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</si>
  <si>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</si>
  <si>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</si>
  <si>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</si>
  <si>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</si>
  <si>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</si>
  <si>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</si>
  <si>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</si>
  <si>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</si>
  <si>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</si>
  <si>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</si>
  <si>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</si>
  <si>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</si>
  <si>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</si>
  <si>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</si>
  <si>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</si>
  <si>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</si>
  <si>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</si>
  <si>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</si>
  <si>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</si>
  <si>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</si>
  <si>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</si>
  <si>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</si>
  <si>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</si>
  <si>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</si>
  <si>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</si>
  <si>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</si>
  <si>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</si>
  <si>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</si>
  <si>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</si>
  <si>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</si>
  <si>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</si>
  <si>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</si>
  <si>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</si>
  <si>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</si>
  <si>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</si>
  <si>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</si>
  <si>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</si>
  <si>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</si>
  <si>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</si>
  <si>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</si>
  <si>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</si>
  <si>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</si>
  <si>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</si>
  <si>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</si>
  <si>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</si>
  <si>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</si>
  <si>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</si>
  <si>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</si>
  <si>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</si>
  <si>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</si>
  <si>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</si>
  <si>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</si>
  <si>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</si>
  <si>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</si>
  <si>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</si>
  <si>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</si>
  <si>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</si>
  <si>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</si>
  <si>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</si>
  <si>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</si>
  <si>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</si>
  <si>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</si>
  <si>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</si>
  <si>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</si>
  <si>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</si>
  <si>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</si>
  <si>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</si>
  <si>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</si>
  <si>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</si>
  <si>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</si>
  <si>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</si>
  <si>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</si>
  <si>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</si>
  <si>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</si>
  <si>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</si>
  <si>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</si>
  <si>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</si>
  <si>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</si>
  <si>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</si>
  <si>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</si>
  <si>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</si>
  <si>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</si>
  <si>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</si>
  <si>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</si>
  <si>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</si>
  <si>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</si>
  <si>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</si>
  <si>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</si>
  <si>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</si>
  <si>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</si>
  <si>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</si>
  <si>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</si>
  <si>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</si>
  <si>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</si>
  <si>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</si>
  <si>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</si>
  <si>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</si>
  <si>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</si>
  <si>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</si>
  <si>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</si>
  <si>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</si>
  <si>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</si>
  <si>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</si>
  <si>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</si>
  <si>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</si>
  <si>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</si>
  <si>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</si>
  <si>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</si>
  <si>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</si>
  <si>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</si>
  <si>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</si>
  <si>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</si>
  <si>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</si>
  <si>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</si>
  <si>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</si>
  <si>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</si>
  <si>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</si>
  <si>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</si>
  <si>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</si>
  <si>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</si>
  <si>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</si>
  <si>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</si>
  <si>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</si>
  <si>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</si>
  <si>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</si>
  <si>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</si>
  <si>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</si>
  <si>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</si>
  <si>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</si>
  <si>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</si>
  <si>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</si>
  <si>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</si>
  <si>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</si>
  <si>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</si>
  <si>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</si>
  <si>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</si>
  <si>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</si>
  <si>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</si>
  <si>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</si>
  <si>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</si>
  <si>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</si>
  <si>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</si>
  <si>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</si>
  <si>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</si>
  <si>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</si>
  <si>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</si>
  <si>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</si>
  <si>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</si>
  <si>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</si>
  <si>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</si>
  <si>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</si>
  <si>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</si>
  <si>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</si>
  <si>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</si>
  <si>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</si>
  <si>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</si>
  <si>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</si>
  <si>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</si>
  <si>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</si>
  <si>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</si>
  <si>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</si>
  <si>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</si>
  <si>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</si>
  <si>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</si>
  <si>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</si>
  <si>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</si>
  <si>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</si>
  <si>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</si>
  <si>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</si>
  <si>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</si>
  <si>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</si>
  <si>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</si>
  <si>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</si>
  <si>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</si>
  <si>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</si>
  <si>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</si>
  <si>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</si>
  <si>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</si>
  <si>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</si>
  <si>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</si>
  <si>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</si>
  <si>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</si>
  <si>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</si>
  <si>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</si>
  <si>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</si>
  <si>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</si>
  <si>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</si>
  <si>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</si>
  <si>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</si>
  <si>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</si>
  <si>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</si>
  <si>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</si>
  <si>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</si>
  <si>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</si>
  <si>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</si>
  <si>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</si>
  <si>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</si>
  <si>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</si>
  <si>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</si>
  <si>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</si>
  <si>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</si>
  <si>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</si>
  <si>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</si>
  <si>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</si>
  <si>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</si>
  <si>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</si>
  <si>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</si>
  <si>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</si>
  <si>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</si>
  <si>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</si>
  <si>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</si>
  <si>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</si>
  <si>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</si>
  <si>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</si>
  <si>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</si>
  <si>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</si>
  <si>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</si>
  <si>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</si>
  <si>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</si>
  <si>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</si>
  <si>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</si>
  <si>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</si>
  <si>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</si>
  <si>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</si>
  <si>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</si>
  <si>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</si>
  <si>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</si>
  <si>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</si>
  <si>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</si>
  <si>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</si>
  <si>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</si>
  <si>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</si>
  <si>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</si>
  <si>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</si>
  <si>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</si>
  <si>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</si>
  <si>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</si>
  <si>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</si>
  <si>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</si>
  <si>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</si>
  <si>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</si>
  <si>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</si>
  <si>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</si>
  <si>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</si>
  <si>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</si>
  <si>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</si>
  <si>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</si>
  <si>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</si>
  <si>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</si>
  <si>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</si>
  <si>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</si>
  <si>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</si>
  <si>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</si>
  <si>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</si>
  <si>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</si>
  <si>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</si>
  <si>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</si>
  <si>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</si>
  <si>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</si>
  <si>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</si>
  <si>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</si>
  <si>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</si>
  <si>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</si>
  <si>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</si>
  <si>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</si>
  <si>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</si>
  <si>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</si>
  <si>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</si>
  <si>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</si>
  <si>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</si>
  <si>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</si>
  <si>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</si>
  <si>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</si>
  <si>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</si>
  <si>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</si>
  <si>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</si>
  <si>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</si>
  <si>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</si>
  <si>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</si>
  <si>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</si>
  <si>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</si>
  <si>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</si>
  <si>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</si>
  <si>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</si>
  <si>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</si>
  <si>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</si>
  <si>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</si>
  <si>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</si>
  <si>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</si>
  <si>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</si>
  <si>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</si>
  <si>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</si>
  <si>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</si>
  <si>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</si>
  <si>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</si>
  <si>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</si>
  <si>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</si>
  <si>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</si>
  <si>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</si>
  <si>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</si>
  <si>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</si>
  <si>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</si>
  <si>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</si>
  <si>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</si>
  <si>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</si>
  <si>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</si>
  <si>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</si>
  <si>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</si>
  <si>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</si>
  <si>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</si>
  <si>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</si>
  <si>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</si>
  <si>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</si>
  <si>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</si>
  <si>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</si>
  <si>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</si>
  <si>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</si>
  <si>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</si>
  <si>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</si>
  <si>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</si>
  <si>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</si>
  <si>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</si>
  <si>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</si>
  <si>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</si>
  <si>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</si>
  <si>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</si>
  <si>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</si>
  <si>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</si>
  <si>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</si>
  <si>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</si>
  <si>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</si>
  <si>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</si>
  <si>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</si>
  <si>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</si>
  <si>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</si>
  <si>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</si>
  <si>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</si>
  <si>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</si>
  <si>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</si>
  <si>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</si>
  <si>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</si>
  <si>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</si>
  <si>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</si>
  <si>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</si>
  <si>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</si>
  <si>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</si>
  <si>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</si>
  <si>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</si>
  <si>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</si>
  <si>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</si>
  <si>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</si>
  <si>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</si>
  <si>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</si>
  <si>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</si>
  <si>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</si>
  <si>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</si>
  <si>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</si>
  <si>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</si>
  <si>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</si>
  <si>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</si>
  <si>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</si>
  <si>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</si>
  <si>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</si>
  <si>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</si>
  <si>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</si>
  <si>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</si>
  <si>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</si>
  <si>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</si>
  <si>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</si>
  <si>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</si>
  <si>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</si>
  <si>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</si>
  <si>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</si>
  <si>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</si>
  <si>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</si>
  <si>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</si>
  <si>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</si>
  <si>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</si>
  <si>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</si>
  <si>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</si>
  <si>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</si>
  <si>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</si>
  <si>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</si>
  <si>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</si>
  <si>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</si>
  <si>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</si>
  <si>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</si>
  <si>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</si>
  <si>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</si>
  <si>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</si>
  <si>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</si>
  <si>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</si>
  <si>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</si>
  <si>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</si>
  <si>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</si>
  <si>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</si>
  <si>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</si>
  <si>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</si>
  <si>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</si>
  <si>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</si>
  <si>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</si>
  <si>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</si>
  <si>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</si>
  <si>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</si>
  <si>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</si>
  <si>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</si>
  <si>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</si>
  <si>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</si>
  <si>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</si>
  <si>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</si>
  <si>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</si>
  <si>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</si>
  <si>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</si>
  <si>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</si>
  <si>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</si>
  <si>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</si>
  <si>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</si>
  <si>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</si>
  <si>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</si>
  <si>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</si>
  <si>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</si>
  <si>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</si>
  <si>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</si>
  <si>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</si>
  <si>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</si>
  <si>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</si>
  <si>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</si>
  <si>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</si>
  <si>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</si>
  <si>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</si>
  <si>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</si>
  <si>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</si>
  <si>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</si>
  <si>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</si>
  <si>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</si>
  <si>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</si>
  <si>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</si>
  <si>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</si>
  <si>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</si>
  <si>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</si>
  <si>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</si>
  <si>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</si>
  <si>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</si>
  <si>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</si>
  <si>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</si>
  <si>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</si>
  <si>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</si>
  <si>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</si>
  <si>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</si>
  <si>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</si>
  <si>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</si>
  <si>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</si>
  <si>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</si>
  <si>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</si>
  <si>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</si>
  <si>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</si>
  <si>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</si>
  <si>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</si>
  <si>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</si>
  <si>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</si>
  <si>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</si>
  <si>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</si>
  <si>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</si>
  <si>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</si>
  <si>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</si>
  <si>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</si>
  <si>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</si>
  <si>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</si>
  <si>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</si>
  <si>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</si>
  <si>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</si>
  <si>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</si>
  <si>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</si>
  <si>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</si>
  <si>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</si>
  <si>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</si>
  <si>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</si>
  <si>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</si>
  <si>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</si>
  <si>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</si>
  <si>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</si>
  <si>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</si>
  <si>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</si>
  <si>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</si>
  <si>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</si>
  <si>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</si>
  <si>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</si>
  <si>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</si>
  <si>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</si>
  <si>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</si>
  <si>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</si>
  <si>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</si>
  <si>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</si>
  <si>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</si>
  <si>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</si>
  <si>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</si>
  <si>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</si>
  <si>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</si>
  <si>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</si>
  <si>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</si>
  <si>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</si>
  <si>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</si>
  <si>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</si>
  <si>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</si>
  <si>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</si>
  <si>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</si>
  <si>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</si>
  <si>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</si>
  <si>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</si>
  <si>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</si>
  <si>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</si>
  <si>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</si>
  <si>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</si>
  <si>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</si>
  <si>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</si>
  <si>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</si>
  <si>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</si>
  <si>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</si>
  <si>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</si>
  <si>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</si>
  <si>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</si>
  <si>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</si>
  <si>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</si>
  <si>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</si>
  <si>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</si>
  <si>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</si>
  <si>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</si>
  <si>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</si>
  <si>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</si>
  <si>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</si>
  <si>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</si>
  <si>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</si>
  <si>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</si>
  <si>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</si>
  <si>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</si>
  <si>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</si>
  <si>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</si>
  <si>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</si>
  <si>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</si>
  <si>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</si>
  <si>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</si>
  <si>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</si>
  <si>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</si>
  <si>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</si>
  <si>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</si>
  <si>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</si>
  <si>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</si>
  <si>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</si>
  <si>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</si>
  <si>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</si>
  <si>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</si>
  <si>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</si>
  <si>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</si>
  <si>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</si>
  <si>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</si>
  <si>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</si>
  <si>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</si>
  <si>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</si>
  <si>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</si>
  <si>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</si>
  <si>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</si>
  <si>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</si>
  <si>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</si>
  <si>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</si>
  <si>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</si>
  <si>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</si>
  <si>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</si>
  <si>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</si>
  <si>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</si>
  <si>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</si>
  <si>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</si>
  <si>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</si>
  <si>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</si>
  <si>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</si>
  <si>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</si>
  <si>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</si>
  <si>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</si>
  <si>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</si>
  <si>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</si>
  <si>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</si>
  <si>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</si>
  <si>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</si>
  <si>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</si>
  <si>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</si>
  <si>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</si>
  <si>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</si>
  <si>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</si>
  <si>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</si>
  <si>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</si>
  <si>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</si>
  <si>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</si>
  <si>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</si>
  <si>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</si>
  <si>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</si>
  <si>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</si>
  <si>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</si>
  <si>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</si>
  <si>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</si>
  <si>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</si>
  <si>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</si>
  <si>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</si>
  <si>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</si>
  <si>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</si>
  <si>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</si>
  <si>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</si>
  <si>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</si>
  <si>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</si>
  <si>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</si>
  <si>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</si>
  <si>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</si>
  <si>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</si>
  <si>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</si>
  <si>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</si>
  <si>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</si>
  <si>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</si>
  <si>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</si>
  <si>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</si>
  <si>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</si>
  <si>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</si>
  <si>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</si>
  <si>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</si>
  <si>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</si>
  <si>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</si>
  <si>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</si>
  <si>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</si>
  <si>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</si>
  <si>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</si>
  <si>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</si>
  <si>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</si>
  <si>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</si>
  <si>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</si>
  <si>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</si>
  <si>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</si>
  <si>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</si>
  <si>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</si>
  <si>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</si>
  <si>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</si>
  <si>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</si>
  <si>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</si>
  <si>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</si>
  <si>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</si>
  <si>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</si>
  <si>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</si>
  <si>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</si>
  <si>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</si>
  <si>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</si>
  <si>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</si>
  <si>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</si>
  <si>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</si>
  <si>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</si>
  <si>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</si>
  <si>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</si>
  <si>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</si>
  <si>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</si>
  <si>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</si>
  <si>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</si>
  <si>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</si>
  <si>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</si>
  <si>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</si>
  <si>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</si>
  <si>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</si>
  <si>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</si>
  <si>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</si>
  <si>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</si>
  <si>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</si>
  <si>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</si>
  <si>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</si>
  <si>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</si>
  <si>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</si>
  <si>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</si>
  <si>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</si>
  <si>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</si>
  <si>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</si>
  <si>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</si>
  <si>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</si>
  <si>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</si>
  <si>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</si>
  <si>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</si>
  <si>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</si>
  <si>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</si>
  <si>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</si>
  <si>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</si>
  <si>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</si>
  <si>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</si>
  <si>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</si>
  <si>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</si>
  <si>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</si>
  <si>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</si>
  <si>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</si>
  <si>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</si>
  <si>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</si>
  <si>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</si>
  <si>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</si>
  <si>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</si>
  <si>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</si>
  <si>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</si>
  <si>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</si>
  <si>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</si>
  <si>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</si>
  <si>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</si>
  <si>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</si>
  <si>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</si>
  <si>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</si>
  <si>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</si>
  <si>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</si>
  <si>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</si>
  <si>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</si>
  <si>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</si>
  <si>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</si>
  <si>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</si>
  <si>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</si>
  <si>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</si>
  <si>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</si>
  <si>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</si>
  <si>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</si>
  <si>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</si>
  <si>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</si>
  <si>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</si>
  <si>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</si>
  <si>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</si>
  <si>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</si>
  <si>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</si>
  <si>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</si>
  <si>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</si>
  <si>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</si>
  <si>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</si>
  <si>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</si>
  <si>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</si>
  <si>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</si>
  <si>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</si>
  <si>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</si>
  <si>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</si>
  <si>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</si>
  <si>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</si>
  <si>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</si>
  <si>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</si>
  <si>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</si>
  <si>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</si>
  <si>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</si>
  <si>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</si>
  <si>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</si>
  <si>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</si>
  <si>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</si>
  <si>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</si>
  <si>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</si>
  <si>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</si>
  <si>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</si>
  <si>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</si>
  <si>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</si>
  <si>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</si>
  <si>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</si>
  <si>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</si>
  <si>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</si>
  <si>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</si>
  <si>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</si>
  <si>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</si>
  <si>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</si>
  <si>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</si>
  <si>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</si>
  <si>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</si>
  <si>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</si>
  <si>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</si>
  <si>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</si>
  <si>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</si>
  <si>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</si>
  <si>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</si>
  <si>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</si>
  <si>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</si>
  <si>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</si>
  <si>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</si>
  <si>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</si>
  <si>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</si>
  <si>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</si>
  <si>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</si>
  <si>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</si>
  <si>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</si>
  <si>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</si>
  <si>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</si>
  <si>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</si>
  <si>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</si>
  <si>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</si>
  <si>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</si>
  <si>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</si>
  <si>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</si>
  <si>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</si>
  <si>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</si>
  <si>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</si>
  <si>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</si>
  <si>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</si>
  <si>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</si>
  <si>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</si>
  <si>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</si>
  <si>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</si>
  <si>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</si>
  <si>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</si>
  <si>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</si>
  <si>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</si>
  <si>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</si>
  <si>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</si>
  <si>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</si>
  <si>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</si>
  <si>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</si>
  <si>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</si>
  <si>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</si>
  <si>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</si>
  <si>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</si>
  <si>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</si>
  <si>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</si>
  <si>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</si>
  <si>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</si>
  <si>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</si>
  <si>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</si>
  <si>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</si>
  <si>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</si>
  <si>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</si>
  <si>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</si>
  <si>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</si>
  <si>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</si>
  <si>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</si>
  <si>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</si>
  <si>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</si>
  <si>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</si>
  <si>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</si>
  <si>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</si>
  <si>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</si>
  <si>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</si>
  <si>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</si>
  <si>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</si>
  <si>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</si>
  <si>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</si>
  <si>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</si>
  <si>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</si>
  <si>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</si>
  <si>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</si>
  <si>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</si>
  <si>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</si>
  <si>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</si>
  <si>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</si>
  <si>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</si>
  <si>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</si>
  <si>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</si>
  <si>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</si>
  <si>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</si>
  <si>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</si>
  <si>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</si>
  <si>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</si>
  <si>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</si>
  <si>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</si>
  <si>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</si>
  <si>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</si>
  <si>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</si>
  <si>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</si>
  <si>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</si>
  <si>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</si>
  <si>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</si>
  <si>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</si>
  <si>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</si>
  <si>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</si>
  <si>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</si>
  <si>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</si>
  <si>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</si>
  <si>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</si>
  <si>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</si>
  <si>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</si>
  <si>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</si>
  <si>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</si>
  <si>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</si>
  <si>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</si>
  <si>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</si>
  <si>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</si>
  <si>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</si>
  <si>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</si>
  <si>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</si>
  <si>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</si>
  <si>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</si>
  <si>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</si>
  <si>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</si>
  <si>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</si>
  <si>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</si>
  <si>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</si>
  <si>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</si>
  <si>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</si>
  <si>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</si>
  <si>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</si>
  <si>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</si>
  <si>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</si>
  <si>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</si>
  <si>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</si>
  <si>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</si>
  <si>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</si>
  <si>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</si>
  <si>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</si>
  <si>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</si>
  <si>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</si>
  <si>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</si>
  <si>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</si>
  <si>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</si>
  <si>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</si>
  <si>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</si>
  <si>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</si>
  <si>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</si>
  <si>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</si>
  <si>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</si>
  <si>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</si>
  <si>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</si>
  <si>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</si>
  <si>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</si>
  <si>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</si>
  <si>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</si>
  <si>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</si>
  <si>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</si>
  <si>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</si>
  <si>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</si>
  <si>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</si>
  <si>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</si>
  <si>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</si>
  <si>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</si>
  <si>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</si>
  <si>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</si>
  <si>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</si>
  <si>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</si>
  <si>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</si>
  <si>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</si>
  <si>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</si>
  <si>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</si>
  <si>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</si>
  <si>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</si>
  <si>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</si>
  <si>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</si>
  <si>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</si>
  <si>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</si>
  <si>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</si>
  <si>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</si>
  <si>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</si>
  <si>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</si>
  <si>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</si>
  <si>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</si>
  <si>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</si>
  <si>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</si>
  <si>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</si>
  <si>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</si>
  <si>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</si>
  <si>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</si>
  <si>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</si>
  <si>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</si>
  <si>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</si>
  <si>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</si>
  <si>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</si>
  <si>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</si>
  <si>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</si>
  <si>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</si>
  <si>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</si>
  <si>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</si>
  <si>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</si>
  <si>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</si>
  <si>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</si>
  <si>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</si>
  <si>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</si>
  <si>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</si>
  <si>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</si>
  <si>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</si>
  <si>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</si>
  <si>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</si>
  <si>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</si>
  <si>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</si>
  <si>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</si>
  <si>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</si>
  <si>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</si>
  <si>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</si>
  <si>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</si>
  <si>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</si>
  <si>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</si>
  <si>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</si>
  <si>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</si>
  <si>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</si>
  <si>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</si>
  <si>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</si>
  <si>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</si>
  <si>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</si>
  <si>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</si>
  <si>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</si>
  <si>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</si>
  <si>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</si>
  <si>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</si>
  <si>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</si>
  <si>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</si>
  <si>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</si>
  <si>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</si>
  <si>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</si>
  <si>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</si>
  <si>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</si>
  <si>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</si>
  <si>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</si>
  <si>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</si>
  <si>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</si>
  <si>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</si>
  <si>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</si>
  <si>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</si>
  <si>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</si>
  <si>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</si>
  <si>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</si>
  <si>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</si>
  <si>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</si>
  <si>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</si>
  <si>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</si>
  <si>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</si>
  <si>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</si>
  <si>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</si>
  <si>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</si>
  <si>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</si>
  <si>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</si>
  <si>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</si>
  <si>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</si>
  <si>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</si>
  <si>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</si>
  <si>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</si>
  <si>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</si>
  <si>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</si>
  <si>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</si>
  <si>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</si>
  <si>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</si>
  <si>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</si>
  <si>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</si>
  <si>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</si>
  <si>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</si>
  <si>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</si>
  <si>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</si>
  <si>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</si>
  <si>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</si>
  <si>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</si>
  <si>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</si>
  <si>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</si>
  <si>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</si>
  <si>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</si>
  <si>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</si>
  <si>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</si>
  <si>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</si>
  <si>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</si>
  <si>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</si>
  <si>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</si>
  <si>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</si>
  <si>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</si>
  <si>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</si>
  <si>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</si>
  <si>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</si>
  <si>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</si>
  <si>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</si>
  <si>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</si>
  <si>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</si>
  <si>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</si>
  <si>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</si>
  <si>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</si>
  <si>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</si>
  <si>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</si>
  <si>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</si>
  <si>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</si>
  <si>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</si>
  <si>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</si>
  <si>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</si>
  <si>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</si>
  <si>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</si>
  <si>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</si>
  <si>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</si>
  <si>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</si>
  <si>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</si>
  <si>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</si>
  <si>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</si>
  <si>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</si>
  <si>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</si>
  <si>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</si>
  <si>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</si>
  <si>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</si>
  <si>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</si>
  <si>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</si>
  <si>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</si>
  <si>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</si>
  <si>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</si>
  <si>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</si>
  <si>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</si>
  <si>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</si>
  <si>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</si>
  <si>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</si>
  <si>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</si>
  <si>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</si>
  <si>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</si>
  <si>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</si>
  <si>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</si>
  <si>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</si>
  <si>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</si>
  <si>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</si>
  <si>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</si>
  <si>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</si>
  <si>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</si>
  <si>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</si>
  <si>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</si>
  <si>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</si>
  <si>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</si>
  <si>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</si>
  <si>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</si>
  <si>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</si>
  <si>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</si>
  <si>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</si>
  <si>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</si>
  <si>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</si>
  <si>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</si>
  <si>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</si>
  <si>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</si>
  <si>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</si>
  <si>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</si>
  <si>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</si>
  <si>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</si>
  <si>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</si>
  <si>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</si>
  <si>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</si>
  <si>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</si>
  <si>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</si>
  <si>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</si>
  <si>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</si>
  <si>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</si>
  <si>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</si>
  <si>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</si>
  <si>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</si>
  <si>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</si>
  <si>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</si>
  <si>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</si>
  <si>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</si>
  <si>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</si>
  <si>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</si>
  <si>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</si>
  <si>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</si>
  <si>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</si>
  <si>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</si>
  <si>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</si>
  <si>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</si>
  <si>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</si>
  <si>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</si>
  <si>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</si>
  <si>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</si>
  <si>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</si>
  <si>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</si>
  <si>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</si>
  <si>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</si>
  <si>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</si>
  <si>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</si>
  <si>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</si>
  <si>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</si>
  <si>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</si>
  <si>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</si>
  <si>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</si>
  <si>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</si>
  <si>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</si>
  <si>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</si>
  <si>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</si>
  <si>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</si>
  <si>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</si>
  <si>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</si>
  <si>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</si>
  <si>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</si>
  <si>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</si>
  <si>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</si>
  <si>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</si>
  <si>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</si>
  <si>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</si>
  <si>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</si>
  <si>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</si>
  <si>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</si>
  <si>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</si>
  <si>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</si>
  <si>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</si>
  <si>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</si>
  <si>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</si>
  <si>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</si>
  <si>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</si>
  <si>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</si>
  <si>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</si>
  <si>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</si>
  <si>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</si>
  <si>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</si>
  <si>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</si>
  <si>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</si>
  <si>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</si>
  <si>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</si>
  <si>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</si>
  <si>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</si>
  <si>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</si>
  <si>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</si>
  <si>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</si>
  <si>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</si>
  <si>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</si>
  <si>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</si>
  <si>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</si>
  <si>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</si>
  <si>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</si>
  <si>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</si>
  <si>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</si>
  <si>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</si>
  <si>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</si>
  <si>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</si>
  <si>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</si>
  <si>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</si>
  <si>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</si>
  <si>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</si>
  <si>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</si>
  <si>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</si>
  <si>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</si>
  <si>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</si>
  <si>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</si>
  <si>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</si>
  <si>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</si>
  <si>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</si>
  <si>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</si>
  <si>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</si>
  <si>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</si>
  <si>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</si>
  <si>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</si>
  <si>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</si>
  <si>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</si>
  <si>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</si>
  <si>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</si>
  <si>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</si>
  <si>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</si>
  <si>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</si>
  <si>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</si>
  <si>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</si>
  <si>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</si>
  <si>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</si>
  <si>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</si>
  <si>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</si>
  <si>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</si>
  <si>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</si>
  <si>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</si>
  <si>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</si>
  <si>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</si>
  <si>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</si>
  <si>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</si>
  <si>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</si>
  <si>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</si>
  <si>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</si>
  <si>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</si>
  <si>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</si>
  <si>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</si>
  <si>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</si>
  <si>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</si>
  <si>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</si>
  <si>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</si>
  <si>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</si>
  <si>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</si>
  <si>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</si>
  <si>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</si>
  <si>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</si>
  <si>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</si>
  <si>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</si>
  <si>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</si>
  <si>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</si>
  <si>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</si>
  <si>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</si>
  <si>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</si>
  <si>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</si>
  <si>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</si>
  <si>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</si>
  <si>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</si>
  <si>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</si>
  <si>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</si>
  <si>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</si>
  <si>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</si>
  <si>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</si>
  <si>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</si>
  <si>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</si>
  <si>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</si>
  <si>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</si>
  <si>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</si>
  <si>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</si>
  <si>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</si>
  <si>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</si>
  <si>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</si>
  <si>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</si>
  <si>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</si>
  <si>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</si>
  <si>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</si>
  <si>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</si>
  <si>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</si>
  <si>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</si>
  <si>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</si>
  <si>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</si>
  <si>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</si>
  <si>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</si>
  <si>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</si>
  <si>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</si>
  <si>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</si>
  <si>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</si>
  <si>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</si>
  <si>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</si>
  <si>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</si>
  <si>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</si>
  <si>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</si>
  <si>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</si>
  <si>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</si>
  <si>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</si>
  <si>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</si>
  <si>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</si>
  <si>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</si>
  <si>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</si>
  <si>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</si>
  <si>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</si>
  <si>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</si>
  <si>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</si>
  <si>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</si>
  <si>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</si>
  <si>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</si>
  <si>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</si>
  <si>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</si>
  <si>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</si>
  <si>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</si>
  <si>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</si>
  <si>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</si>
  <si>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</si>
  <si>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</si>
  <si>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</si>
  <si>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</si>
  <si>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</si>
  <si>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</si>
  <si>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</si>
  <si>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</si>
  <si>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</si>
  <si>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</si>
  <si>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</si>
  <si>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</si>
  <si>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</si>
  <si>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</si>
  <si>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</si>
  <si>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</si>
  <si>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</si>
  <si>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</si>
  <si>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</si>
  <si>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</si>
  <si>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</si>
  <si>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</si>
  <si>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</si>
  <si>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</si>
  <si>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</si>
  <si>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</si>
  <si>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</si>
  <si>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</si>
  <si>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</si>
  <si>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</si>
  <si>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</si>
  <si>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</si>
  <si>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</si>
  <si>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</si>
  <si>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</si>
  <si>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</si>
  <si>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</si>
  <si>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</si>
  <si>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</si>
  <si>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</si>
  <si>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</si>
  <si>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</si>
  <si>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</si>
  <si>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</si>
  <si>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</si>
  <si>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</si>
  <si>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</si>
  <si>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</si>
  <si>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</si>
  <si>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</si>
  <si>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</si>
  <si>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</si>
  <si>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</si>
  <si>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</si>
  <si>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</si>
  <si>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</si>
  <si>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</si>
  <si>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</si>
  <si>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</si>
  <si>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</si>
  <si>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</si>
  <si>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</si>
  <si>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</si>
  <si>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</si>
  <si>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</si>
  <si>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</si>
  <si>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</si>
  <si>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</si>
  <si>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</si>
  <si>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</si>
  <si>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</si>
  <si>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</si>
  <si>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</si>
  <si>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</si>
  <si>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</si>
  <si>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</si>
  <si>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</si>
  <si>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</si>
  <si>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</si>
  <si>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</si>
  <si>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</si>
  <si>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</si>
  <si>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</si>
  <si>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</si>
  <si>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</si>
  <si>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</si>
  <si>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</si>
  <si>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</si>
  <si>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</si>
  <si>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</si>
  <si>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</si>
  <si>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</si>
  <si>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</si>
  <si>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</si>
  <si>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</si>
  <si>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</si>
  <si>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</si>
  <si>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</si>
  <si>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</si>
  <si>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</si>
  <si>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</si>
  <si>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</si>
  <si>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</si>
  <si>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</si>
  <si>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</si>
  <si>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</si>
  <si>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</si>
  <si>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</si>
  <si>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</si>
  <si>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</si>
  <si>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</si>
  <si>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</si>
  <si>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</si>
  <si>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</si>
  <si>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</si>
  <si>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</si>
  <si>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</si>
  <si>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</si>
  <si>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</si>
  <si>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</si>
  <si>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</si>
  <si>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</si>
  <si>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</si>
  <si>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</si>
  <si>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</si>
  <si>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</si>
  <si>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</si>
  <si>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</si>
  <si>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</si>
  <si>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</si>
  <si>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</si>
  <si>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</si>
  <si>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</si>
  <si>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</si>
  <si>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</si>
  <si>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</si>
  <si>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</si>
  <si>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</si>
  <si>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</si>
  <si>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</si>
  <si>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</si>
  <si>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</si>
  <si>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</si>
  <si>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</si>
  <si>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</si>
  <si>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</si>
  <si>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</si>
  <si>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</si>
  <si>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</si>
  <si>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</si>
  <si>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</si>
  <si>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</si>
  <si>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</si>
  <si>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</si>
  <si>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</si>
  <si>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</si>
  <si>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</si>
  <si>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</si>
  <si>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</si>
  <si>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</si>
  <si>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</si>
  <si>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</si>
  <si>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</si>
  <si>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</si>
  <si>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</si>
  <si>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</si>
  <si>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</si>
  <si>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</si>
  <si>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</si>
  <si>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</si>
  <si>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</si>
  <si>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</si>
  <si>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</si>
  <si>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</si>
  <si>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</si>
  <si>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</si>
  <si>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</si>
  <si>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</si>
  <si>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</si>
  <si>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</si>
  <si>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</si>
  <si>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</si>
  <si>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</si>
  <si>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</si>
  <si>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</si>
  <si>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</si>
  <si>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</si>
  <si>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</si>
  <si>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</si>
  <si>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</si>
  <si>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</si>
  <si>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</si>
  <si>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</si>
  <si>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</si>
  <si>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</si>
  <si>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</si>
  <si>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</si>
  <si>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</si>
  <si>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</si>
  <si>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</si>
  <si>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</si>
  <si>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</si>
  <si>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</si>
  <si>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</si>
  <si>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</si>
  <si>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</si>
  <si>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</si>
  <si>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</si>
  <si>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</si>
  <si>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</si>
  <si>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</si>
  <si>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</si>
  <si>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</si>
  <si>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</si>
  <si>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</si>
  <si>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</si>
  <si>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</si>
  <si>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</si>
  <si>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</si>
  <si>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</si>
  <si>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</si>
  <si>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</si>
  <si>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</si>
  <si>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</si>
  <si>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</si>
  <si>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</si>
  <si>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</si>
  <si>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</si>
  <si>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</si>
  <si>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</si>
  <si>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</si>
  <si>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</si>
  <si>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</si>
  <si>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</si>
  <si>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</si>
  <si>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</si>
  <si>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</si>
  <si>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</si>
  <si>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</si>
  <si>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</si>
  <si>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</si>
  <si>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</si>
  <si>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</si>
  <si>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</si>
  <si>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</si>
  <si>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</si>
  <si>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</si>
  <si>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</si>
  <si>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</si>
  <si>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</si>
  <si>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</si>
  <si>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</si>
  <si>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</si>
  <si>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</si>
  <si>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</si>
  <si>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</si>
  <si>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</si>
  <si>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</si>
  <si>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</si>
  <si>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</si>
  <si>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</si>
  <si>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</si>
  <si>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</si>
  <si>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</si>
  <si>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</si>
  <si>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</si>
  <si>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</si>
  <si>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</si>
  <si>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</si>
  <si>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</si>
  <si>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</si>
  <si>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</si>
  <si>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</si>
  <si>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</si>
  <si>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</si>
  <si>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</si>
  <si>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</si>
  <si>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</si>
  <si>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</si>
  <si>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</si>
  <si>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</si>
  <si>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</si>
  <si>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</si>
  <si>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</si>
  <si>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</si>
  <si>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</si>
  <si>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</si>
  <si>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</si>
  <si>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</si>
  <si>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</si>
  <si>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</si>
  <si>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</si>
  <si>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</si>
  <si>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</si>
  <si>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</si>
  <si>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</si>
  <si>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</si>
  <si>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</si>
  <si>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</si>
  <si>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</si>
  <si>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</si>
  <si>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</si>
  <si>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</si>
  <si>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</si>
  <si>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</si>
  <si>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</si>
  <si>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</si>
  <si>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</si>
  <si>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</si>
  <si>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</si>
  <si>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</si>
  <si>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</si>
  <si>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</si>
  <si>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</si>
  <si>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</si>
  <si>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</si>
  <si>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</si>
  <si>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</si>
  <si>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</si>
  <si>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</si>
  <si>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</si>
  <si>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</si>
  <si>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</si>
  <si>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</si>
  <si>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</si>
  <si>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</si>
  <si>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</si>
  <si>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</si>
  <si>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</si>
  <si>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</si>
  <si>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</si>
  <si>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</si>
  <si>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</si>
  <si>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</si>
  <si>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</si>
  <si>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</si>
  <si>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</si>
  <si>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</si>
  <si>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</si>
  <si>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</si>
  <si>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</si>
  <si>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</si>
  <si>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</si>
  <si>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</si>
  <si>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</si>
  <si>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</si>
  <si>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</si>
  <si>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</si>
  <si>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</si>
  <si>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</si>
  <si>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</si>
  <si>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</si>
  <si>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</si>
  <si>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</si>
  <si>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</si>
  <si>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</si>
  <si>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</si>
  <si>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</si>
  <si>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</si>
  <si>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</si>
  <si>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</si>
  <si>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</si>
  <si>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</si>
  <si>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</si>
  <si>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</si>
  <si>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</si>
  <si>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</si>
  <si>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</si>
  <si>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</si>
  <si>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</si>
  <si>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</si>
  <si>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</si>
  <si>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</si>
  <si>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</si>
  <si>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</si>
  <si>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</si>
  <si>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</si>
  <si>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</si>
  <si>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</si>
  <si>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</si>
  <si>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</si>
  <si>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</si>
  <si>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</si>
  <si>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</si>
  <si>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</si>
  <si>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</si>
  <si>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</si>
  <si>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</si>
  <si>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</si>
  <si>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</si>
  <si>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</si>
  <si>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</si>
  <si>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</si>
  <si>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</si>
  <si>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</si>
  <si>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</si>
  <si>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</si>
  <si>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</si>
  <si>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</si>
  <si>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</si>
  <si>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</si>
  <si>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</si>
  <si>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</si>
  <si>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</si>
  <si>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</si>
  <si>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</si>
  <si>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</si>
  <si>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</si>
  <si>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</si>
  <si>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</si>
  <si>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</si>
  <si>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</si>
  <si>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</si>
  <si>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</si>
  <si>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</si>
  <si>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</si>
  <si>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</si>
  <si>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</si>
  <si>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</si>
  <si>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</si>
  <si>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</si>
  <si>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</si>
  <si>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</si>
  <si>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</si>
  <si>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</si>
  <si>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</si>
  <si>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</si>
  <si>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</si>
  <si>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</si>
  <si>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</si>
  <si>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</si>
  <si>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</si>
  <si>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</si>
  <si>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</si>
  <si>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</si>
  <si>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</si>
  <si>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</si>
  <si>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</si>
  <si>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</si>
  <si>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</si>
  <si>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</si>
  <si>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</si>
  <si>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</si>
  <si>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</si>
  <si>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</si>
  <si>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</si>
  <si>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</si>
  <si>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</si>
  <si>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</si>
  <si>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</si>
  <si>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</si>
  <si>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</si>
  <si>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</si>
  <si>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</si>
  <si>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</si>
  <si>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</si>
  <si>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</si>
  <si>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</si>
  <si>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</si>
  <si>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</si>
  <si>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</si>
  <si>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</si>
  <si>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</si>
  <si>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</si>
  <si>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</si>
  <si>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</si>
  <si>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</si>
  <si>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</si>
  <si>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</si>
  <si>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</si>
  <si>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</si>
  <si>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</si>
  <si>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</si>
  <si>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</si>
  <si>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</si>
  <si>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</si>
  <si>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</si>
  <si>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</si>
  <si>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</si>
  <si>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</si>
  <si>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</si>
  <si>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</si>
  <si>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</si>
  <si>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</si>
  <si>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</si>
  <si>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</si>
  <si>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</si>
  <si>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</si>
  <si>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</si>
  <si>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</si>
  <si>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</si>
  <si>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</si>
  <si>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</si>
  <si>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</si>
  <si>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</si>
  <si>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</si>
  <si>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</si>
  <si>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</si>
  <si>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</si>
  <si>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</si>
  <si>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</si>
  <si>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</si>
  <si>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</si>
  <si>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</si>
  <si>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</si>
  <si>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</si>
  <si>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</si>
  <si>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</si>
  <si>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</si>
  <si>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</si>
  <si>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</si>
  <si>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</si>
  <si>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</si>
  <si>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</si>
  <si>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</si>
  <si>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</si>
  <si>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</si>
  <si>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</si>
  <si>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</si>
  <si>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</si>
  <si>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</si>
  <si>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</si>
  <si>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</si>
  <si>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</si>
  <si>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</si>
  <si>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</si>
  <si>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</si>
  <si>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</si>
  <si>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</si>
  <si>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</si>
  <si>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</si>
  <si>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</si>
  <si>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</si>
  <si>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</si>
  <si>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</si>
  <si>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</si>
  <si>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</si>
  <si>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</si>
  <si>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</si>
  <si>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</si>
  <si>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</si>
  <si>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</si>
  <si>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</si>
  <si>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</si>
  <si>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</si>
  <si>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</si>
  <si>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</si>
  <si>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</si>
  <si>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</si>
  <si>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</si>
  <si>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</si>
  <si>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</si>
  <si>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</si>
  <si>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</si>
  <si>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</si>
  <si>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</si>
  <si>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</si>
  <si>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</si>
  <si>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</si>
  <si>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</si>
  <si>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</si>
  <si>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</si>
  <si>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</si>
  <si>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</si>
  <si>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</si>
  <si>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</si>
  <si>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</si>
  <si>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</si>
  <si>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</si>
  <si>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</si>
  <si>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</si>
  <si>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</si>
  <si>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</si>
  <si>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</si>
  <si>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</si>
  <si>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</si>
  <si>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</si>
  <si>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</si>
  <si>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</si>
  <si>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</si>
  <si>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</si>
  <si>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</si>
  <si>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</si>
  <si>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</si>
  <si>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</si>
  <si>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</si>
  <si>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</si>
  <si>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</si>
  <si>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</si>
  <si>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</si>
  <si>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</si>
  <si>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</si>
  <si>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</si>
  <si>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</si>
  <si>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</si>
  <si>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</si>
  <si>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</si>
  <si>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</si>
  <si>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</si>
  <si>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</si>
  <si>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</si>
  <si>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</si>
  <si>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</si>
  <si>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</si>
  <si>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</si>
  <si>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</si>
  <si>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</si>
  <si>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</si>
  <si>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</si>
  <si>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</si>
  <si>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</si>
  <si>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</si>
  <si>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</si>
  <si>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</si>
  <si>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</si>
  <si>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</si>
  <si>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</si>
  <si>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</si>
  <si>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</si>
  <si>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</si>
  <si>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</si>
  <si>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</si>
  <si>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</si>
  <si>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</si>
  <si>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</si>
  <si>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</si>
  <si>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</si>
  <si>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</si>
  <si>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</si>
  <si>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</si>
  <si>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</si>
  <si>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</si>
  <si>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</si>
  <si>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</si>
  <si>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</si>
  <si>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</si>
  <si>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</si>
  <si>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</si>
  <si>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</si>
  <si>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</si>
  <si>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</si>
  <si>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</si>
  <si>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</si>
  <si>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</si>
  <si>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</si>
  <si>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</si>
  <si>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</si>
  <si>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</si>
  <si>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</si>
  <si>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</si>
  <si>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</si>
  <si>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</si>
  <si>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</si>
  <si>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</si>
  <si>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</si>
  <si>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</si>
  <si>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</si>
  <si>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</si>
  <si>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</si>
  <si>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</si>
  <si>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</si>
  <si>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</si>
  <si>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</si>
  <si>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</si>
  <si>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</si>
  <si>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</si>
  <si>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</si>
  <si>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</si>
  <si>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</si>
  <si>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</si>
  <si>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</si>
  <si>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</si>
  <si>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</si>
  <si>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</si>
  <si>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</si>
  <si>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</si>
  <si>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</si>
  <si>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</si>
  <si>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</si>
  <si>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</si>
  <si>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</si>
  <si>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</si>
  <si>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</si>
  <si>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</si>
  <si>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</si>
  <si>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</si>
  <si>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</si>
  <si>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</si>
  <si>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</si>
  <si>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</si>
  <si>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</si>
  <si>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</si>
  <si>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</si>
  <si>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</si>
  <si>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</si>
  <si>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</si>
  <si>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</si>
  <si>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</si>
  <si>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</si>
  <si>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</si>
  <si>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</si>
  <si>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</si>
  <si>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</si>
  <si>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</si>
  <si>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</si>
  <si>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</si>
  <si>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</si>
  <si>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</si>
  <si>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</si>
  <si>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</si>
  <si>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</si>
  <si>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</si>
  <si>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</si>
  <si>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</si>
  <si>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</si>
  <si>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</si>
  <si>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</si>
  <si>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</si>
  <si>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</si>
  <si>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</si>
  <si>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</si>
  <si>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</si>
  <si>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</si>
  <si>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</si>
  <si>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</si>
  <si>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</si>
  <si>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</si>
  <si>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</si>
  <si>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</si>
  <si>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</si>
  <si>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</si>
  <si>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</si>
  <si>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</si>
  <si>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</si>
  <si>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</si>
  <si>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</si>
  <si>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</si>
  <si>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</si>
  <si>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</si>
  <si>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</si>
  <si>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</si>
  <si>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</si>
  <si>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</si>
  <si>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</si>
  <si>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</si>
  <si>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</si>
  <si>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</si>
  <si>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</si>
  <si>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</si>
  <si>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</si>
  <si>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</si>
  <si>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</si>
  <si>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</si>
  <si>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</si>
  <si>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</si>
  <si>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</si>
  <si>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</si>
  <si>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</si>
  <si>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</si>
  <si>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</si>
  <si>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</si>
  <si>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</si>
  <si>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</si>
  <si>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</si>
  <si>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</si>
  <si>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</si>
  <si>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</si>
  <si>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</si>
  <si>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</si>
  <si>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</si>
  <si>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</si>
  <si>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</si>
  <si>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</si>
  <si>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</si>
  <si>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</si>
  <si>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</si>
  <si>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</si>
  <si>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</si>
  <si>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</si>
  <si>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</si>
  <si>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</si>
  <si>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</si>
  <si>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</si>
  <si>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</si>
  <si>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</si>
  <si>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</si>
  <si>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</si>
  <si>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</si>
  <si>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</si>
  <si>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</si>
  <si>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</si>
  <si>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</si>
  <si>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</si>
  <si>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</si>
  <si>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</si>
  <si>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</si>
  <si>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</si>
  <si>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</si>
  <si>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</si>
  <si>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</si>
  <si>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</si>
  <si>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</si>
  <si>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</si>
  <si>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</si>
  <si>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</si>
  <si>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</si>
  <si>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</si>
  <si>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</si>
  <si>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</si>
  <si>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</si>
  <si>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</si>
  <si>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</si>
  <si>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</si>
  <si>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</si>
  <si>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</si>
  <si>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</si>
  <si>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</si>
  <si>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</si>
  <si>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</si>
  <si>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</si>
  <si>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</si>
  <si>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</si>
  <si>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</si>
  <si>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</si>
  <si>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</si>
  <si>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</si>
  <si>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</si>
  <si>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</si>
  <si>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</si>
  <si>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</si>
  <si>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</si>
  <si>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</si>
  <si>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</si>
  <si>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</si>
  <si>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</si>
  <si>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</si>
  <si>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</si>
  <si>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</si>
  <si>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</si>
  <si>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</si>
  <si>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</si>
  <si>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</si>
  <si>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</si>
  <si>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</si>
  <si>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</si>
  <si>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</si>
  <si>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</si>
  <si>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</si>
  <si>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</si>
  <si>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</si>
  <si>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</si>
  <si>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</si>
  <si>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</si>
  <si>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</si>
  <si>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</si>
  <si>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</si>
  <si>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</si>
  <si>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</si>
  <si>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</si>
  <si>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</si>
  <si>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</si>
  <si>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</si>
  <si>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</si>
  <si>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</si>
  <si>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</si>
  <si>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</si>
  <si>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</si>
  <si>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</si>
  <si>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</si>
  <si>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</si>
  <si>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</si>
  <si>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</si>
  <si>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</si>
  <si>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</si>
  <si>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</si>
  <si>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</si>
  <si>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</si>
  <si>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</si>
  <si>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</si>
  <si>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</si>
  <si>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</si>
  <si>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</si>
  <si>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</si>
  <si>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</si>
  <si>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</si>
  <si>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</si>
  <si>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</si>
  <si>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</si>
  <si>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</si>
  <si>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</si>
  <si>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</si>
  <si>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</si>
  <si>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</si>
  <si>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</si>
  <si>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</si>
  <si>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</si>
  <si>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</si>
  <si>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</si>
  <si>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</si>
  <si>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</si>
  <si>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</si>
  <si>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</si>
  <si>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</si>
  <si>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</si>
  <si>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</si>
  <si>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</si>
  <si>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</si>
  <si>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</si>
  <si>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</si>
  <si>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</si>
  <si>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</si>
  <si>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</si>
  <si>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</si>
  <si>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</si>
  <si>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</si>
  <si>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</si>
  <si>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</si>
  <si>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</si>
  <si>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</si>
  <si>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</si>
  <si>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</si>
  <si>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</si>
  <si>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</si>
  <si>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</si>
  <si>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</si>
  <si>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</si>
  <si>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</si>
  <si>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</si>
  <si>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</si>
  <si>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</si>
  <si>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</si>
  <si>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</si>
  <si>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</si>
  <si>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</si>
  <si>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</si>
  <si>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</si>
  <si>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</si>
  <si>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</si>
  <si>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</si>
  <si>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</si>
  <si>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</si>
  <si>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</si>
  <si>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</si>
  <si>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</si>
  <si>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</si>
  <si>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</si>
  <si>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</si>
  <si>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</si>
  <si>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</si>
  <si>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</si>
  <si>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</si>
  <si>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</si>
  <si>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</si>
  <si>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</si>
  <si>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</si>
  <si>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</si>
  <si>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</si>
  <si>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</si>
  <si>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</si>
  <si>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</si>
  <si>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</si>
  <si>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</si>
  <si>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</si>
  <si>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</si>
  <si>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</si>
  <si>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</si>
  <si>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</si>
  <si>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</si>
  <si>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</si>
  <si>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</si>
  <si>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</si>
  <si>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</si>
  <si>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</si>
  <si>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</si>
  <si>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</si>
  <si>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</si>
  <si>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</si>
  <si>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</si>
  <si>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</si>
  <si>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</si>
  <si>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</si>
  <si>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</si>
  <si>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</si>
  <si>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</si>
  <si>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</si>
  <si>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</si>
  <si>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</si>
  <si>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</si>
  <si>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</si>
  <si>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</si>
  <si>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</si>
  <si>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</si>
  <si>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</si>
  <si>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</si>
  <si>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</si>
  <si>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</si>
  <si>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</si>
  <si>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</si>
  <si>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</si>
  <si>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</si>
  <si>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</si>
  <si>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</si>
  <si>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</si>
  <si>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</si>
  <si>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</si>
  <si>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</si>
  <si>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</si>
  <si>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</si>
  <si>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</si>
  <si>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</si>
  <si>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</si>
  <si>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</si>
  <si>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</si>
  <si>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</si>
  <si>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</si>
  <si>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</si>
  <si>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</si>
  <si>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</si>
  <si>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</si>
  <si>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</si>
  <si>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</si>
  <si>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</si>
  <si>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</si>
  <si>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</si>
  <si>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</si>
  <si>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</si>
  <si>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</si>
  <si>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</si>
  <si>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</si>
  <si>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</si>
  <si>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</si>
  <si>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</si>
  <si>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</si>
  <si>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</si>
  <si>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</si>
  <si>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</si>
  <si>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</si>
  <si>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</si>
  <si>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</si>
  <si>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</si>
  <si>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</si>
  <si>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</si>
  <si>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</si>
  <si>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</si>
  <si>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</si>
  <si>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</si>
  <si>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</si>
  <si>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</si>
  <si>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</si>
  <si>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</si>
  <si>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</si>
  <si>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</si>
  <si>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</si>
  <si>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</si>
  <si>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</si>
  <si>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</si>
  <si>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</si>
  <si>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</si>
  <si>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</si>
  <si>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</si>
  <si>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</si>
  <si>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</si>
  <si>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</si>
  <si>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</si>
  <si>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</si>
  <si>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</si>
  <si>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</si>
  <si>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</si>
  <si>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</si>
  <si>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</si>
  <si>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</si>
  <si>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</si>
  <si>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</si>
  <si>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</si>
  <si>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</si>
  <si>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</si>
  <si>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</si>
  <si>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</si>
  <si>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</si>
  <si>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</si>
  <si>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</si>
  <si>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</si>
  <si>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</si>
  <si>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</si>
  <si>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</si>
  <si>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</si>
  <si>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</si>
  <si>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</si>
  <si>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</si>
  <si>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</si>
  <si>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</si>
  <si>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</si>
  <si>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</si>
  <si>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</si>
  <si>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</si>
  <si>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</si>
  <si>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</si>
  <si>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</si>
  <si>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</si>
  <si>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</si>
  <si>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</si>
  <si>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</si>
  <si>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</si>
  <si>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</si>
  <si>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</si>
  <si>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</si>
  <si>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</si>
  <si>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</si>
  <si>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</si>
  <si>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</si>
  <si>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</si>
  <si>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</si>
  <si>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</si>
  <si>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</si>
  <si>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</si>
  <si>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</si>
  <si>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</si>
  <si>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</si>
  <si>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</si>
  <si>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</si>
  <si>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</si>
  <si>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</si>
  <si>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</si>
  <si>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</si>
  <si>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</si>
  <si>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</si>
  <si>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</si>
  <si>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</si>
  <si>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</si>
  <si>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</si>
  <si>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</si>
  <si>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</si>
  <si>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</si>
  <si>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</si>
  <si>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</si>
  <si>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</si>
  <si>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</si>
  <si>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</si>
  <si>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</si>
  <si>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</si>
  <si>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</si>
  <si>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</si>
  <si>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</si>
  <si>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</si>
  <si>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</si>
  <si>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</si>
  <si>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</si>
  <si>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</si>
  <si>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</si>
  <si>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</si>
  <si>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</si>
  <si>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</si>
  <si>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</si>
  <si>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</si>
  <si>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</si>
  <si>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</si>
  <si>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</si>
  <si>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</si>
  <si>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</si>
  <si>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</si>
  <si>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</si>
  <si>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</si>
  <si>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</si>
  <si>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</si>
  <si>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</si>
  <si>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</si>
  <si>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</si>
  <si>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</si>
  <si>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</si>
  <si>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</si>
  <si>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</si>
  <si>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</si>
  <si>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</si>
  <si>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</si>
  <si>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</si>
  <si>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</si>
  <si>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</si>
  <si>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</si>
  <si>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</si>
  <si>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</si>
  <si>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</si>
  <si>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</si>
  <si>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</si>
  <si>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</si>
  <si>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</si>
  <si>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</si>
  <si>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</si>
  <si>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</si>
  <si>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</si>
  <si>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</si>
  <si>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</si>
  <si>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</si>
  <si>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</si>
  <si>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</si>
  <si>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</si>
  <si>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</si>
  <si>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</si>
  <si>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</si>
  <si>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</si>
  <si>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</si>
  <si>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</si>
  <si>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</si>
  <si>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</si>
  <si>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</si>
  <si>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</si>
  <si>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</si>
  <si>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</si>
  <si>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</si>
  <si>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</si>
  <si>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</si>
  <si>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</si>
  <si>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</si>
  <si>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</si>
  <si>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</si>
  <si>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</si>
  <si>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</si>
  <si>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</si>
  <si>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</si>
  <si>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</si>
  <si>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</si>
  <si>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</si>
  <si>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</si>
  <si>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</si>
  <si>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</si>
  <si>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</si>
  <si>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</si>
  <si>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</si>
  <si>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</si>
  <si>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</si>
  <si>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</si>
  <si>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</si>
  <si>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</si>
  <si>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</si>
  <si>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</si>
  <si>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</si>
  <si>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</si>
  <si>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</si>
  <si>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</si>
  <si>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</si>
  <si>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</si>
  <si>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</si>
  <si>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</si>
  <si>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</si>
  <si>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</si>
  <si>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</si>
  <si>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</si>
  <si>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</si>
  <si>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</si>
  <si>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</si>
  <si>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</si>
  <si>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</si>
  <si>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</si>
  <si>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</si>
  <si>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</si>
  <si>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</si>
  <si>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</si>
  <si>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</si>
  <si>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</si>
  <si>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</si>
  <si>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</si>
  <si>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</si>
  <si>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</si>
  <si>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</si>
  <si>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</si>
  <si>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</si>
  <si>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</si>
  <si>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</si>
  <si>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</si>
  <si>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</si>
  <si>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</si>
  <si>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</si>
  <si>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</si>
  <si>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</si>
  <si>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</si>
  <si>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</si>
  <si>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</si>
  <si>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</si>
  <si>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</si>
  <si>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</si>
  <si>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</si>
  <si>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</si>
  <si>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</si>
  <si>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</si>
  <si>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</si>
  <si>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</si>
  <si>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</si>
  <si>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</si>
  <si>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</si>
  <si>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</si>
  <si>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</si>
  <si>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</si>
  <si>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</si>
  <si>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</si>
  <si>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</si>
  <si>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</si>
  <si>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</si>
  <si>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</si>
  <si>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</si>
  <si>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</si>
  <si>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</si>
  <si>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</si>
  <si>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</si>
  <si>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</si>
  <si>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</si>
  <si>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</si>
  <si>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</si>
  <si>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</si>
  <si>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</si>
  <si>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</si>
  <si>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</si>
  <si>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</si>
  <si>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</si>
  <si>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</si>
  <si>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</si>
  <si>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</si>
  <si>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</si>
  <si>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</si>
  <si>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</si>
  <si>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</si>
  <si>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</si>
  <si>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</si>
  <si>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</si>
  <si>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</si>
  <si>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</si>
  <si>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</si>
  <si>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</si>
  <si>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</si>
  <si>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</si>
  <si>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</si>
  <si>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</si>
  <si>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</si>
  <si>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</si>
  <si>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</si>
  <si>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</si>
  <si>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</si>
  <si>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</si>
  <si>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</si>
  <si>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</si>
  <si>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</si>
  <si>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</si>
  <si>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</si>
  <si>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</si>
  <si>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</si>
  <si>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</si>
  <si>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</si>
  <si>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</si>
  <si>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</si>
  <si>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</si>
  <si>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</si>
  <si>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</si>
  <si>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</si>
  <si>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</si>
  <si>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</si>
  <si>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</si>
  <si>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</si>
  <si>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</si>
  <si>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</si>
  <si>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</si>
  <si>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</si>
  <si>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</si>
  <si>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</si>
  <si>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</si>
  <si>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</si>
  <si>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</si>
  <si>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</si>
  <si>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</si>
  <si>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</si>
  <si>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</si>
  <si>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</si>
  <si>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</si>
  <si>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</si>
  <si>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</si>
  <si>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</si>
  <si>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</si>
  <si>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</si>
  <si>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</si>
  <si>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</si>
  <si>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</si>
  <si>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</si>
  <si>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</si>
  <si>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</si>
  <si>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</si>
  <si>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</si>
  <si>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</si>
  <si>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</si>
  <si>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</si>
  <si>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</si>
  <si>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</si>
  <si>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</si>
  <si>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</si>
  <si>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</si>
  <si>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</si>
  <si>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</si>
  <si>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</si>
  <si>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</si>
  <si>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</si>
  <si>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</si>
  <si>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</si>
  <si>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</si>
  <si>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</si>
  <si>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</si>
  <si>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</si>
  <si>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</si>
  <si>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</si>
  <si>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</si>
  <si>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</si>
  <si>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</si>
  <si>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</si>
  <si>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</si>
  <si>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</si>
  <si>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</si>
  <si>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</si>
  <si>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</si>
  <si>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</si>
  <si>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</si>
  <si>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</si>
  <si>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</si>
  <si>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</si>
  <si>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</si>
  <si>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</si>
  <si>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</si>
  <si>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</si>
  <si>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</si>
  <si>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</si>
  <si>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</si>
  <si>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</si>
  <si>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</si>
  <si>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</si>
  <si>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</si>
  <si>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</si>
  <si>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</si>
  <si>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</si>
  <si>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</si>
  <si>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</si>
  <si>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</si>
  <si>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</si>
  <si>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</si>
  <si>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</si>
  <si>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</si>
  <si>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</si>
  <si>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</si>
  <si>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</si>
  <si>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</si>
  <si>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</si>
  <si>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</si>
  <si>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</si>
  <si>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</si>
  <si>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</si>
  <si>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</si>
  <si>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</si>
  <si>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</si>
  <si>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</si>
  <si>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</si>
  <si>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</si>
  <si>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</si>
  <si>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</si>
  <si>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</si>
  <si>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</si>
  <si>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</si>
  <si>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</si>
  <si>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</si>
  <si>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</si>
  <si>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</si>
  <si>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</si>
  <si>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</si>
  <si>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</si>
  <si>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</si>
  <si>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</si>
  <si>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</si>
  <si>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</si>
  <si>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</si>
  <si>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</si>
  <si>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</si>
  <si>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</si>
  <si>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</si>
  <si>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</si>
  <si>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</si>
  <si>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</si>
  <si>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</si>
  <si>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</si>
  <si>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</si>
  <si>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</si>
  <si>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</si>
  <si>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</si>
  <si>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</si>
  <si>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</si>
  <si>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</si>
  <si>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</si>
  <si>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</si>
  <si>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</si>
  <si>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</si>
  <si>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</si>
  <si>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</si>
  <si>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</si>
  <si>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</si>
  <si>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</si>
  <si>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</si>
  <si>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</si>
  <si>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</si>
  <si>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</si>
  <si>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</si>
  <si>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</si>
  <si>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</si>
  <si>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</si>
  <si>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</si>
  <si>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</si>
  <si>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</si>
  <si>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</si>
  <si>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</si>
  <si>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</si>
  <si>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</si>
  <si>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</si>
  <si>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</si>
  <si>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</si>
  <si>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</si>
  <si>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</si>
  <si>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</si>
  <si>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</si>
  <si>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</si>
  <si>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</si>
  <si>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</si>
  <si>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</si>
  <si>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</si>
  <si>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</si>
  <si>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</si>
  <si>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</si>
  <si>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</si>
  <si>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</si>
  <si>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</si>
  <si>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</si>
  <si>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</si>
  <si>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</si>
  <si>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</si>
  <si>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</si>
  <si>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</si>
  <si>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</si>
  <si>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</si>
  <si>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</si>
  <si>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</si>
  <si>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</si>
  <si>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</si>
  <si>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</si>
  <si>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</si>
  <si>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</si>
  <si>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</si>
  <si>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</si>
  <si>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</si>
  <si>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</si>
  <si>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</si>
  <si>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</si>
  <si>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</si>
  <si>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</si>
  <si>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</si>
  <si>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</si>
  <si>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</si>
  <si>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</si>
  <si>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</si>
  <si>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</si>
  <si>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</si>
  <si>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</si>
  <si>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</si>
  <si>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</si>
  <si>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</si>
  <si>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</si>
  <si>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</si>
  <si>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</si>
  <si>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</si>
  <si>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</si>
  <si>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</si>
  <si>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</si>
  <si>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</si>
  <si>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</si>
  <si>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</si>
  <si>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</si>
  <si>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</si>
  <si>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</si>
  <si>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</si>
  <si>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</si>
  <si>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</si>
  <si>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</si>
  <si>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</si>
  <si>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</si>
  <si>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</si>
  <si>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</si>
  <si>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</si>
  <si>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</si>
  <si>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</si>
  <si>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</si>
  <si>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</si>
  <si>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</si>
  <si>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</si>
  <si>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</si>
  <si>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</si>
  <si>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</si>
  <si>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</si>
  <si>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</si>
  <si>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</si>
  <si>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</si>
  <si>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</si>
  <si>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</si>
  <si>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</si>
  <si>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</si>
  <si>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</si>
  <si>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</si>
  <si>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</si>
  <si>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</si>
  <si>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</si>
  <si>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</si>
  <si>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</si>
  <si>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</si>
  <si>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</si>
  <si>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</si>
  <si>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</si>
  <si>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</si>
  <si>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</si>
  <si>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</si>
  <si>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</si>
  <si>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</si>
  <si>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</si>
  <si>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</si>
  <si>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</si>
  <si>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</si>
  <si>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</si>
  <si>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</si>
  <si>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</si>
  <si>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</si>
  <si>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</si>
  <si>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</si>
  <si>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</si>
  <si>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</si>
  <si>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</si>
  <si>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</si>
  <si>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</si>
  <si>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</si>
  <si>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</si>
  <si>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</si>
  <si>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</si>
  <si>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</si>
  <si>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</si>
  <si>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</si>
  <si>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</si>
  <si>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</si>
  <si>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</si>
  <si>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</si>
  <si>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</si>
  <si>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</si>
  <si>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</si>
  <si>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</si>
  <si>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</si>
  <si>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</si>
  <si>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</si>
  <si>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</si>
  <si>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</si>
  <si>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</si>
  <si>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</si>
  <si>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</si>
  <si>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</si>
  <si>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</si>
  <si>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</si>
  <si>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</si>
  <si>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</si>
  <si>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</si>
  <si>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</si>
  <si>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</si>
  <si>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</si>
  <si>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</si>
  <si>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</si>
  <si>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</si>
  <si>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</si>
  <si>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</si>
  <si>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</si>
  <si>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</si>
  <si>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</si>
  <si>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</si>
  <si>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</si>
  <si>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</si>
  <si>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</si>
  <si>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</si>
  <si>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</si>
  <si>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</si>
  <si>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</si>
  <si>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</si>
  <si>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</si>
  <si>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</si>
  <si>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</si>
  <si>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</si>
  <si>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</si>
  <si>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</si>
  <si>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</si>
  <si>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</si>
  <si>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</si>
  <si>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</si>
  <si>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</si>
  <si>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</si>
  <si>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</si>
  <si>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</si>
  <si>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</si>
  <si>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</si>
  <si>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</si>
  <si>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</si>
  <si>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</si>
  <si>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</si>
  <si>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</si>
  <si>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</si>
  <si>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</si>
  <si>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</si>
  <si>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</si>
  <si>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</si>
  <si>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</si>
  <si>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</si>
  <si>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</si>
  <si>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</si>
  <si>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</si>
  <si>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</si>
  <si>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</si>
  <si>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</si>
  <si>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</si>
  <si>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</si>
  <si>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</si>
  <si>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</si>
  <si>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</si>
  <si>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</si>
  <si>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</si>
  <si>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</si>
  <si>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</si>
  <si>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</si>
  <si>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</si>
  <si>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</si>
  <si>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</si>
  <si>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</si>
  <si>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</si>
  <si>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</si>
  <si>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</si>
  <si>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</si>
  <si>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</si>
  <si>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</si>
  <si>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</si>
  <si>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</si>
  <si>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</si>
  <si>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</si>
  <si>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</si>
  <si>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</si>
  <si>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</si>
  <si>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</si>
  <si>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</si>
  <si>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</si>
  <si>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</si>
  <si>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</si>
  <si>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</si>
  <si>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</si>
  <si>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</si>
  <si>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</si>
  <si>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</si>
  <si>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</si>
  <si>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</si>
  <si>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</si>
  <si>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</si>
  <si>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</si>
  <si>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</si>
  <si>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</si>
  <si>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</si>
  <si>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</si>
  <si>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</si>
  <si>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</si>
  <si>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</si>
  <si>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</si>
  <si>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</si>
  <si>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</si>
  <si>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</si>
  <si>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</si>
  <si>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</si>
  <si>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</si>
  <si>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</si>
  <si>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</si>
  <si>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</si>
  <si>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</si>
  <si>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</si>
  <si>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</si>
  <si>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</si>
  <si>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</si>
  <si>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</si>
  <si>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</si>
  <si>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</si>
  <si>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</si>
  <si>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</si>
  <si>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</si>
  <si>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</si>
  <si>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</si>
  <si>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</si>
  <si>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</si>
  <si>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</si>
  <si>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</si>
  <si>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</si>
  <si>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</si>
  <si>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</si>
  <si>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</si>
  <si>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</si>
  <si>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</si>
  <si>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</si>
  <si>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</si>
  <si>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</si>
  <si>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</si>
  <si>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</si>
  <si>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</si>
  <si>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</si>
  <si>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</si>
  <si>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</si>
  <si>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</si>
  <si>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</si>
  <si>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</si>
  <si>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</si>
  <si>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</si>
  <si>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</si>
  <si>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</si>
  <si>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</si>
  <si>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</si>
  <si>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</si>
  <si>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</si>
  <si>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</si>
  <si>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</si>
  <si>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</si>
  <si>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</si>
  <si>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</si>
  <si>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</si>
  <si>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</si>
  <si>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</si>
  <si>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</si>
  <si>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</si>
  <si>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</si>
  <si>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</si>
  <si>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</si>
  <si>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</si>
  <si>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</si>
  <si>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</si>
  <si>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</si>
  <si>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</si>
  <si>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</si>
  <si>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</si>
  <si>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</si>
  <si>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</si>
  <si>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</si>
  <si>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</si>
  <si>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</si>
  <si>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</si>
  <si>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</si>
  <si>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</si>
  <si>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</si>
  <si>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</si>
  <si>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</si>
  <si>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</si>
  <si>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</si>
  <si>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</si>
  <si>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</si>
  <si>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</si>
  <si>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</si>
  <si>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</si>
  <si>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</si>
  <si>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</si>
  <si>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</si>
  <si>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</si>
  <si>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</si>
  <si>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</si>
  <si>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</si>
  <si>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</si>
  <si>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</si>
  <si>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</si>
  <si>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</si>
  <si>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</si>
  <si>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</si>
  <si>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</si>
  <si>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</si>
  <si>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</si>
  <si>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</si>
  <si>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</si>
  <si>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</si>
  <si>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</si>
  <si>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</si>
  <si>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</si>
  <si>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</si>
  <si>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</si>
  <si>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</si>
  <si>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</si>
  <si>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</si>
  <si>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</si>
  <si>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</si>
  <si>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</si>
  <si>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</si>
  <si>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</si>
  <si>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</si>
  <si>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</si>
  <si>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</si>
  <si>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</si>
  <si>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</si>
  <si>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</si>
  <si>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</si>
  <si>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</si>
  <si>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</si>
  <si>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</si>
  <si>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</si>
  <si>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</si>
  <si>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</si>
  <si>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</si>
  <si>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</si>
  <si>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</si>
  <si>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</si>
  <si>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</si>
  <si>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</si>
  <si>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</si>
  <si>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</si>
  <si>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</si>
  <si>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</si>
  <si>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</si>
  <si>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</si>
  <si>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</si>
  <si>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</si>
  <si>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</si>
  <si>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</si>
  <si>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</si>
  <si>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</si>
  <si>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</si>
  <si>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</si>
  <si>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</si>
  <si>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</si>
  <si>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</si>
  <si>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</si>
  <si>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</si>
  <si>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</si>
  <si>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</si>
  <si>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</si>
  <si>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</si>
  <si>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</si>
  <si>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</si>
  <si>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</si>
  <si>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</si>
  <si>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</si>
  <si>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</si>
  <si>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</si>
  <si>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</si>
  <si>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</si>
  <si>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</si>
  <si>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</si>
  <si>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</si>
  <si>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</si>
  <si>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</si>
  <si>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</si>
  <si>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</si>
  <si>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</si>
  <si>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</si>
  <si>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</si>
  <si>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</si>
  <si>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</si>
  <si>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</si>
  <si>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</si>
  <si>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</si>
  <si>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</si>
  <si>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</si>
  <si>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</si>
  <si>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</si>
  <si>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</si>
  <si>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</si>
  <si>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</si>
  <si>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</si>
  <si>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</si>
  <si>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</si>
  <si>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</si>
  <si>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</si>
  <si>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</si>
  <si>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</si>
  <si>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</si>
  <si>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</si>
  <si>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</si>
  <si>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</si>
  <si>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</si>
  <si>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</si>
  <si>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</si>
  <si>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</si>
  <si>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</si>
  <si>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</si>
  <si>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</si>
  <si>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</si>
  <si>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</si>
  <si>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</si>
  <si>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</si>
  <si>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</si>
  <si>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</si>
  <si>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</si>
  <si>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</si>
  <si>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</si>
  <si>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</si>
  <si>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</si>
  <si>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</si>
  <si>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</si>
  <si>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</si>
  <si>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</si>
  <si>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</si>
  <si>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</si>
  <si>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</si>
  <si>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</si>
  <si>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</si>
  <si>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</si>
  <si>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</si>
  <si>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</si>
  <si>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</si>
  <si>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</si>
  <si>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</si>
  <si>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</si>
  <si>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</si>
  <si>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</si>
  <si>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</si>
  <si>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</si>
  <si>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</si>
  <si>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</si>
  <si>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</si>
  <si>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</si>
  <si>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</si>
  <si>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</si>
  <si>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</si>
  <si>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</si>
  <si>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</si>
  <si>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</si>
  <si>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</si>
  <si>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</si>
  <si>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</si>
  <si>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</si>
  <si>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</si>
  <si>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</si>
  <si>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</si>
  <si>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</si>
  <si>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</si>
  <si>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</si>
  <si>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</si>
  <si>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</si>
  <si>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</si>
  <si>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</si>
  <si>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</si>
  <si>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</si>
  <si>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</si>
  <si>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</si>
  <si>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</si>
  <si>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</si>
  <si>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</si>
  <si>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</si>
  <si>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</si>
  <si>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</si>
  <si>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</si>
  <si>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</si>
  <si>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</si>
  <si>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</si>
  <si>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</si>
  <si>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</si>
  <si>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</si>
  <si>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</si>
  <si>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</si>
  <si>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</si>
  <si>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</si>
  <si>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</si>
  <si>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</si>
  <si>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</si>
  <si>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</si>
  <si>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</si>
  <si>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</si>
  <si>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</si>
  <si>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</si>
  <si>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</si>
  <si>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</si>
  <si>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</si>
  <si>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</si>
  <si>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</si>
  <si>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</si>
  <si>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</si>
  <si>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</si>
  <si>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</si>
  <si>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</si>
  <si>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</si>
  <si>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</si>
  <si>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</si>
  <si>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</si>
  <si>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</si>
  <si>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</si>
  <si>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</si>
  <si>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</si>
  <si>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</si>
  <si>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</si>
  <si>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</si>
  <si>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</si>
  <si>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</si>
  <si>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</si>
  <si>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</si>
  <si>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</si>
  <si>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</si>
  <si>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</si>
  <si>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</si>
  <si>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</si>
  <si>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</si>
  <si>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</si>
  <si>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</si>
  <si>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</si>
  <si>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</si>
  <si>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</si>
  <si>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</si>
  <si>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</si>
  <si>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</si>
  <si>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</si>
  <si>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</si>
  <si>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</si>
  <si>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</si>
  <si>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</si>
  <si>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</si>
  <si>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</si>
  <si>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</si>
  <si>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</si>
  <si>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</si>
  <si>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</si>
  <si>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</si>
  <si>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</si>
  <si>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</si>
  <si>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</si>
  <si>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</si>
  <si>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</si>
  <si>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</si>
  <si>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</si>
  <si>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</si>
  <si>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</si>
  <si>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</si>
  <si>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</si>
  <si>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</si>
  <si>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</si>
  <si>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</si>
  <si>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</si>
  <si>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</si>
  <si>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</si>
  <si>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</si>
  <si>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</si>
  <si>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</si>
  <si>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</si>
  <si>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</si>
  <si>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</si>
  <si>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</si>
  <si>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</si>
  <si>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</si>
  <si>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</si>
  <si>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</si>
  <si>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</si>
  <si>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</si>
  <si>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</si>
  <si>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</si>
  <si>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</si>
  <si>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</si>
  <si>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</si>
  <si>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</si>
  <si>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</si>
  <si>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</si>
  <si>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</si>
  <si>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</si>
  <si>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</si>
  <si>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</si>
  <si>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</si>
  <si>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</si>
  <si>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</si>
  <si>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</si>
  <si>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</si>
  <si>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</si>
  <si>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</si>
  <si>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</si>
  <si>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</si>
  <si>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</si>
  <si>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</si>
  <si>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</si>
  <si>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</si>
  <si>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</si>
  <si>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</si>
  <si>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</si>
  <si>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</si>
  <si>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</si>
  <si>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</si>
  <si>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</si>
  <si>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</si>
  <si>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</si>
  <si>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</si>
  <si>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</si>
  <si>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</si>
  <si>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</si>
  <si>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</si>
  <si>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</si>
  <si>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</si>
  <si>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</si>
  <si>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</si>
  <si>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</si>
  <si>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</si>
  <si>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</si>
  <si>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</si>
  <si>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</si>
  <si>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</si>
  <si>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</si>
  <si>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</si>
  <si>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</si>
  <si>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</si>
  <si>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</si>
  <si>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</si>
  <si>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</si>
  <si>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</si>
  <si>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</si>
  <si>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</si>
  <si>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</si>
  <si>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</si>
  <si>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</si>
  <si>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</si>
  <si>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</si>
  <si>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</si>
  <si>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</si>
  <si>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</si>
  <si>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</si>
  <si>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</si>
  <si>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</si>
  <si>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</si>
  <si>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</si>
  <si>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</si>
  <si>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</si>
  <si>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</si>
  <si>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</si>
  <si>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</si>
  <si>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</si>
  <si>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</si>
  <si>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</si>
  <si>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</si>
  <si>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</si>
  <si>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</si>
  <si>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</si>
  <si>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</si>
  <si>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</si>
  <si>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</si>
  <si>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</si>
  <si>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</si>
  <si>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</si>
  <si>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</si>
  <si>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</si>
  <si>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</si>
  <si>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</si>
  <si>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</si>
  <si>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</si>
  <si>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</si>
  <si>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</si>
  <si>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</si>
  <si>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</si>
  <si>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</si>
  <si>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</si>
  <si>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</si>
  <si>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</si>
  <si>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</si>
  <si>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</si>
  <si>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</si>
  <si>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</si>
  <si>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</si>
  <si>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</si>
  <si>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</si>
  <si>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</si>
  <si>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</si>
  <si>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</si>
  <si>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</si>
  <si>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</si>
  <si>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</si>
  <si>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</si>
  <si>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</si>
  <si>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</si>
  <si>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</si>
  <si>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</si>
  <si>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</si>
  <si>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</si>
  <si>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</si>
  <si>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</si>
  <si>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</si>
  <si>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</si>
  <si>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</si>
  <si>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</si>
  <si>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</si>
  <si>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</si>
  <si>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</si>
  <si>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</si>
  <si>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</si>
  <si>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</si>
  <si>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</si>
  <si>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</si>
  <si>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</si>
  <si>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</si>
  <si>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</si>
  <si>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</si>
  <si>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</si>
  <si>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</si>
  <si>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</si>
  <si>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</si>
  <si>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</si>
  <si>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</si>
  <si>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</si>
  <si>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</si>
  <si>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</si>
  <si>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</si>
  <si>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</si>
  <si>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</si>
  <si>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</si>
  <si>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</si>
  <si>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</si>
  <si>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</si>
  <si>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</si>
  <si>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</si>
  <si>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</si>
  <si>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</si>
  <si>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</si>
  <si>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</si>
  <si>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</si>
  <si>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</si>
  <si>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</si>
  <si>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</si>
  <si>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</si>
  <si>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</si>
  <si>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</si>
  <si>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</si>
  <si>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</si>
  <si>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</si>
  <si>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</si>
  <si>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</si>
  <si>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</si>
  <si>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</si>
  <si>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</si>
  <si>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</si>
  <si>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</si>
  <si>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</si>
  <si>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</si>
  <si>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</si>
  <si>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</si>
  <si>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</si>
  <si>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</si>
  <si>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</si>
  <si>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</si>
  <si>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</si>
  <si>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</si>
  <si>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</si>
  <si>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</si>
  <si>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</si>
  <si>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</si>
  <si>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</si>
  <si>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</si>
  <si>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</si>
  <si>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</si>
  <si>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</si>
  <si>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</si>
  <si>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</si>
  <si>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</si>
  <si>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</si>
  <si>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</si>
  <si>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</si>
  <si>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</si>
  <si>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</si>
  <si>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</si>
  <si>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</si>
  <si>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</si>
  <si>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</si>
  <si>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</si>
  <si>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</si>
  <si>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</si>
  <si>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</si>
  <si>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</si>
  <si>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</si>
  <si>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</si>
  <si>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</si>
  <si>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</si>
  <si>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</si>
  <si>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</si>
  <si>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</si>
  <si>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</si>
  <si>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</si>
  <si>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</si>
  <si>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</si>
  <si>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</si>
  <si>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</si>
  <si>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</si>
  <si>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</si>
  <si>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</si>
  <si>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</si>
  <si>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</si>
  <si>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</si>
  <si>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</si>
  <si>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</si>
  <si>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</si>
  <si>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</si>
  <si>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</si>
  <si>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</si>
  <si>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</si>
  <si>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</si>
  <si>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</si>
  <si>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</si>
  <si>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</si>
  <si>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</si>
  <si>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</si>
  <si>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</si>
  <si>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</si>
  <si>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</si>
  <si>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</si>
  <si>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</si>
  <si>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</si>
  <si>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</si>
  <si>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</si>
  <si>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</si>
  <si>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</si>
  <si>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</si>
  <si>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</si>
  <si>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</si>
  <si>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</si>
  <si>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</si>
  <si>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</si>
  <si>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</si>
  <si>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</si>
  <si>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</si>
  <si>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</si>
  <si>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</si>
  <si>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</si>
  <si>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</si>
  <si>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</si>
  <si>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</si>
  <si>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</si>
  <si>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</si>
  <si>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</si>
  <si>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</si>
  <si>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</si>
  <si>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</si>
  <si>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</si>
  <si>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</si>
  <si>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</si>
  <si>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</si>
  <si>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</si>
  <si>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</si>
  <si>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</si>
  <si>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</si>
  <si>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</si>
  <si>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</si>
  <si>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</si>
  <si>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</si>
  <si>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</si>
  <si>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</si>
  <si>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</si>
  <si>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</si>
  <si>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</si>
  <si>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</si>
  <si>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</si>
  <si>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</si>
  <si>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</si>
  <si>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</si>
  <si>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</si>
  <si>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</si>
  <si>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</si>
  <si>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</si>
  <si>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</si>
  <si>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</si>
  <si>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</si>
  <si>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</si>
  <si>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</si>
  <si>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</si>
  <si>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</si>
  <si>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</si>
  <si>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</si>
  <si>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</si>
  <si>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</si>
  <si>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</si>
  <si>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</si>
  <si>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</si>
  <si>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</si>
  <si>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</si>
  <si>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</si>
  <si>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</si>
  <si>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</si>
  <si>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</si>
  <si>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</si>
  <si>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</si>
  <si>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</si>
  <si>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</si>
  <si>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</si>
  <si>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</si>
  <si>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</si>
  <si>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</si>
  <si>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</si>
  <si>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</si>
  <si>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</si>
  <si>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</si>
  <si>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</si>
  <si>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</si>
  <si>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</si>
  <si>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</si>
  <si>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</si>
  <si>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</si>
  <si>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</si>
  <si>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</si>
  <si>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</si>
  <si>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</si>
  <si>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</si>
  <si>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</si>
  <si>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</si>
  <si>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</si>
  <si>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</si>
  <si>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</si>
  <si>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</si>
  <si>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</si>
  <si>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</si>
  <si>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</si>
  <si>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</si>
  <si>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</si>
  <si>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</si>
  <si>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</si>
  <si>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</si>
  <si>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</si>
  <si>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</si>
  <si>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</si>
  <si>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</si>
  <si>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</si>
  <si>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</si>
  <si>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</si>
  <si>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</si>
  <si>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</si>
  <si>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</si>
  <si>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</si>
  <si>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</si>
  <si>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</si>
  <si>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</si>
  <si>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</si>
  <si>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</si>
  <si>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</si>
  <si>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</si>
  <si>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</si>
  <si>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</si>
  <si>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</si>
  <si>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</si>
  <si>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</si>
  <si>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</si>
  <si>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</si>
  <si>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</si>
  <si>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</si>
  <si>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</si>
  <si>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</si>
  <si>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</si>
  <si>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</si>
  <si>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</si>
  <si>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</si>
  <si>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</si>
  <si>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</si>
  <si>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</si>
  <si>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</si>
  <si>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</si>
  <si>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</si>
  <si>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</si>
  <si>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</si>
  <si>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</si>
  <si>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</si>
  <si>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</si>
  <si>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</si>
  <si>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</si>
  <si>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</si>
  <si>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</si>
  <si>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</si>
  <si>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</si>
  <si>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</si>
  <si>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</si>
  <si>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</si>
  <si>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</si>
  <si>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</si>
  <si>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</si>
  <si>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</si>
  <si>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</si>
  <si>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</si>
  <si>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</si>
  <si>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</si>
  <si>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</si>
  <si>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</si>
  <si>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</si>
  <si>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</si>
  <si>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</si>
  <si>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</si>
  <si>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</si>
  <si>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</si>
  <si>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</si>
  <si>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</si>
  <si>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</si>
  <si>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</si>
  <si>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</si>
  <si>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</si>
  <si>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</si>
  <si>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</si>
  <si>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</si>
  <si>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</si>
  <si>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</si>
  <si>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</si>
  <si>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</si>
  <si>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</si>
  <si>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</si>
  <si>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</si>
  <si>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</si>
  <si>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</si>
  <si>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</si>
  <si>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</si>
  <si>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</si>
  <si>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</si>
  <si>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</si>
  <si>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</si>
  <si>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</si>
  <si>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</si>
  <si>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</si>
  <si>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</si>
  <si>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</si>
  <si>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</si>
  <si>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</si>
  <si>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</si>
  <si>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</si>
  <si>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</si>
  <si>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</si>
  <si>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</si>
  <si>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</si>
  <si>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</si>
  <si>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</si>
  <si>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</si>
  <si>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</si>
  <si>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</si>
  <si>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</si>
  <si>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</si>
  <si>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</si>
  <si>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</si>
  <si>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</si>
  <si>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</si>
  <si>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</si>
  <si>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</si>
  <si>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</si>
  <si>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</si>
  <si>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</si>
  <si>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</si>
  <si>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</si>
  <si>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</si>
  <si>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</si>
  <si>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</si>
  <si>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</si>
  <si>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</si>
  <si>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</si>
  <si>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</si>
  <si>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</si>
  <si>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</si>
  <si>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</si>
  <si>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</si>
  <si>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</si>
  <si>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</si>
  <si>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</si>
  <si>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</si>
  <si>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</si>
  <si>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</si>
  <si>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</si>
  <si>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</si>
  <si>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</si>
  <si>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</si>
  <si>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</si>
  <si>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</si>
  <si>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</si>
  <si>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</si>
  <si>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</si>
  <si>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</si>
  <si>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</si>
  <si>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</si>
  <si>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</si>
  <si>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</si>
  <si>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</si>
  <si>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</si>
  <si>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</si>
  <si>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</si>
  <si>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</si>
  <si>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</si>
  <si>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</si>
  <si>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</si>
  <si>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</si>
  <si>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</si>
  <si>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</si>
  <si>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</si>
  <si>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</si>
  <si>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</si>
  <si>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</si>
  <si>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</si>
  <si>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</si>
  <si>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</si>
  <si>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</si>
  <si>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</si>
  <si>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</si>
  <si>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</si>
  <si>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</si>
  <si>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</si>
  <si>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</si>
  <si>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</si>
  <si>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</si>
  <si>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</si>
  <si>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</si>
  <si>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</si>
  <si>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</si>
  <si>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</si>
  <si>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</si>
  <si>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</si>
  <si>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</si>
  <si>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</si>
  <si>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</si>
  <si>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</si>
  <si>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</si>
  <si>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</si>
  <si>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</si>
  <si>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</si>
  <si>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</si>
  <si>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</si>
  <si>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</si>
  <si>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</si>
  <si>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</si>
  <si>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</si>
  <si>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</si>
  <si>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</si>
  <si>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</si>
  <si>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</si>
  <si>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</si>
  <si>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</si>
  <si>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</si>
  <si>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</si>
  <si>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</si>
  <si>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</si>
  <si>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</si>
  <si>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</si>
  <si>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</si>
  <si>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</si>
  <si>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</si>
  <si>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</si>
  <si>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</si>
  <si>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</si>
  <si>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</si>
  <si>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</si>
  <si>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</si>
  <si>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</si>
  <si>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</si>
  <si>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</si>
  <si>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</si>
  <si>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</si>
  <si>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</si>
  <si>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</si>
  <si>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</si>
  <si>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</si>
  <si>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</si>
  <si>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</si>
  <si>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</si>
  <si>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</si>
  <si>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</si>
  <si>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</si>
  <si>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</si>
  <si>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</si>
  <si>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</si>
  <si>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</si>
  <si>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</si>
  <si>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</si>
  <si>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</si>
  <si>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</si>
  <si>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</si>
  <si>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</si>
  <si>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</si>
  <si>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</si>
  <si>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</si>
  <si>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</si>
  <si>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</si>
  <si>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</si>
  <si>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</si>
  <si>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</si>
  <si>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</si>
  <si>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</si>
  <si>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</si>
  <si>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</si>
  <si>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</si>
  <si>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</si>
  <si>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</si>
  <si>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</si>
  <si>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</si>
  <si>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</si>
  <si>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</si>
  <si>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</si>
  <si>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</si>
  <si>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</si>
  <si>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</si>
  <si>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</si>
  <si>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</si>
  <si>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</si>
  <si>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</si>
  <si>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</si>
  <si>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</si>
  <si>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</si>
  <si>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</si>
  <si>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</si>
  <si>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</si>
  <si>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</si>
  <si>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</si>
  <si>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</si>
  <si>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</si>
  <si>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</si>
  <si>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</si>
  <si>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</si>
  <si>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</si>
  <si>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</si>
  <si>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</si>
  <si>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</si>
  <si>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</si>
  <si>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</si>
  <si>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</si>
  <si>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</si>
  <si>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</si>
  <si>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</si>
  <si>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</si>
  <si>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</si>
  <si>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</si>
  <si>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</si>
  <si>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</si>
  <si>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</si>
  <si>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</si>
  <si>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</si>
  <si>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</si>
  <si>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</si>
  <si>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</si>
  <si>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</si>
  <si>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</si>
  <si>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</si>
  <si>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</si>
  <si>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</si>
  <si>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</si>
  <si>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</si>
  <si>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</si>
  <si>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</si>
  <si>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</si>
  <si>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</si>
  <si>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</si>
  <si>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</si>
  <si>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</si>
  <si>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</si>
  <si>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</si>
  <si>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</si>
  <si>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</si>
  <si>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</si>
  <si>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</si>
  <si>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</si>
  <si>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</si>
  <si>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</si>
  <si>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</si>
  <si>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</si>
  <si>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</si>
  <si>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</si>
  <si>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</si>
  <si>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</si>
  <si>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</si>
  <si>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</si>
  <si>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</si>
  <si>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</si>
  <si>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</si>
  <si>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</si>
  <si>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</si>
  <si>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</si>
  <si>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</si>
  <si>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</si>
  <si>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</si>
  <si>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</si>
  <si>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</si>
  <si>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</si>
  <si>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</si>
  <si>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</si>
  <si>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</si>
  <si>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</si>
  <si>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</si>
  <si>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</si>
  <si>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</si>
  <si>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</si>
  <si>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</si>
  <si>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</si>
  <si>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</si>
  <si>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</si>
  <si>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</si>
  <si>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</si>
  <si>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</si>
  <si>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</si>
  <si>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</si>
  <si>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</si>
  <si>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</si>
  <si>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</si>
  <si>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</si>
  <si>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</si>
  <si>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</si>
  <si>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</si>
  <si>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</si>
  <si>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</si>
  <si>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</si>
  <si>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</si>
  <si>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</si>
  <si>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</si>
  <si>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</si>
  <si>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</si>
  <si>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</si>
  <si>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</si>
  <si>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</si>
  <si>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</si>
  <si>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</si>
  <si>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</si>
  <si>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</si>
  <si>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</si>
  <si>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</si>
  <si>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</si>
  <si>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</si>
  <si>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</si>
  <si>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</si>
  <si>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</si>
  <si>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</si>
  <si>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</si>
  <si>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</si>
  <si>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</si>
  <si>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</si>
  <si>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</si>
  <si>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</si>
  <si>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</si>
  <si>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</si>
  <si>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</si>
  <si>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</si>
  <si>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</si>
  <si>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</si>
  <si>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</si>
  <si>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</si>
  <si>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</si>
  <si>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</si>
  <si>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</si>
  <si>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</si>
  <si>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</si>
  <si>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</si>
  <si>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</si>
  <si>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</si>
  <si>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</si>
  <si>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</si>
  <si>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</si>
  <si>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</si>
  <si>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</si>
  <si>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</si>
  <si>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</si>
  <si>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</si>
  <si>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</si>
  <si>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</si>
  <si>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</si>
  <si>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</si>
  <si>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</si>
  <si>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</si>
  <si>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</si>
  <si>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</si>
  <si>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</si>
  <si>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</si>
  <si>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</si>
  <si>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</si>
  <si>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</si>
  <si>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</si>
  <si>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</si>
  <si>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</si>
  <si>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</si>
  <si>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</si>
  <si>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</si>
  <si>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</si>
  <si>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</si>
  <si>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</si>
  <si>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</si>
  <si>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</si>
  <si>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</si>
  <si>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</si>
  <si>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</si>
  <si>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</si>
  <si>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</si>
  <si>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</si>
  <si>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</si>
  <si>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</si>
  <si>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</si>
  <si>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</si>
  <si>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</si>
  <si>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</si>
  <si>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</si>
  <si>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</si>
  <si>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</si>
  <si>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</si>
  <si>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</si>
  <si>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</si>
  <si>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</si>
  <si>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</si>
  <si>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</si>
  <si>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</si>
  <si>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</si>
  <si>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</si>
  <si>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</si>
  <si>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</si>
  <si>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</si>
  <si>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</si>
  <si>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</si>
  <si>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</si>
  <si>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</si>
  <si>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</si>
  <si>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</si>
  <si>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</si>
  <si>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</si>
  <si>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</si>
  <si>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</si>
  <si>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</si>
  <si>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</si>
  <si>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</si>
  <si>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</si>
  <si>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</si>
  <si>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</si>
  <si>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</si>
  <si>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</si>
  <si>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</si>
  <si>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</si>
  <si>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</si>
  <si>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</si>
  <si>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</si>
  <si>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</si>
  <si>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</si>
  <si>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</si>
  <si>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</si>
  <si>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</si>
  <si>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</si>
  <si>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</si>
  <si>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</si>
  <si>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</si>
  <si>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</si>
  <si>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</si>
  <si>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</si>
  <si>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</si>
  <si>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</si>
  <si>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</si>
  <si>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</si>
  <si>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</si>
  <si>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</si>
  <si>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</si>
  <si>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</si>
  <si>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</si>
  <si>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</si>
  <si>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</si>
  <si>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</si>
  <si>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</si>
  <si>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</si>
  <si>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</si>
  <si>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</si>
  <si>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</si>
  <si>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</si>
  <si>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</si>
  <si>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</si>
  <si>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</si>
  <si>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</si>
  <si>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</si>
  <si>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</si>
  <si>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</si>
  <si>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</si>
  <si>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</si>
  <si>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</si>
  <si>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</si>
  <si>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</si>
  <si>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</si>
  <si>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</si>
  <si>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</si>
  <si>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</si>
  <si>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</si>
  <si>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</si>
  <si>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</si>
  <si>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</si>
  <si>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</si>
  <si>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</si>
  <si>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</si>
  <si>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</si>
  <si>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</si>
  <si>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</si>
  <si>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</si>
  <si>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</si>
  <si>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</si>
  <si>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</si>
  <si>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</si>
  <si>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</si>
  <si>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</si>
  <si>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</si>
  <si>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</si>
  <si>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</si>
  <si>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</si>
  <si>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</si>
  <si>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</si>
  <si>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</si>
  <si>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</si>
  <si>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</si>
  <si>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</si>
  <si>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</si>
  <si>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</si>
  <si>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</si>
  <si>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</si>
  <si>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</si>
  <si>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</si>
  <si>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</si>
  <si>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</si>
  <si>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</si>
  <si>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</si>
  <si>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</si>
  <si>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</si>
  <si>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</si>
  <si>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</si>
  <si>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</si>
  <si>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</si>
  <si>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</si>
  <si>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</si>
  <si>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</si>
  <si>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</si>
  <si>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</si>
  <si>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</si>
  <si>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</si>
  <si>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</si>
  <si>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</si>
  <si>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</si>
  <si>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</si>
  <si>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</si>
  <si>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</si>
  <si>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</si>
  <si>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</si>
  <si>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</si>
  <si>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</si>
  <si>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</si>
  <si>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</si>
  <si>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</si>
  <si>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</si>
  <si>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</si>
  <si>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</si>
  <si>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</si>
  <si>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</si>
  <si>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</si>
  <si>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</si>
  <si>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</si>
  <si>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</si>
  <si>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</si>
  <si>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</si>
  <si>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</si>
  <si>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</si>
  <si>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</si>
  <si>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</si>
  <si>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</si>
  <si>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</si>
  <si>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</si>
  <si>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</si>
  <si>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</si>
  <si>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</si>
  <si>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</si>
  <si>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</si>
  <si>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</si>
  <si>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</si>
  <si>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</si>
  <si>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</si>
  <si>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</si>
  <si>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</si>
  <si>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</si>
  <si>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</si>
  <si>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</si>
  <si>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</si>
  <si>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</si>
  <si>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</si>
  <si>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</si>
  <si>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</si>
  <si>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</si>
  <si>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</si>
  <si>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</si>
  <si>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</si>
  <si>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</si>
  <si>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</si>
  <si>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</si>
  <si>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</si>
  <si>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</si>
  <si>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</si>
  <si>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</si>
  <si>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</si>
  <si>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</si>
  <si>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</si>
  <si>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</si>
  <si>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</si>
  <si>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</si>
  <si>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</si>
  <si>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</si>
  <si>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</si>
  <si>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</si>
  <si>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</si>
  <si>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</si>
  <si>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</si>
  <si>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</si>
  <si>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</si>
  <si>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</si>
  <si>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</si>
  <si>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</si>
  <si>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</si>
  <si>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</si>
  <si>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</si>
  <si>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</si>
  <si>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</si>
  <si>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</si>
  <si>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</si>
  <si>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</si>
  <si>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</si>
  <si>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</si>
  <si>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</si>
  <si>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</si>
  <si>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</si>
  <si>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</si>
  <si>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</si>
  <si>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</si>
  <si>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</si>
  <si>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</si>
  <si>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</si>
  <si>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</si>
  <si>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</si>
  <si>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</si>
  <si>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</si>
  <si>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</si>
  <si>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</si>
  <si>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</si>
  <si>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</si>
  <si>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</si>
  <si>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</si>
  <si>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</si>
  <si>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</si>
  <si>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</si>
  <si>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</si>
  <si>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</si>
  <si>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</si>
  <si>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</si>
  <si>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</si>
  <si>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</si>
  <si>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</si>
  <si>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</si>
  <si>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</si>
  <si>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</si>
  <si>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</si>
  <si>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</si>
  <si>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</si>
  <si>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</si>
  <si>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</si>
  <si>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</si>
  <si>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</si>
  <si>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</si>
  <si>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</si>
  <si>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</si>
  <si>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</si>
  <si>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</si>
  <si>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</si>
  <si>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</si>
  <si>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</si>
  <si>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</si>
  <si>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</si>
  <si>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</si>
  <si>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</si>
  <si>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</si>
  <si>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</si>
  <si>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</si>
  <si>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</si>
  <si>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</si>
  <si>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</si>
  <si>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</si>
  <si>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</si>
  <si>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</si>
  <si>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</si>
  <si>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</si>
  <si>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</si>
  <si>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</si>
  <si>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</si>
  <si>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</si>
  <si>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</si>
  <si>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</si>
  <si>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</si>
  <si>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</si>
  <si>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</si>
  <si>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</si>
  <si>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</si>
  <si>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</si>
  <si>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</si>
  <si>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</si>
  <si>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</si>
  <si>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</si>
  <si>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</si>
  <si>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</si>
  <si>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</si>
  <si>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</si>
  <si>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</si>
  <si>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</si>
  <si>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</si>
  <si>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</si>
  <si>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</si>
  <si>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</si>
  <si>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</si>
  <si>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</si>
  <si>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</si>
  <si>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</si>
  <si>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</si>
  <si>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</si>
  <si>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</si>
  <si>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</si>
  <si>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</si>
  <si>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</si>
  <si>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</si>
  <si>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</si>
  <si>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</si>
  <si>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</si>
  <si>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</si>
  <si>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</si>
  <si>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</si>
  <si>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</si>
  <si>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</si>
  <si>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</si>
  <si>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</si>
  <si>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</si>
  <si>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</si>
  <si>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</si>
  <si>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</si>
  <si>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</si>
  <si>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</si>
  <si>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</si>
  <si>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</si>
  <si>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</si>
  <si>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</si>
  <si>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</si>
  <si>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</si>
  <si>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</si>
  <si>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</si>
  <si>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</si>
  <si>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</si>
  <si>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</si>
  <si>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</si>
  <si>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</si>
  <si>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</si>
  <si>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</si>
  <si>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</si>
  <si>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</si>
  <si>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</si>
  <si>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</si>
  <si>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</si>
  <si>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</si>
  <si>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</si>
  <si>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</si>
  <si>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</si>
  <si>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</si>
  <si>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</si>
  <si>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</si>
  <si>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</si>
  <si>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</si>
  <si>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</si>
  <si>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</si>
  <si>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</si>
  <si>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</si>
  <si>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</si>
  <si>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</si>
  <si>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</si>
  <si>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</si>
  <si>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</si>
  <si>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</si>
  <si>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</si>
  <si>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</si>
  <si>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</si>
  <si>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</si>
  <si>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</si>
  <si>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</si>
  <si>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</si>
  <si>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</si>
  <si>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</si>
  <si>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</si>
  <si>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</si>
  <si>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</si>
  <si>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</si>
  <si>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</si>
  <si>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</si>
  <si>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</si>
  <si>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</si>
  <si>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</si>
  <si>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</si>
  <si>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</si>
  <si>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</si>
  <si>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</si>
  <si>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</si>
  <si>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</si>
  <si>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</si>
  <si>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</si>
  <si>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</si>
  <si>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</si>
  <si>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</si>
  <si>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</si>
  <si>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</si>
  <si>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</si>
  <si>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</si>
  <si>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</si>
  <si>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</si>
  <si>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</si>
  <si>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</si>
  <si>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</si>
  <si>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</si>
  <si>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</si>
  <si>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</si>
  <si>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</si>
  <si>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</si>
  <si>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</si>
  <si>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</si>
  <si>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</si>
  <si>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</si>
  <si>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</si>
  <si>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</si>
  <si>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</si>
  <si>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</si>
  <si>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</si>
  <si>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</si>
  <si>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</si>
  <si>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</si>
  <si>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</si>
  <si>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</si>
  <si>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</si>
  <si>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</si>
  <si>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</si>
  <si>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</si>
  <si>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</si>
  <si>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</si>
  <si>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</si>
  <si>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</si>
  <si>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</si>
  <si>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</si>
  <si>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</si>
  <si>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</si>
  <si>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</si>
  <si>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</si>
  <si>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</si>
  <si>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</si>
  <si>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</si>
  <si>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</si>
  <si>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</si>
  <si>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</si>
  <si>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</si>
  <si>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</si>
  <si>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</si>
  <si>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</si>
  <si>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</si>
  <si>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</si>
  <si>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</si>
  <si>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</si>
  <si>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</si>
  <si>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</si>
  <si>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</si>
  <si>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</si>
  <si>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</si>
  <si>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</si>
  <si>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</si>
  <si>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</si>
  <si>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</si>
  <si>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</si>
  <si>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</si>
  <si>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</si>
  <si>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</si>
  <si>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</si>
  <si>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</si>
  <si>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</si>
  <si>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</si>
  <si>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</si>
  <si>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</si>
  <si>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</si>
  <si>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</si>
  <si>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</si>
  <si>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</si>
  <si>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</si>
  <si>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</si>
  <si>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</si>
  <si>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</si>
  <si>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</si>
  <si>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</si>
  <si>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</si>
  <si>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</si>
  <si>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</si>
  <si>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</si>
  <si>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</si>
  <si>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</si>
  <si>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</si>
  <si>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</si>
  <si>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</si>
  <si>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</si>
  <si>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</si>
  <si>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</si>
  <si>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</si>
  <si>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</si>
  <si>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</si>
  <si>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</si>
  <si>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</si>
  <si>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</si>
  <si>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</si>
  <si>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</si>
  <si>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</si>
  <si>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</si>
  <si>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</si>
  <si>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</si>
  <si>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</si>
  <si>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</si>
  <si>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</si>
  <si>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</si>
  <si>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</si>
  <si>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</si>
  <si>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</si>
  <si>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</si>
  <si>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</si>
  <si>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</si>
  <si>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</si>
  <si>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</si>
  <si>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</si>
  <si>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</si>
  <si>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</si>
  <si>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</si>
  <si>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</si>
  <si>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</si>
  <si>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</si>
  <si>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</si>
  <si>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</si>
  <si>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</si>
  <si>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</si>
  <si>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</si>
  <si>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</si>
  <si>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</si>
  <si>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</si>
  <si>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</si>
  <si>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</si>
  <si>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</si>
  <si>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</si>
  <si>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</si>
  <si>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</si>
  <si>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</si>
  <si>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</si>
  <si>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</si>
  <si>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</si>
  <si>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</si>
  <si>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</si>
  <si>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</si>
  <si>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</si>
  <si>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</si>
  <si>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</si>
  <si>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</si>
  <si>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</si>
  <si>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</si>
  <si>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</si>
  <si>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</si>
  <si>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</si>
  <si>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</si>
  <si>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</si>
  <si>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</si>
  <si>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</si>
  <si>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</si>
  <si>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</si>
  <si>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</si>
  <si>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</si>
  <si>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</si>
  <si>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</si>
  <si>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</si>
  <si>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</si>
  <si>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</si>
  <si>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</si>
  <si>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</si>
  <si>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</si>
  <si>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</si>
  <si>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</si>
  <si>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</si>
  <si>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</si>
  <si>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</si>
  <si>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</si>
  <si>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</si>
  <si>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</si>
  <si>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</si>
  <si>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</si>
  <si>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</si>
  <si>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</si>
  <si>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</si>
  <si>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</si>
  <si>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</si>
  <si>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</si>
  <si>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</si>
  <si>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</si>
  <si>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</si>
  <si>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</si>
  <si>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</si>
  <si>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</si>
  <si>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</si>
  <si>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</si>
  <si>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</si>
  <si>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</si>
  <si>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</si>
  <si>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</si>
  <si>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</si>
  <si>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</si>
  <si>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</si>
  <si>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</si>
  <si>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</si>
  <si>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</si>
  <si>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</si>
  <si>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</si>
  <si>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</si>
  <si>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</si>
  <si>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</si>
  <si>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</si>
  <si>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</si>
  <si>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</si>
  <si>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</si>
  <si>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</si>
  <si>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</si>
  <si>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</si>
  <si>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</si>
  <si>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</si>
  <si>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</si>
  <si>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</si>
  <si>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</si>
  <si>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</si>
  <si>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</si>
  <si>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</si>
  <si>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</si>
  <si>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</si>
  <si>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</si>
  <si>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</si>
  <si>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</si>
  <si>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</si>
  <si>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</si>
  <si>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</si>
  <si>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</si>
  <si>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</si>
  <si>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</si>
  <si>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</si>
  <si>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</si>
  <si>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</si>
  <si>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</si>
  <si>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</si>
  <si>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</si>
  <si>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</si>
  <si>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</si>
  <si>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</si>
  <si>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</si>
  <si>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</si>
  <si>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</si>
  <si>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</si>
  <si>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</si>
  <si>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</si>
  <si>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</si>
  <si>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</si>
  <si>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</si>
  <si>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</si>
  <si>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</si>
  <si>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</si>
  <si>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</si>
  <si>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</si>
  <si>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</si>
  <si>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</si>
  <si>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</si>
  <si>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</si>
  <si>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</si>
  <si>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</si>
  <si>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</si>
  <si>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</si>
  <si>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</si>
  <si>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</si>
  <si>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</si>
  <si>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</si>
  <si>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</si>
  <si>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</si>
  <si>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</si>
  <si>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</si>
  <si>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</si>
  <si>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</si>
  <si>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</si>
  <si>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</si>
  <si>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</si>
  <si>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</si>
  <si>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</si>
  <si>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</si>
  <si>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</si>
  <si>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</si>
  <si>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</si>
  <si>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</si>
  <si>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</si>
  <si>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</si>
  <si>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</si>
  <si>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</si>
  <si>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</si>
  <si>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</si>
  <si>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</si>
  <si>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</si>
  <si>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</si>
  <si>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</si>
  <si>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</si>
  <si>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</si>
  <si>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</si>
  <si>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</si>
  <si>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</si>
  <si>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</si>
  <si>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</si>
  <si>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</si>
  <si>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</si>
  <si>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</si>
  <si>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</si>
  <si>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</si>
  <si>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</si>
  <si>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</si>
  <si>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</si>
  <si>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</si>
  <si>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</si>
  <si>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</si>
  <si>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</si>
  <si>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</si>
  <si>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</si>
  <si>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</si>
  <si>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</si>
  <si>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</si>
  <si>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</si>
  <si>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</si>
  <si>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</si>
  <si>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</si>
  <si>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</si>
  <si>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</si>
  <si>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</si>
  <si>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</si>
  <si>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</si>
  <si>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</si>
  <si>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</si>
  <si>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</si>
  <si>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</si>
  <si>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</si>
  <si>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</si>
  <si>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</si>
  <si>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</si>
  <si>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</si>
  <si>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</si>
  <si>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</si>
  <si>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</si>
  <si>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</si>
  <si>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</si>
  <si>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</si>
  <si>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</si>
  <si>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</si>
  <si>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</si>
  <si>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</si>
  <si>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</si>
  <si>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</si>
  <si>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</si>
  <si>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</si>
  <si>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</si>
  <si>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</si>
  <si>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</si>
  <si>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</si>
  <si>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</si>
  <si>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</si>
  <si>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</si>
  <si>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</si>
  <si>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</si>
  <si>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</si>
  <si>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</si>
  <si>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</si>
  <si>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</si>
  <si>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</si>
  <si>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</si>
  <si>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</si>
  <si>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</si>
  <si>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</si>
  <si>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</si>
  <si>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</si>
  <si>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</si>
  <si>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</si>
  <si>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</si>
  <si>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</si>
  <si>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</si>
  <si>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</si>
  <si>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</si>
  <si>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</si>
  <si>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</si>
  <si>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</si>
  <si>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</si>
  <si>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</si>
  <si>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</si>
  <si>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</si>
  <si>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</si>
  <si>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</si>
  <si>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</si>
  <si>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</si>
  <si>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</si>
  <si>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</si>
  <si>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</si>
  <si>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</si>
  <si>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</si>
  <si>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</si>
  <si>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</si>
  <si>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</si>
  <si>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</si>
  <si>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</si>
  <si>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</si>
  <si>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</si>
  <si>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</si>
  <si>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</si>
  <si>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</si>
  <si>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</si>
  <si>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</si>
  <si>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</si>
  <si>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</si>
  <si>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</si>
  <si>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</si>
  <si>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</si>
  <si>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</si>
  <si>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</si>
  <si>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</si>
  <si>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</si>
  <si>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</si>
  <si>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</si>
  <si>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</si>
  <si>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</si>
  <si>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</si>
  <si>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</si>
  <si>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</si>
  <si>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</si>
  <si>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</si>
  <si>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</si>
  <si>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</si>
  <si>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</si>
  <si>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</si>
  <si>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</si>
  <si>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</si>
  <si>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</si>
  <si>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</si>
  <si>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</si>
  <si>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</si>
  <si>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</si>
  <si>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</si>
  <si>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</si>
  <si>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</si>
  <si>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</si>
  <si>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</si>
  <si>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</si>
  <si>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</si>
  <si>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</si>
  <si>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</si>
  <si>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</si>
  <si>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</si>
  <si>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</si>
  <si>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</si>
  <si>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</si>
  <si>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</si>
  <si>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</si>
  <si>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</si>
  <si>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</si>
  <si>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</si>
  <si>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</si>
  <si>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</si>
  <si>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</si>
  <si>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</si>
  <si>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</si>
  <si>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</si>
  <si>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</si>
  <si>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</si>
  <si>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</si>
  <si>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</si>
  <si>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</si>
  <si>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</si>
  <si>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</si>
  <si>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</si>
  <si>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</si>
  <si>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</si>
  <si>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</si>
  <si>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</si>
  <si>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</si>
  <si>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</si>
  <si>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</si>
  <si>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</si>
  <si>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</si>
  <si>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</si>
  <si>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</si>
  <si>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</si>
  <si>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</si>
  <si>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</si>
  <si>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</si>
  <si>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</si>
  <si>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</si>
  <si>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</si>
  <si>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</si>
  <si>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</si>
  <si>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</si>
  <si>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</si>
  <si>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</si>
  <si>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</si>
  <si>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</si>
  <si>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</si>
  <si>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</si>
  <si>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</si>
  <si>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</si>
  <si>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</si>
  <si>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</si>
  <si>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</si>
  <si>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</si>
  <si>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</si>
  <si>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</si>
  <si>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</si>
  <si>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</si>
  <si>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</si>
  <si>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</si>
  <si>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</si>
  <si>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</si>
  <si>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</si>
  <si>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</si>
  <si>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</si>
  <si>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</si>
  <si>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</si>
  <si>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</si>
  <si>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</si>
  <si>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</si>
  <si>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</si>
  <si>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</si>
  <si>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</si>
  <si>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</si>
  <si>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</si>
  <si>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</si>
  <si>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</si>
  <si>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</si>
  <si>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</si>
  <si>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</si>
  <si>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</si>
  <si>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</si>
  <si>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</si>
  <si>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</si>
  <si>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</si>
  <si>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</si>
  <si>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</si>
  <si>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</si>
  <si>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</si>
  <si>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</si>
  <si>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</si>
  <si>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</si>
  <si>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</si>
  <si>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</si>
  <si>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</si>
  <si>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</si>
  <si>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</si>
  <si>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</si>
  <si>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</si>
  <si>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</si>
  <si>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</si>
  <si>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</si>
  <si>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</si>
  <si>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</si>
  <si>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</si>
  <si>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</si>
  <si>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</si>
  <si>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</si>
  <si>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</si>
  <si>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</si>
  <si>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</si>
  <si>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</si>
  <si>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</si>
  <si>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</si>
  <si>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</si>
  <si>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</si>
  <si>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</si>
  <si>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</si>
  <si>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</si>
  <si>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</si>
  <si>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</si>
  <si>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</si>
  <si>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</si>
  <si>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</si>
  <si>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</si>
  <si>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</si>
  <si>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</si>
  <si>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</si>
  <si>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</si>
  <si>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</si>
  <si>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</si>
  <si>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</si>
  <si>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</si>
  <si>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</si>
  <si>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</si>
  <si>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</si>
  <si>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</si>
  <si>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</si>
  <si>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</si>
  <si>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</si>
  <si>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</si>
  <si>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</si>
  <si>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</si>
  <si>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</si>
  <si>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</si>
  <si>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</si>
  <si>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</si>
  <si>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</si>
  <si>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</si>
  <si>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</si>
  <si>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</si>
  <si>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</si>
  <si>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</si>
  <si>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</si>
  <si>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</si>
  <si>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</si>
  <si>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</si>
  <si>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</si>
  <si>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</si>
  <si>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</si>
  <si>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</si>
  <si>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</si>
  <si>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</si>
  <si>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</si>
  <si>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</si>
  <si>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</si>
  <si>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</si>
  <si>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</si>
  <si>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</si>
  <si>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</si>
  <si>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</si>
  <si>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</si>
  <si>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</si>
  <si>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</si>
  <si>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</si>
  <si>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</si>
  <si>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</si>
  <si>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</si>
  <si>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</si>
  <si>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</si>
  <si>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</si>
  <si>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</si>
  <si>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</si>
  <si>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</si>
  <si>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</si>
  <si>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</si>
  <si>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</si>
  <si>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</si>
  <si>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</si>
  <si>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</si>
  <si>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</si>
  <si>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</si>
  <si>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</si>
  <si>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</si>
  <si>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</si>
  <si>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</si>
  <si>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</si>
  <si>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</si>
  <si>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</si>
  <si>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</si>
  <si>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</si>
  <si>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</si>
  <si>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</si>
  <si>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</si>
  <si>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</si>
  <si>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</si>
  <si>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</si>
  <si>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</si>
  <si>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</si>
  <si>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</si>
  <si>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</si>
  <si>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</si>
  <si>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</si>
  <si>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</si>
  <si>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</si>
  <si>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</si>
  <si>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</si>
  <si>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</si>
  <si>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</si>
  <si>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</si>
  <si>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</si>
  <si>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</si>
  <si>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</si>
  <si>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</si>
  <si>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</si>
  <si>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</si>
  <si>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</si>
  <si>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</si>
  <si>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</si>
  <si>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</si>
  <si>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</si>
  <si>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</si>
  <si>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</si>
  <si>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</si>
  <si>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</si>
  <si>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</si>
  <si>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</si>
  <si>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</si>
  <si>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</si>
  <si>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</si>
  <si>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</si>
  <si>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</si>
  <si>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</si>
  <si>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</si>
  <si>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</si>
  <si>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</si>
  <si>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</si>
  <si>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</si>
  <si>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</si>
  <si>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</si>
  <si>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</si>
  <si>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</si>
  <si>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</si>
  <si>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</si>
  <si>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</si>
  <si>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</si>
  <si>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</si>
  <si>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</si>
  <si>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</si>
  <si>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</si>
  <si>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</si>
  <si>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</si>
  <si>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</si>
  <si>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</si>
  <si>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</si>
  <si>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</si>
  <si>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</si>
  <si>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</si>
  <si>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</si>
  <si>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</si>
  <si>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</si>
  <si>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</si>
  <si>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</si>
  <si>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</si>
  <si>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</si>
  <si>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</si>
  <si>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</si>
  <si>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</si>
  <si>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</si>
  <si>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</si>
  <si>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</si>
  <si>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</si>
  <si>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</si>
  <si>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</si>
  <si>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</si>
  <si>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</si>
  <si>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</si>
  <si>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</si>
  <si>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</si>
  <si>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</si>
  <si>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</si>
  <si>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</si>
  <si>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</si>
  <si>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</si>
  <si>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</si>
  <si>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</si>
  <si>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</si>
  <si>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</si>
  <si>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</si>
  <si>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</si>
  <si>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</si>
  <si>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</si>
  <si>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</si>
  <si>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</si>
  <si>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</si>
  <si>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</si>
  <si>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</si>
  <si>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</si>
  <si>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</si>
  <si>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</si>
  <si>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</si>
  <si>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</si>
  <si>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</si>
  <si>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</si>
  <si>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</si>
  <si>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</si>
  <si>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</si>
  <si>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</si>
  <si>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</si>
  <si>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</si>
  <si>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</si>
  <si>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</si>
  <si>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</si>
  <si>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</si>
  <si>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</si>
  <si>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</si>
  <si>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</si>
  <si>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</si>
  <si>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</si>
  <si>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</si>
  <si>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</si>
  <si>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</si>
  <si>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</si>
  <si>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</si>
  <si>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</si>
  <si>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</si>
  <si>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</si>
  <si>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</si>
  <si>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</si>
  <si>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</si>
  <si>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</si>
  <si>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</si>
  <si>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</si>
  <si>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</si>
  <si>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</si>
  <si>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</si>
  <si>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</si>
  <si>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</si>
  <si>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</si>
  <si>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</si>
  <si>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</si>
  <si>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</si>
  <si>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</si>
  <si>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</si>
  <si>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</si>
  <si>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</si>
  <si>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</si>
  <si>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</si>
  <si>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</si>
  <si>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</si>
  <si>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</si>
  <si>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</si>
  <si>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</si>
  <si>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</si>
  <si>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</si>
  <si>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</si>
  <si>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</si>
  <si>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</si>
  <si>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</si>
  <si>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</si>
  <si>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</si>
  <si>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</si>
  <si>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</si>
  <si>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</si>
  <si>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</si>
  <si>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</si>
  <si>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</si>
  <si>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</si>
  <si>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</si>
  <si>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</si>
  <si>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</si>
  <si>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</si>
  <si>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</si>
  <si>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</si>
  <si>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</si>
  <si>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</si>
  <si>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</si>
  <si>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</si>
  <si>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</si>
  <si>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</si>
  <si>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</si>
  <si>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</si>
  <si>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</si>
  <si>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</si>
  <si>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</si>
  <si>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</si>
  <si>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</si>
  <si>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</si>
  <si>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</si>
  <si>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</si>
  <si>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</si>
  <si>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</si>
  <si>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</si>
  <si>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</si>
  <si>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</si>
  <si>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</si>
  <si>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</si>
  <si>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</si>
  <si>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</si>
  <si>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</si>
  <si>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</si>
  <si>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</si>
  <si>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</si>
  <si>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</si>
  <si>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</si>
  <si>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</si>
  <si>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</si>
  <si>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</si>
  <si>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</si>
  <si>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</si>
  <si>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</si>
  <si>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</si>
  <si>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</si>
  <si>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</si>
  <si>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</si>
  <si>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</si>
  <si>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</si>
  <si>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</si>
  <si>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</si>
  <si>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</si>
  <si>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</si>
  <si>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</si>
  <si>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</si>
  <si>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</si>
  <si>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</si>
  <si>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</si>
  <si>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</si>
  <si>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</si>
  <si>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</si>
  <si>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</si>
  <si>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</si>
  <si>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</si>
  <si>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</si>
  <si>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</si>
  <si>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</si>
  <si>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</si>
  <si>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</si>
  <si>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</si>
  <si>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</si>
  <si>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</si>
  <si>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</si>
  <si>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</si>
  <si>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</si>
  <si>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</si>
  <si>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</si>
  <si>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</si>
  <si>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</si>
  <si>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</si>
  <si>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</si>
  <si>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</si>
  <si>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</si>
  <si>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</si>
  <si>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</si>
  <si>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</si>
  <si>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</si>
  <si>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</si>
  <si>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</si>
  <si>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</si>
  <si>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</si>
  <si>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</si>
  <si>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</si>
  <si>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</si>
  <si>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</si>
  <si>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</si>
  <si>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</si>
  <si>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</si>
  <si>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</si>
  <si>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</si>
  <si>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</si>
  <si>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</si>
  <si>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</si>
  <si>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</si>
  <si>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</si>
  <si>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</si>
  <si>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</si>
  <si>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</si>
  <si>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</si>
  <si>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</si>
  <si>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</si>
  <si>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</si>
  <si>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</si>
  <si>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</si>
  <si>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</si>
  <si>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</si>
  <si>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</si>
  <si>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</si>
  <si>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</si>
  <si>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</si>
  <si>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</si>
  <si>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</si>
  <si>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</si>
  <si>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</si>
  <si>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</si>
  <si>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</si>
  <si>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</si>
  <si>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</si>
  <si>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</si>
  <si>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</si>
  <si>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</si>
  <si>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</si>
  <si>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</si>
  <si>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</si>
  <si>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</si>
  <si>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</si>
  <si>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</si>
  <si>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</si>
  <si>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</si>
  <si>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</si>
  <si>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</si>
  <si>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</si>
  <si>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</si>
  <si>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</si>
  <si>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</si>
  <si>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</si>
  <si>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</si>
  <si>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</si>
  <si>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</si>
  <si>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</si>
  <si>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</si>
  <si>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</si>
  <si>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</si>
  <si>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</si>
  <si>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</si>
  <si>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</si>
  <si>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</si>
  <si>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</si>
  <si>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</si>
  <si>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</si>
  <si>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</si>
  <si>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</si>
  <si>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</si>
  <si>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</si>
  <si>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</si>
  <si>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</si>
  <si>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</si>
  <si>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</si>
  <si>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</si>
  <si>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</si>
  <si>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</si>
  <si>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</si>
  <si>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</si>
  <si>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</si>
  <si>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</si>
  <si>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</si>
  <si>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</si>
  <si>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</si>
  <si>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</si>
  <si>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</si>
  <si>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</si>
  <si>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</si>
  <si>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</si>
  <si>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</si>
  <si>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</si>
  <si>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</si>
  <si>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</si>
  <si>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</si>
  <si>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</si>
  <si>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</si>
  <si>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</si>
  <si>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</si>
  <si>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</si>
  <si>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</si>
  <si>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</si>
  <si>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</si>
  <si>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</si>
  <si>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</si>
  <si>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</si>
  <si>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</si>
  <si>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</si>
  <si>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</si>
  <si>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</si>
  <si>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</si>
  <si>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</si>
  <si>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</si>
  <si>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</si>
  <si>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</si>
  <si>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</si>
  <si>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</si>
  <si>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</si>
  <si>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</si>
  <si>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</si>
  <si>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</si>
  <si>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</si>
  <si>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</si>
  <si>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</si>
  <si>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</si>
  <si>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</si>
  <si>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</si>
  <si>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</si>
  <si>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</si>
  <si>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</si>
  <si>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</si>
  <si>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</si>
  <si>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</si>
  <si>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</si>
  <si>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</si>
  <si>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</si>
  <si>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</si>
  <si>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</si>
  <si>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</si>
  <si>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</si>
  <si>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</si>
  <si>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</si>
  <si>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</si>
  <si>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</si>
  <si>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</si>
  <si>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</si>
  <si>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</si>
  <si>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</si>
  <si>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</si>
  <si>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</si>
  <si>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</si>
  <si>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</si>
  <si>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</si>
  <si>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</si>
  <si>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</si>
  <si>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</si>
  <si>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</si>
  <si>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</si>
  <si>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</si>
  <si>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</si>
  <si>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</si>
  <si>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</si>
  <si>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</si>
  <si>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</si>
  <si>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</si>
  <si>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</si>
  <si>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</si>
  <si>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</si>
  <si>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</si>
  <si>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</si>
  <si>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</si>
  <si>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</si>
  <si>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</si>
  <si>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</si>
  <si>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</si>
  <si>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</si>
  <si>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</si>
  <si>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</si>
  <si>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</si>
  <si>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</si>
  <si>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</si>
  <si>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</si>
  <si>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</si>
  <si>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</si>
  <si>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</si>
  <si>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</si>
  <si>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</si>
  <si>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</si>
  <si>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</si>
  <si>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</si>
  <si>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</si>
  <si>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</si>
  <si>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</si>
  <si>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</si>
  <si>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</si>
  <si>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</si>
  <si>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</si>
  <si>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</si>
  <si>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</si>
  <si>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</si>
  <si>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</si>
  <si>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</si>
  <si>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</si>
  <si>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</si>
  <si>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</si>
  <si>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</si>
  <si>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</si>
  <si>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</si>
  <si>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</si>
  <si>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</si>
  <si>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</si>
  <si>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</si>
  <si>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</si>
  <si>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</si>
  <si>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</si>
  <si>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</si>
  <si>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</si>
  <si>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</si>
  <si>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</si>
  <si>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</si>
  <si>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</si>
  <si>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</si>
  <si>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</si>
  <si>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</si>
  <si>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</si>
  <si>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</si>
  <si>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</si>
  <si>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</si>
  <si>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</si>
  <si>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</si>
  <si>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</si>
  <si>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</si>
  <si>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</si>
  <si>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</si>
  <si>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</si>
  <si>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</si>
  <si>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</si>
  <si>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</si>
  <si>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</si>
  <si>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</si>
  <si>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</si>
  <si>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</si>
  <si>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</si>
  <si>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</si>
  <si>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</si>
  <si>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</si>
  <si>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</si>
  <si>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</si>
  <si>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</si>
  <si>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</si>
  <si>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</si>
  <si>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</si>
  <si>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</si>
  <si>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</si>
  <si>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</si>
  <si>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</si>
  <si>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</si>
  <si>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</si>
  <si>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</si>
  <si>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</si>
  <si>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</si>
  <si>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</si>
  <si>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</si>
  <si>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</si>
  <si>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</si>
  <si>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</si>
  <si>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</si>
  <si>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</si>
  <si>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</si>
  <si>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</si>
  <si>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</si>
  <si>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</si>
  <si>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</si>
  <si>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</si>
  <si>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</si>
  <si>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</si>
  <si>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</si>
  <si>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</si>
  <si>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</si>
  <si>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</si>
  <si>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</si>
  <si>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</si>
  <si>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</si>
  <si>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</si>
  <si>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</si>
  <si>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</si>
  <si>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</si>
  <si>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</si>
  <si>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</si>
  <si>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</si>
  <si>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</si>
  <si>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</si>
  <si>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</si>
  <si>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</si>
  <si>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</si>
  <si>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</si>
  <si>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</si>
  <si>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</si>
  <si>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</si>
  <si>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</si>
  <si>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</si>
  <si>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</si>
  <si>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</si>
  <si>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</si>
  <si>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</si>
  <si>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</si>
  <si>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</si>
  <si>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</si>
  <si>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</si>
  <si>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</si>
  <si>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</si>
  <si>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</si>
  <si>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</si>
  <si>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</si>
  <si>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</si>
  <si>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</si>
  <si>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</si>
  <si>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</si>
  <si>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</si>
  <si>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</si>
  <si>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</si>
  <si>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</si>
  <si>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</si>
  <si>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</si>
  <si>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</si>
  <si>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</si>
  <si>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</si>
  <si>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</si>
  <si>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</si>
  <si>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</si>
  <si>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</si>
  <si>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</si>
  <si>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</si>
  <si>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</si>
  <si>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</si>
  <si>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</si>
  <si>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</si>
  <si>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</si>
  <si>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</si>
  <si>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</si>
  <si>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</si>
  <si>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</si>
  <si>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</si>
  <si>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</si>
  <si>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</si>
  <si>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</si>
  <si>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</si>
  <si>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</si>
  <si>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</si>
  <si>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</si>
  <si>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</si>
  <si>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</si>
  <si>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</si>
  <si>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</si>
  <si>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</si>
  <si>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</si>
  <si>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</si>
  <si>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</si>
  <si>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</si>
  <si>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</si>
  <si>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</si>
  <si>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</si>
  <si>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</si>
  <si>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</si>
  <si>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</si>
  <si>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</si>
  <si>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</si>
  <si>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</si>
  <si>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</si>
  <si>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</si>
  <si>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</si>
  <si>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</si>
  <si>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</si>
  <si>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</si>
  <si>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</si>
  <si>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</si>
  <si>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</si>
  <si>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</si>
  <si>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</si>
  <si>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</si>
  <si>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</si>
  <si>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</si>
  <si>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</si>
  <si>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</si>
  <si>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</si>
  <si>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</si>
  <si>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</si>
  <si>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</si>
  <si>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</si>
  <si>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</si>
  <si>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</si>
  <si>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</si>
  <si>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</si>
  <si>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</si>
  <si>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</si>
  <si>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</si>
  <si>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</si>
  <si>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</si>
  <si>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</si>
  <si>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</si>
  <si>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</si>
  <si>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</si>
  <si>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</si>
  <si>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</si>
  <si>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</si>
  <si>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</si>
  <si>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</si>
  <si>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</si>
  <si>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</si>
  <si>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</si>
  <si>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</si>
  <si>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</si>
  <si>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</si>
  <si>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</si>
  <si>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</si>
  <si>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</si>
  <si>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</si>
  <si>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</si>
  <si>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</si>
  <si>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</si>
  <si>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</si>
  <si>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</si>
  <si>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</si>
  <si>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</si>
  <si>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</si>
  <si>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</si>
  <si>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</si>
  <si>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</si>
  <si>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</si>
  <si>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</si>
  <si>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</si>
  <si>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</si>
  <si>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</si>
  <si>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</si>
  <si>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</si>
  <si>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</si>
  <si>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</si>
  <si>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</si>
  <si>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</si>
  <si>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</si>
  <si>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</si>
  <si>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</si>
  <si>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</si>
  <si>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</si>
  <si>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</si>
  <si>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</si>
  <si>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</si>
  <si>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</si>
  <si>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</si>
  <si>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</si>
  <si>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</si>
  <si>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</si>
  <si>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</si>
  <si>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</si>
  <si>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</si>
  <si>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</si>
  <si>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</si>
  <si>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</si>
  <si>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</si>
  <si>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</si>
  <si>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</si>
  <si>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</si>
  <si>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</si>
  <si>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</si>
  <si>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</si>
  <si>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</si>
  <si>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</si>
  <si>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</si>
  <si>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</si>
  <si>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</si>
  <si>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</si>
  <si>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</si>
  <si>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</si>
  <si>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</si>
  <si>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</si>
  <si>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</si>
  <si>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</si>
  <si>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</si>
  <si>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</si>
  <si>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</si>
  <si>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</si>
  <si>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</si>
  <si>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</si>
  <si>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</si>
  <si>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</si>
  <si>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</si>
  <si>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</si>
  <si>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</si>
  <si>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</si>
  <si>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</si>
  <si>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</si>
  <si>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</si>
  <si>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</si>
  <si>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</si>
  <si>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</si>
  <si>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</si>
  <si>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</si>
  <si>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</si>
  <si>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</si>
  <si>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</si>
  <si>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</si>
  <si>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</si>
  <si>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</si>
  <si>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</si>
  <si>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</si>
  <si>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</si>
  <si>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</si>
  <si>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</si>
  <si>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</si>
  <si>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</si>
  <si>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</si>
  <si>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</si>
  <si>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</si>
  <si>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</si>
  <si>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</si>
  <si>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</si>
  <si>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</si>
  <si>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</si>
  <si>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</si>
  <si>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</si>
  <si>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</si>
  <si>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</si>
  <si>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</si>
  <si>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</si>
  <si>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</si>
  <si>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</si>
  <si>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</si>
  <si>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</si>
  <si>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</si>
  <si>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</si>
  <si>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</si>
  <si>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</si>
  <si>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</si>
  <si>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</si>
  <si>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</si>
  <si>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</si>
  <si>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</si>
  <si>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</si>
  <si>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</si>
  <si>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</si>
  <si>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</si>
  <si>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</si>
  <si>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</si>
  <si>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</si>
  <si>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</si>
  <si>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</si>
  <si>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</si>
  <si>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</si>
  <si>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</si>
  <si>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</si>
  <si>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</si>
  <si>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</si>
  <si>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</si>
  <si>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</si>
  <si>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</si>
  <si>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</si>
  <si>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</si>
  <si>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</si>
  <si>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</si>
  <si>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</si>
  <si>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</si>
  <si>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</si>
  <si>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</si>
  <si>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</si>
  <si>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</si>
  <si>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</si>
  <si>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</si>
  <si>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</si>
  <si>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</si>
  <si>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</si>
  <si>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</si>
  <si>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</si>
  <si>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</si>
  <si>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</si>
  <si>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</si>
  <si>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</si>
  <si>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</si>
  <si>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</si>
  <si>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</si>
  <si>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</si>
  <si>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</si>
  <si>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</si>
  <si>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</si>
  <si>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</si>
  <si>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</si>
  <si>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</si>
  <si>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</si>
  <si>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</si>
  <si>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</si>
  <si>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</si>
  <si>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</si>
  <si>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</si>
  <si>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</si>
  <si>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</si>
  <si>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</si>
  <si>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</si>
  <si>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</si>
  <si>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</si>
  <si>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</si>
  <si>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</si>
  <si>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</si>
  <si>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</si>
  <si>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</si>
  <si>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</si>
  <si>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</si>
  <si>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</si>
  <si>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</si>
  <si>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</si>
  <si>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</si>
  <si>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</si>
  <si>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</si>
  <si>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</si>
  <si>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</si>
  <si>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</si>
  <si>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</si>
  <si>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</si>
  <si>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</si>
  <si>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</si>
  <si>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</si>
  <si>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</si>
  <si>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</si>
  <si>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</si>
  <si>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</si>
  <si>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</si>
  <si>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</si>
  <si>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</si>
  <si>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</si>
  <si>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</si>
  <si>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</si>
  <si>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</si>
  <si>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</si>
  <si>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</si>
  <si>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</si>
  <si>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</si>
  <si>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</si>
  <si>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</si>
  <si>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</si>
  <si>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</si>
  <si>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</si>
  <si>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</si>
  <si>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</si>
  <si>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</si>
  <si>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</si>
  <si>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</si>
  <si>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</si>
  <si>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</si>
  <si>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</si>
  <si>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</si>
  <si>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</si>
  <si>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</si>
  <si>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</si>
  <si>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</si>
  <si>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</si>
  <si>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</si>
  <si>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</si>
  <si>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</si>
  <si>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</si>
  <si>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</si>
  <si>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</si>
  <si>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</si>
  <si>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</si>
  <si>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</si>
  <si>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</si>
  <si>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</si>
  <si>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</si>
  <si>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</si>
  <si>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</si>
  <si>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</si>
  <si>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</si>
  <si>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</si>
  <si>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</si>
  <si>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</si>
  <si>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</si>
  <si>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</si>
  <si>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</si>
  <si>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</si>
  <si>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</si>
  <si>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</si>
  <si>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</si>
  <si>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</si>
  <si>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</si>
  <si>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</si>
  <si>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</si>
  <si>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</si>
  <si>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</si>
  <si>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</si>
  <si>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</si>
  <si>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</si>
  <si>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</si>
  <si>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</si>
  <si>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</si>
  <si>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</si>
  <si>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</si>
  <si>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</si>
  <si>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</si>
  <si>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</si>
  <si>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</si>
  <si>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</si>
  <si>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</si>
  <si>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</si>
  <si>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</si>
  <si>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</si>
  <si>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</si>
  <si>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</si>
  <si>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</si>
  <si>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</si>
  <si>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</si>
  <si>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</si>
  <si>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</si>
  <si>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</si>
  <si>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</si>
  <si>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</si>
  <si>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</si>
  <si>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</si>
  <si>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</si>
  <si>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</si>
  <si>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</si>
  <si>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</si>
  <si>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</si>
  <si>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</si>
  <si>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</si>
  <si>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</si>
  <si>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</si>
  <si>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</si>
  <si>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</si>
  <si>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</si>
  <si>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</si>
  <si>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</si>
  <si>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</si>
  <si>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</si>
  <si>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</si>
  <si>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</si>
  <si>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</si>
  <si>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</si>
  <si>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</si>
  <si>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</si>
  <si>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</si>
  <si>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</si>
  <si>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</si>
  <si>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</si>
  <si>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</si>
  <si>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</si>
  <si>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</si>
  <si>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</si>
  <si>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</si>
  <si>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</si>
  <si>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</si>
  <si>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</si>
  <si>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</si>
  <si>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</si>
  <si>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</si>
  <si>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</si>
  <si>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</si>
  <si>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</si>
  <si>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</si>
  <si>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</si>
  <si>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</si>
  <si>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</si>
  <si>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</si>
  <si>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</si>
  <si>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</si>
  <si>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</si>
  <si>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</si>
  <si>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</si>
  <si>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</si>
  <si>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</si>
  <si>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</si>
  <si>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</si>
  <si>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</si>
  <si>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</si>
  <si>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</si>
  <si>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</si>
  <si>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</si>
  <si>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</si>
  <si>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</si>
  <si>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</si>
  <si>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</si>
  <si>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</si>
  <si>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</si>
  <si>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</si>
  <si>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</si>
  <si>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</si>
  <si>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</si>
  <si>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</si>
  <si>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</si>
  <si>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</si>
  <si>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</si>
  <si>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</si>
  <si>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</si>
  <si>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</si>
  <si>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</si>
  <si>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</si>
  <si>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</si>
  <si>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</si>
  <si>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</si>
  <si>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</si>
  <si>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</si>
  <si>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</si>
  <si>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</si>
  <si>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</si>
  <si>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</si>
  <si>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</si>
  <si>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</si>
  <si>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</si>
  <si>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</si>
  <si>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</si>
  <si>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</si>
  <si>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</si>
  <si>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</si>
  <si>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</si>
  <si>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</si>
  <si>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</si>
  <si>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</si>
  <si>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</si>
  <si>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</si>
  <si>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</si>
  <si>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</si>
  <si>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</si>
  <si>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</si>
  <si>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</si>
  <si>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</si>
  <si>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</si>
  <si>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</si>
  <si>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</si>
  <si>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</si>
  <si>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</si>
  <si>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</si>
  <si>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</si>
  <si>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</si>
  <si>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</si>
  <si>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</si>
  <si>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</si>
  <si>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</si>
  <si>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</si>
  <si>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</si>
  <si>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</si>
  <si>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</si>
  <si>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</si>
  <si>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</si>
  <si>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</si>
  <si>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</si>
  <si>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</si>
  <si>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</si>
  <si>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</si>
  <si>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</si>
  <si>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</si>
  <si>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</si>
  <si>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</si>
  <si>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</si>
  <si>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</si>
  <si>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</si>
  <si>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</si>
  <si>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</si>
  <si>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</si>
  <si>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</si>
  <si>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</si>
  <si>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</si>
  <si>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</si>
  <si>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</si>
  <si>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</si>
  <si>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</si>
  <si>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</si>
  <si>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</si>
  <si>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</si>
  <si>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</si>
  <si>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</si>
  <si>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</si>
  <si>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</si>
  <si>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</si>
  <si>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</si>
  <si>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</si>
  <si>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</si>
  <si>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</si>
  <si>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</si>
  <si>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</si>
  <si>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</si>
  <si>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</si>
  <si>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</si>
  <si>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</si>
  <si>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</si>
  <si>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</si>
  <si>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</si>
  <si>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</si>
  <si>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</si>
  <si>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</si>
  <si>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</si>
  <si>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</si>
  <si>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</si>
  <si>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</si>
  <si>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</si>
  <si>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</si>
  <si>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</si>
  <si>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</si>
  <si>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</si>
  <si>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</si>
  <si>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</si>
  <si>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</si>
  <si>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</si>
  <si>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</si>
  <si>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</si>
  <si>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</si>
  <si>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</si>
  <si>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</si>
  <si>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</si>
  <si>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</si>
  <si>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</si>
  <si>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</si>
  <si>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</si>
  <si>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</si>
  <si>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</si>
  <si>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</si>
  <si>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</si>
  <si>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</si>
  <si>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</si>
  <si>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</si>
  <si>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</si>
  <si>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</si>
  <si>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</si>
  <si>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</si>
  <si>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</si>
  <si>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</si>
  <si>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</si>
  <si>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</si>
  <si>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</si>
  <si>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</si>
  <si>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</si>
  <si>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</si>
  <si>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</si>
  <si>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</si>
  <si>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</si>
  <si>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</si>
  <si>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</si>
  <si>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</si>
  <si>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</si>
  <si>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</si>
  <si>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</si>
  <si>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</si>
  <si>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</si>
  <si>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</si>
  <si>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</si>
  <si>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</si>
  <si>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</si>
  <si>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</si>
  <si>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</si>
  <si>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</si>
  <si>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</si>
  <si>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</si>
  <si>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</si>
  <si>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</si>
  <si>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</si>
  <si>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</si>
  <si>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</si>
  <si>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</si>
  <si>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</si>
  <si>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</si>
  <si>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</si>
  <si>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</si>
  <si>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</si>
  <si>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</si>
  <si>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</si>
  <si>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</si>
  <si>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</si>
  <si>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</si>
  <si>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</si>
  <si>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</si>
  <si>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</si>
  <si>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</si>
  <si>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</si>
  <si>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</si>
  <si>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</si>
  <si>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</si>
  <si>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</si>
  <si>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</si>
  <si>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</si>
  <si>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</si>
  <si>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</si>
  <si>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</si>
  <si>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</si>
  <si>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</si>
  <si>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</si>
  <si>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</si>
  <si>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</si>
  <si>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</si>
  <si>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</si>
  <si>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</si>
  <si>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</si>
  <si>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</si>
  <si>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</si>
  <si>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</si>
  <si>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</si>
  <si>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</si>
  <si>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</si>
  <si>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</si>
  <si>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</si>
  <si>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</si>
  <si>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</si>
  <si>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</si>
  <si>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</si>
  <si>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</si>
  <si>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</si>
  <si>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</si>
  <si>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</si>
  <si>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</si>
  <si>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</si>
  <si>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</si>
  <si>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</si>
  <si>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</si>
  <si>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</si>
  <si>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</si>
  <si>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</si>
  <si>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</si>
  <si>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</si>
  <si>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</si>
  <si>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</si>
  <si>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</si>
  <si>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</si>
  <si>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</si>
  <si>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</si>
  <si>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</si>
  <si>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</si>
  <si>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</si>
  <si>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</si>
  <si>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</si>
  <si>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</si>
  <si>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</si>
  <si>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</si>
  <si>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</si>
  <si>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</si>
  <si>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</si>
  <si>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</si>
  <si>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</si>
  <si>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</si>
  <si>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</si>
  <si>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</si>
  <si>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</si>
  <si>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</si>
  <si>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</si>
  <si>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</si>
  <si>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</si>
  <si>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</si>
  <si>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</si>
  <si>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</si>
  <si>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</si>
  <si>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</si>
  <si>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</si>
  <si>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</si>
  <si>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</si>
  <si>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</si>
  <si>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</si>
  <si>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</si>
  <si>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</si>
  <si>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</si>
  <si>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</si>
  <si>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</si>
  <si>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</si>
  <si>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</si>
  <si>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</si>
  <si>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</si>
  <si>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</si>
  <si>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</si>
  <si>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</si>
  <si>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</si>
  <si>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</si>
  <si>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</si>
  <si>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</si>
  <si>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</si>
  <si>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</si>
  <si>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</si>
  <si>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</si>
  <si>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</si>
  <si>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</si>
  <si>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</si>
  <si>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</si>
  <si>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</si>
  <si>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</si>
  <si>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</si>
  <si>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</si>
  <si>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</si>
  <si>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</si>
  <si>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</si>
  <si>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</si>
  <si>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</si>
  <si>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</si>
  <si>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</si>
  <si>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</si>
  <si>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</si>
  <si>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</si>
  <si>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</si>
  <si>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</si>
  <si>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</si>
  <si>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</si>
  <si>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</si>
  <si>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</si>
  <si>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</si>
  <si>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</si>
  <si>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</si>
  <si>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</si>
  <si>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</si>
  <si>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</si>
  <si>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</si>
  <si>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</si>
  <si>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</si>
  <si>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</si>
  <si>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</si>
  <si>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</si>
  <si>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</si>
  <si>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</si>
  <si>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</si>
  <si>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</si>
  <si>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</si>
  <si>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</si>
  <si>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</si>
  <si>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</si>
  <si>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</si>
  <si>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</si>
  <si>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</si>
  <si>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</si>
  <si>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</si>
  <si>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</si>
  <si>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</si>
  <si>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</si>
  <si>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</si>
  <si>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</si>
  <si>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</si>
  <si>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</si>
  <si>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</si>
  <si>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</si>
  <si>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</si>
  <si>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</si>
  <si>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</si>
  <si>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</si>
  <si>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</si>
  <si>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</si>
  <si>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</si>
  <si>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</si>
  <si>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</si>
  <si>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</si>
  <si>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</si>
  <si>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</si>
  <si>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</si>
  <si>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</si>
  <si>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</si>
  <si>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</si>
  <si>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</si>
  <si>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</si>
  <si>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</si>
  <si>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</si>
  <si>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</si>
  <si>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</si>
  <si>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</si>
  <si>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</si>
  <si>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</si>
  <si>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</si>
  <si>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</si>
  <si>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</si>
  <si>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</si>
  <si>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</si>
  <si>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</si>
  <si>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</si>
  <si>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</si>
  <si>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</si>
  <si>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</si>
  <si>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</si>
  <si>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</si>
  <si>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</si>
  <si>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</si>
  <si>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</si>
  <si>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</si>
  <si>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</si>
  <si>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</si>
  <si>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</si>
  <si>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</si>
  <si>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</si>
  <si>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</si>
  <si>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</si>
  <si>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</si>
  <si>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</si>
  <si>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</si>
  <si>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</si>
  <si>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</si>
  <si>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</si>
  <si>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</si>
  <si>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</si>
  <si>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</si>
  <si>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</si>
  <si>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</si>
  <si>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</si>
  <si>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</si>
  <si>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</si>
  <si>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</si>
  <si>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</si>
  <si>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</si>
  <si>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</si>
  <si>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</si>
  <si>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</si>
  <si>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</si>
  <si>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</si>
  <si>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</si>
  <si>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</si>
  <si>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</si>
  <si>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</si>
  <si>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</si>
  <si>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</si>
  <si>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</si>
  <si>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</si>
  <si>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</si>
  <si>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</si>
  <si>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</si>
  <si>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</si>
  <si>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</si>
  <si>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</si>
  <si>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</si>
  <si>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</si>
  <si>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</si>
  <si>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</si>
  <si>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</si>
  <si>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</si>
  <si>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</si>
  <si>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</si>
  <si>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</si>
  <si>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</si>
  <si>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</si>
  <si>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</si>
  <si>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</si>
  <si>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</si>
  <si>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</si>
  <si>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</si>
  <si>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</si>
  <si>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</si>
  <si>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</si>
  <si>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</si>
  <si>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</si>
  <si>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</si>
  <si>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</si>
  <si>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</si>
  <si>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</si>
  <si>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</si>
  <si>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</si>
  <si>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</si>
  <si>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</si>
  <si>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</si>
  <si>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</si>
  <si>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</si>
  <si>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</si>
  <si>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</si>
  <si>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</si>
  <si>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</si>
  <si>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</si>
  <si>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</si>
  <si>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</si>
  <si>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</si>
  <si>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</si>
  <si>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</si>
  <si>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</si>
  <si>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</si>
  <si>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</si>
  <si>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</si>
  <si>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</si>
  <si>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</si>
  <si>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</si>
  <si>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</si>
  <si>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</si>
  <si>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</si>
  <si>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</si>
  <si>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</si>
  <si>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</si>
  <si>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</si>
  <si>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</si>
  <si>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</si>
  <si>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</si>
  <si>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</si>
  <si>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</si>
  <si>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</si>
  <si>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</si>
  <si>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</si>
  <si>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</si>
  <si>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</si>
  <si>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</si>
  <si>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</si>
  <si>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</si>
  <si>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</si>
  <si>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</si>
  <si>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</si>
  <si>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</si>
  <si>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</si>
  <si>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</si>
  <si>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</si>
  <si>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</si>
  <si>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</si>
  <si>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</si>
  <si>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</si>
  <si>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</si>
  <si>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</si>
  <si>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</si>
  <si>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</si>
  <si>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</si>
  <si>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</si>
  <si>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</si>
  <si>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</si>
  <si>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</si>
  <si>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</si>
  <si>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</si>
  <si>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</si>
  <si>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</si>
  <si>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</si>
  <si>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</si>
  <si>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</si>
  <si>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</si>
  <si>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</si>
  <si>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</si>
  <si>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</si>
  <si>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</si>
  <si>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</si>
  <si>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</si>
  <si>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</si>
  <si>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</si>
  <si>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</si>
  <si>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</si>
  <si>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</si>
  <si>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</si>
  <si>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</si>
  <si>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</si>
  <si>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</si>
  <si>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</si>
  <si>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</si>
  <si>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</si>
  <si>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</si>
  <si>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</si>
  <si>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</si>
  <si>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</si>
  <si>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</si>
  <si>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</si>
  <si>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</si>
  <si>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</si>
  <si>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</si>
  <si>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</si>
  <si>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</si>
  <si>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</si>
  <si>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</si>
  <si>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</si>
  <si>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</si>
  <si>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</si>
  <si>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</si>
  <si>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</si>
  <si>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</si>
  <si>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</si>
  <si>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</si>
  <si>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</si>
  <si>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</si>
  <si>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</si>
  <si>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</si>
  <si>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</si>
  <si>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</si>
  <si>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</si>
  <si>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</si>
  <si>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</si>
  <si>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</si>
  <si>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</si>
  <si>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</si>
  <si>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</si>
  <si>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</si>
  <si>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</si>
  <si>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</si>
  <si>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</si>
  <si>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</si>
  <si>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</si>
  <si>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</si>
  <si>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</si>
  <si>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</si>
  <si>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</si>
  <si>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</si>
  <si>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</si>
  <si>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</si>
  <si>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</si>
  <si>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</si>
  <si>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</si>
  <si>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</si>
  <si>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</si>
  <si>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</si>
  <si>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</si>
  <si>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</si>
  <si>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</si>
  <si>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</si>
  <si>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</si>
  <si>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</si>
  <si>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</si>
  <si>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</si>
  <si>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</si>
  <si>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</si>
  <si>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</si>
  <si>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</si>
  <si>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</si>
  <si>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</si>
  <si>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</si>
  <si>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</si>
  <si>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</si>
  <si>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</si>
  <si>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</si>
  <si>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</si>
  <si>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</si>
  <si>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</si>
  <si>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</si>
  <si>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</si>
  <si>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</si>
  <si>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</si>
  <si>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</si>
  <si>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</si>
  <si>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</si>
  <si>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</si>
  <si>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</si>
  <si>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</si>
  <si>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</si>
  <si>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</si>
  <si>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</si>
  <si>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</si>
  <si>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</si>
  <si>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</si>
  <si>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</si>
  <si>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</si>
  <si>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</si>
  <si>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</si>
  <si>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</si>
  <si>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</si>
  <si>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</si>
  <si>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</si>
  <si>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</si>
  <si>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</si>
  <si>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</si>
  <si>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</si>
  <si>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</si>
  <si>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</si>
  <si>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</si>
  <si>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</si>
  <si>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</si>
  <si>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</si>
  <si>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</si>
  <si>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</si>
  <si>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</si>
  <si>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</si>
  <si>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</si>
  <si>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</si>
  <si>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</si>
  <si>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</si>
  <si>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</si>
  <si>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</si>
  <si>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</si>
  <si>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</si>
  <si>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</si>
  <si>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</si>
  <si>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</si>
  <si>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</si>
  <si>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</si>
  <si>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</si>
  <si>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</si>
  <si>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</si>
  <si>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</si>
  <si>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</si>
  <si>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</si>
  <si>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</si>
  <si>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</si>
  <si>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</si>
  <si>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</si>
  <si>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</si>
  <si>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</si>
  <si>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</si>
  <si>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</si>
  <si>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</si>
  <si>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</si>
  <si>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</si>
  <si>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</si>
  <si>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</si>
  <si>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</si>
  <si>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</si>
  <si>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</si>
  <si>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</si>
  <si>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</si>
  <si>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</si>
  <si>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</si>
  <si>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</si>
  <si>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</si>
  <si>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</si>
  <si>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</si>
  <si>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</si>
  <si>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</si>
  <si>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</si>
  <si>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</si>
  <si>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</si>
  <si>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</si>
  <si>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</si>
  <si>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</si>
  <si>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</si>
  <si>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</si>
  <si>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</si>
  <si>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</si>
  <si>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</si>
  <si>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</si>
  <si>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</si>
  <si>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</si>
  <si>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</si>
  <si>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</si>
  <si>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</si>
  <si>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</si>
  <si>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</si>
  <si>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</si>
  <si>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</si>
  <si>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</si>
  <si>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</si>
  <si>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</si>
  <si>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</si>
  <si>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</si>
  <si>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</si>
  <si>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</si>
  <si>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</si>
  <si>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</si>
  <si>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</si>
  <si>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</si>
  <si>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</si>
  <si>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</si>
  <si>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</si>
  <si>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</si>
  <si>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</si>
  <si>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</si>
  <si>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</si>
  <si>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</si>
  <si>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</si>
  <si>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</si>
  <si>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</si>
  <si>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</si>
  <si>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</si>
  <si>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</si>
  <si>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</si>
  <si>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</si>
  <si>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</si>
  <si>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</si>
  <si>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</si>
  <si>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</si>
  <si>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</si>
  <si>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</si>
  <si>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</si>
  <si>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</si>
  <si>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</si>
  <si>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</si>
  <si>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</si>
  <si>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</si>
  <si>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</si>
  <si>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</si>
  <si>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</si>
  <si>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</si>
  <si>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</si>
  <si>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</si>
  <si>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</si>
  <si>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</si>
  <si>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</si>
  <si>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</si>
  <si>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</si>
  <si>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</si>
  <si>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</si>
  <si>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</si>
  <si>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</si>
  <si>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</si>
  <si>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</si>
  <si>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</si>
  <si>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</si>
  <si>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</si>
  <si>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</si>
  <si>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</si>
  <si>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</si>
  <si>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</si>
  <si>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</si>
  <si>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</si>
  <si>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</si>
  <si>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</si>
  <si>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</si>
  <si>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</si>
  <si>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</si>
  <si>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</si>
  <si>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</si>
  <si>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</si>
  <si>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</si>
  <si>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</si>
  <si>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</si>
  <si>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</si>
  <si>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</si>
  <si>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</si>
  <si>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</si>
  <si>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</si>
  <si>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</si>
  <si>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</si>
  <si>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</si>
  <si>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</si>
  <si>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</si>
  <si>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</si>
  <si>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</si>
  <si>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</si>
  <si>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</si>
  <si>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</si>
  <si>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</si>
  <si>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</si>
  <si>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</si>
  <si>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</si>
  <si>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</si>
  <si>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</si>
  <si>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</si>
  <si>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</si>
  <si>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</si>
  <si>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</si>
  <si>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</si>
  <si>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</si>
  <si>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</si>
  <si>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</si>
  <si>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</si>
  <si>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</si>
  <si>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</si>
  <si>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</si>
  <si>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</si>
  <si>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</si>
  <si>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</si>
  <si>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</si>
  <si>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</si>
  <si>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</si>
  <si>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</si>
  <si>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</si>
  <si>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</si>
  <si>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</si>
  <si>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</si>
  <si>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</si>
  <si>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</si>
  <si>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</si>
  <si>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</si>
  <si>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</si>
  <si>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</si>
  <si>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</si>
  <si>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</si>
  <si>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</si>
  <si>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</si>
  <si>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</si>
  <si>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</si>
  <si>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</si>
  <si>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</si>
  <si>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</si>
  <si>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</si>
  <si>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</si>
  <si>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</si>
  <si>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</si>
  <si>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</si>
  <si>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</si>
  <si>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</si>
  <si>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</si>
  <si>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</si>
  <si>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</si>
  <si>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</si>
  <si>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</si>
  <si>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</si>
  <si>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</si>
  <si>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</si>
  <si>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</si>
  <si>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</si>
  <si>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</si>
  <si>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</si>
  <si>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</si>
  <si>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</si>
  <si>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</si>
  <si>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</si>
  <si>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</si>
  <si>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</si>
  <si>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</si>
  <si>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</si>
  <si>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</si>
  <si>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</si>
  <si>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</si>
  <si>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</si>
  <si>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</si>
  <si>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</si>
  <si>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</si>
  <si>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</si>
  <si>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</si>
  <si>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</si>
  <si>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</si>
  <si>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</si>
  <si>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</si>
  <si>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</si>
  <si>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</si>
  <si>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</si>
  <si>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</si>
  <si>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</si>
  <si>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</si>
  <si>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</si>
  <si>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</si>
  <si>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</si>
  <si>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</si>
  <si>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</si>
  <si>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</si>
  <si>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</si>
  <si>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</si>
  <si>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</si>
  <si>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</si>
  <si>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</si>
  <si>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</si>
  <si>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</si>
  <si>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</si>
  <si>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</si>
  <si>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</si>
  <si>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</si>
  <si>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</si>
  <si>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</si>
  <si>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</si>
  <si>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</si>
  <si>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</si>
  <si>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</si>
  <si>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</si>
  <si>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</si>
  <si>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</si>
  <si>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</si>
  <si>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</si>
  <si>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</si>
  <si>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</si>
  <si>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</si>
  <si>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</si>
  <si>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</si>
  <si>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</si>
  <si>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</si>
  <si>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</si>
  <si>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</si>
  <si>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</si>
  <si>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</si>
  <si>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</si>
  <si>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</si>
  <si>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</si>
  <si>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</si>
  <si>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</si>
  <si>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</si>
  <si>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</si>
  <si>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</si>
  <si>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</si>
  <si>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</si>
  <si>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</si>
  <si>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</si>
  <si>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</si>
  <si>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</si>
  <si>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</si>
  <si>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</si>
  <si>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</si>
  <si>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</si>
  <si>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</si>
  <si>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</si>
  <si>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</si>
  <si>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</si>
  <si>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</si>
  <si>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</si>
  <si>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</si>
  <si>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</si>
  <si>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</si>
  <si>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</si>
  <si>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</si>
  <si>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</si>
  <si>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</si>
  <si>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</si>
  <si>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</si>
  <si>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</si>
  <si>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</si>
  <si>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</si>
  <si>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</si>
  <si>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</si>
  <si>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</si>
  <si>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</si>
  <si>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</si>
  <si>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</si>
  <si>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</si>
  <si>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</si>
  <si>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</si>
  <si>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</si>
  <si>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</si>
  <si>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</si>
  <si>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</si>
  <si>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</si>
  <si>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</si>
  <si>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</si>
  <si>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</si>
  <si>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</si>
  <si>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</si>
  <si>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</si>
  <si>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</si>
  <si>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</si>
  <si>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</si>
  <si>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</si>
  <si>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</si>
  <si>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</si>
  <si>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</si>
  <si>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</si>
  <si>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</si>
  <si>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</si>
  <si>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</si>
  <si>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</si>
  <si>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</si>
  <si>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</si>
  <si>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</si>
  <si>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</si>
  <si>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</si>
  <si>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</si>
  <si>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</si>
  <si>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</si>
  <si>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</si>
  <si>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</si>
  <si>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</si>
  <si>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</si>
  <si>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</si>
  <si>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</si>
  <si>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</si>
  <si>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</si>
  <si>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</si>
  <si>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</si>
  <si>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</si>
  <si>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</si>
  <si>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</si>
  <si>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</si>
  <si>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</si>
  <si>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</si>
  <si>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</si>
  <si>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</si>
  <si>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</si>
  <si>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</si>
  <si>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</si>
  <si>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</si>
  <si>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</si>
  <si>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</si>
  <si>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</si>
  <si>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</si>
  <si>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</si>
  <si>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</si>
  <si>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</si>
  <si>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</si>
  <si>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</si>
  <si>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</si>
  <si>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</si>
  <si>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</si>
  <si>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</si>
  <si>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</si>
  <si>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</si>
  <si>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</si>
  <si>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</si>
  <si>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</si>
  <si>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</si>
  <si>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</si>
  <si>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</si>
  <si>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</si>
  <si>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</si>
  <si>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</si>
  <si>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</si>
  <si>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</si>
  <si>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</si>
  <si>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</si>
  <si>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</si>
  <si>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</si>
  <si>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</si>
  <si>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</si>
  <si>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</si>
  <si>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</si>
  <si>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</si>
  <si>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</si>
  <si>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</si>
  <si>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</si>
  <si>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</si>
  <si>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</si>
  <si>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</si>
  <si>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</si>
  <si>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</si>
  <si>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</si>
  <si>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</si>
  <si>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</si>
  <si>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</si>
  <si>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</si>
  <si>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</si>
  <si>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</si>
  <si>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</si>
  <si>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</si>
  <si>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</si>
  <si>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</si>
  <si>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</si>
  <si>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</si>
  <si>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</si>
  <si>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</si>
  <si>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</si>
  <si>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</si>
  <si>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</si>
  <si>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</si>
  <si>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</si>
  <si>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</si>
  <si>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</si>
  <si>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</si>
  <si>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</si>
  <si>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</si>
  <si>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</si>
  <si>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</si>
  <si>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</si>
  <si>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</si>
  <si>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</si>
  <si>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</si>
  <si>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</si>
  <si>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</si>
  <si>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</si>
  <si>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</si>
  <si>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</si>
  <si>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</si>
  <si>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</si>
  <si>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</si>
  <si>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</si>
  <si>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</si>
  <si>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</si>
  <si>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</si>
  <si>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</si>
  <si>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</si>
  <si>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</si>
  <si>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</si>
  <si>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</si>
  <si>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</si>
  <si>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</si>
  <si>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</si>
  <si>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</si>
  <si>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</si>
  <si>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</si>
  <si>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</si>
  <si>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</si>
  <si>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</si>
  <si>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</si>
  <si>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</si>
  <si>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</si>
  <si>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</si>
  <si>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</si>
  <si>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</si>
  <si>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</si>
  <si>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</si>
  <si>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</si>
  <si>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</si>
  <si>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</si>
  <si>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</si>
  <si>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</si>
  <si>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</si>
  <si>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</si>
  <si>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</si>
  <si>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</si>
  <si>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</si>
  <si>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</si>
  <si>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</si>
  <si>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</si>
  <si>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</si>
  <si>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</si>
  <si>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Cálculo da Distância</t>
  </si>
  <si>
    <t>CalculateDistance</t>
  </si>
  <si>
    <t>Boolean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</si>
  <si>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</si>
  <si>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</si>
  <si>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</si>
  <si>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</si>
  <si>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</si>
  <si>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</si>
  <si>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</si>
  <si>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</si>
  <si>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A2</t>
  </si>
  <si>
    <t>M1A2</t>
  </si>
  <si>
    <t>M2A2</t>
  </si>
  <si>
    <t>M3A2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</si>
  <si>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02/04/2023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</si>
</sst>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  <font>
      <sz val="10"/>
      <color theme="0"/>
      <name val="Open Sans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4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166" fontId="6" fillId="0" borderId="0" xfId="3" applyNumberFormat="1" applyFont="1" applyFill="1" applyBorder="1" applyAlignment="1">
      <alignment horizontal="center" vertic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26" fillId="0" borderId="0" xfId="0" applyFont="1"/>
    <xf numFmtId="0" fontId="5" fillId="6" borderId="8" xfId="0" applyFont="1" applyFill="1" applyBorder="1"/>
    <xf numFmtId="0" fontId="4" fillId="6" borderId="8" xfId="0" applyFont="1" applyFill="1" applyBorder="1"/>
    <xf numFmtId="0" fontId="35" fillId="6" borderId="8" xfId="0" applyFont="1" applyFill="1" applyBorder="1"/>
    <xf numFmtId="0" fontId="36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6" borderId="8" xfId="0" applyNumberFormat="1" applyFont="1" applyFill="1" applyBorder="1"/>
    <xf numFmtId="0" fontId="5" fillId="6" borderId="8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0" fontId="5" fillId="6" borderId="13" xfId="0" applyFont="1" applyFill="1" applyBorder="1" applyAlignment="1">
      <alignment vertical="top" wrapText="1"/>
    </xf>
    <xf numFmtId="0" fontId="5" fillId="6" borderId="0" xfId="0" applyFont="1" applyFill="1" applyAlignment="1">
      <alignment vertical="top" wrapText="1"/>
    </xf>
    <xf numFmtId="0" fontId="5" fillId="6" borderId="14" xfId="0" applyFont="1" applyFill="1" applyBorder="1" applyAlignment="1">
      <alignment vertical="top" wrapText="1"/>
    </xf>
    <xf numFmtId="0" fontId="5" fillId="6" borderId="9" xfId="0" applyFont="1" applyFill="1" applyBorder="1" applyAlignment="1">
      <alignment vertical="top" wrapText="1"/>
    </xf>
    <xf numFmtId="0" fontId="5" fillId="6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6" borderId="12" xfId="0" applyFont="1" applyFill="1" applyBorder="1" applyAlignment="1">
      <alignment vertical="top" wrapText="1"/>
    </xf>
    <xf numFmtId="0" fontId="5" fillId="0" borderId="8" xfId="0" applyFont="1" applyBorder="1"/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16" fontId="6" fillId="0" borderId="0" xfId="0" applyNumberFormat="1" applyFont="1" applyAlignment="1">
      <alignment horizontal="center" vertical="center"/>
    </xf>
    <xf numFmtId="0" fontId="37" fillId="11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vertical="center" wrapText="1"/>
    </xf>
    <xf numFmtId="0" fontId="37" fillId="6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6" fillId="12" borderId="0" xfId="0" applyFont="1" applyFill="1" applyAlignment="1">
      <alignment horizontal="center"/>
    </xf>
    <xf numFmtId="9" fontId="6" fillId="12" borderId="0" xfId="3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7" borderId="0" xfId="0" applyFont="1" applyFill="1" applyAlignment="1">
      <alignment horizontal="left"/>
    </xf>
    <xf numFmtId="0" fontId="28" fillId="7" borderId="9" xfId="0" applyFont="1" applyFill="1" applyBorder="1" applyAlignment="1">
      <alignment horizontal="right" vertical="center"/>
    </xf>
    <xf numFmtId="0" fontId="5" fillId="6" borderId="10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5" fillId="6" borderId="12" xfId="0" applyFont="1" applyFill="1" applyBorder="1" applyAlignment="1">
      <alignment horizontal="left" vertical="top" wrapText="1"/>
    </xf>
    <xf numFmtId="0" fontId="5" fillId="6" borderId="13" xfId="0" applyFont="1" applyFill="1" applyBorder="1" applyAlignment="1">
      <alignment horizontal="left" vertical="top" wrapText="1"/>
    </xf>
    <xf numFmtId="0" fontId="5" fillId="6" borderId="0" xfId="0" applyFont="1" applyFill="1" applyAlignment="1">
      <alignment horizontal="left" vertical="top" wrapText="1"/>
    </xf>
    <xf numFmtId="0" fontId="5" fillId="6" borderId="14" xfId="0" applyFont="1" applyFill="1" applyBorder="1" applyAlignment="1">
      <alignment horizontal="left" vertical="top" wrapText="1"/>
    </xf>
    <xf numFmtId="0" fontId="5" fillId="6" borderId="15" xfId="0" applyFont="1" applyFill="1" applyBorder="1" applyAlignment="1">
      <alignment horizontal="left" vertical="top" wrapText="1"/>
    </xf>
    <xf numFmtId="0" fontId="5" fillId="6" borderId="9" xfId="0" applyFont="1" applyFill="1" applyBorder="1" applyAlignment="1">
      <alignment horizontal="left" vertical="top" wrapText="1"/>
    </xf>
    <xf numFmtId="0" fontId="5" fillId="6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95A677-A34D-460F-A050-11531268A47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747801-08FB-4741-A2A3-69F10E68B22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72C821-3B7E-41C9-B3C2-4A8551AF7BD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C2B00F-D520-4775-A5EC-28E5E57A1CF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15C697-467B-4225-83D7-82971BC2CAD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D21F81-725C-448B-BB86-87710829894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3152FD-A3F6-48EA-A24C-C798ECE4357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FE194F-DD93-4FD2-BC5E-B57533F3196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BB11F6-CE0E-402D-9FB6-1A305C5AB9B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099F4D-E329-4CD1-AA59-5A05DA48530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D281B2-F445-43EB-9598-7606C295611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53CA0F-D394-4F8A-A343-6B857EB3794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2"/>
  <sheetViews>
    <sheetView tabSelected="1" zoomScaleNormal="100" workbookViewId="0"/>
  </sheetViews>
  <sheetFormatPr defaultColWidth="0" defaultRowHeight="18.75" zeroHeight="1" x14ac:dyDescent="0.4"/>
  <cols>
    <col min="1" max="1" width="5.7109375" style="48" customWidth="1"/>
    <col min="2" max="12" width="9.85546875" style="48" customWidth="1"/>
    <col min="13" max="13" width="5.42578125" style="48" customWidth="1"/>
    <col min="14" max="16383" width="9.140625" style="48" hidden="1"/>
    <col min="16384" max="16384" width="0.140625" style="48" customWidth="1"/>
  </cols>
  <sheetData>
    <row r="1" spans="1:16" ht="15" customHeight="1" x14ac:dyDescent="0.4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6" ht="15" customHeight="1" x14ac:dyDescent="0.4">
      <c r="A2" s="47"/>
      <c r="B2" s="47"/>
      <c r="C2" s="47"/>
      <c r="D2" s="47"/>
      <c r="E2" s="120" t="s">
        <v>10458</v>
      </c>
      <c r="F2" s="120"/>
      <c r="G2" s="120"/>
      <c r="H2" s="120"/>
      <c r="I2" s="120"/>
      <c r="J2" s="120"/>
      <c r="K2" s="120"/>
      <c r="L2" s="120"/>
      <c r="M2" s="47"/>
    </row>
    <row r="3" spans="1:16" ht="15" customHeight="1" x14ac:dyDescent="0.6">
      <c r="A3" s="47"/>
      <c r="B3" s="47"/>
      <c r="C3" s="47"/>
      <c r="D3" s="47"/>
      <c r="E3" s="120"/>
      <c r="F3" s="120"/>
      <c r="G3" s="120"/>
      <c r="H3" s="120"/>
      <c r="I3" s="120"/>
      <c r="J3" s="120"/>
      <c r="K3" s="120"/>
      <c r="L3" s="120"/>
      <c r="M3" s="46"/>
      <c r="N3" s="45"/>
      <c r="O3" s="45"/>
      <c r="P3" s="45"/>
    </row>
    <row r="4" spans="1:16" ht="15" customHeight="1" x14ac:dyDescent="0.6">
      <c r="A4" s="47"/>
      <c r="B4" s="47"/>
      <c r="C4" s="47"/>
      <c r="D4" s="47"/>
      <c r="E4" s="121" t="s">
        <v>10459</v>
      </c>
      <c r="F4" s="121"/>
      <c r="G4" s="121"/>
      <c r="H4" s="121"/>
      <c r="I4" s="121"/>
      <c r="J4" s="121"/>
      <c r="K4" s="121"/>
      <c r="L4" s="121"/>
      <c r="M4" s="46"/>
      <c r="N4" s="45"/>
      <c r="O4" s="45"/>
      <c r="P4" s="45"/>
    </row>
    <row r="5" spans="1:16" ht="15" customHeight="1" x14ac:dyDescent="0.4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6" ht="15" customHeight="1" x14ac:dyDescent="0.4">
      <c r="A6" s="47"/>
      <c r="B6" s="123" t="s">
        <v>10544</v>
      </c>
      <c r="C6" s="123"/>
      <c r="D6" s="123"/>
      <c r="E6" s="70"/>
      <c r="F6" s="70"/>
      <c r="G6" s="70"/>
      <c r="H6" s="122" t="s">
        <v>10581</v>
      </c>
      <c r="I6" s="122"/>
      <c r="J6" s="122"/>
      <c r="K6" s="122"/>
      <c r="L6" s="122"/>
      <c r="M6" s="47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75" customFormat="1" ht="15" customHeight="1" x14ac:dyDescent="0.4"/>
    <row r="12" spans="1:16" ht="15" customHeight="1" x14ac:dyDescent="0.4"/>
    <row r="13" spans="1:16" ht="15" customHeight="1" x14ac:dyDescent="0.4">
      <c r="B13" s="118" t="s">
        <v>10471</v>
      </c>
      <c r="C13" s="118"/>
      <c r="D13" s="118"/>
      <c r="E13" s="118"/>
      <c r="F13" s="118"/>
      <c r="G13" s="118"/>
      <c r="H13" s="118"/>
      <c r="I13" s="118"/>
      <c r="J13" s="118"/>
      <c r="K13" s="118"/>
      <c r="L13" s="118"/>
    </row>
    <row r="14" spans="1:16" ht="15" customHeight="1" x14ac:dyDescent="0.4">
      <c r="B14" s="119" t="s">
        <v>10474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</row>
    <row r="15" spans="1:16" ht="15" customHeight="1" x14ac:dyDescent="0.4">
      <c r="B15" s="119" t="s">
        <v>10472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</row>
    <row r="16" spans="1:16" ht="15" customHeight="1" x14ac:dyDescent="0.4"/>
    <row r="17" spans="2:12" ht="15" customHeight="1" x14ac:dyDescent="0.4">
      <c r="B17" s="118" t="s">
        <v>10473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</row>
    <row r="18" spans="2:12" ht="15" customHeight="1" x14ac:dyDescent="0.4">
      <c r="B18" s="119" t="s">
        <v>10475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</row>
    <row r="19" spans="2:12" ht="15" customHeight="1" x14ac:dyDescent="0.4"/>
    <row r="20" spans="2:12" s="75" customFormat="1" ht="15" customHeight="1" x14ac:dyDescent="0.4"/>
    <row r="21" spans="2:12" ht="15" customHeight="1" x14ac:dyDescent="0.4"/>
    <row r="22" spans="2:12" ht="15" customHeight="1" x14ac:dyDescent="0.4"/>
    <row r="29" spans="2:12" s="75" customFormat="1" hidden="1" x14ac:dyDescent="0.4"/>
    <row r="46" s="75" customFormat="1" hidden="1" x14ac:dyDescent="0.4"/>
    <row r="63" s="75" customFormat="1" hidden="1" x14ac:dyDescent="0.4"/>
    <row r="80" s="75" customFormat="1" hidden="1" x14ac:dyDescent="0.4"/>
    <row r="97" s="75" customFormat="1" hidden="1" x14ac:dyDescent="0.4"/>
    <row r="114" s="75" customFormat="1" hidden="1" x14ac:dyDescent="0.4"/>
    <row r="131" s="75" customFormat="1" hidden="1" x14ac:dyDescent="0.4"/>
    <row r="148" s="75" customFormat="1" hidden="1" x14ac:dyDescent="0.4"/>
    <row r="165" s="75" customFormat="1" hidden="1" x14ac:dyDescent="0.4"/>
    <row r="182" s="75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2100055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9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24" t="s">
        <v>9640</v>
      </c>
      <c r="B2" s="81" t="s">
        <v>9881</v>
      </c>
      <c r="C2" s="81" t="s">
        <v>10274</v>
      </c>
      <c r="D2" s="82" t="s">
        <v>9638</v>
      </c>
      <c r="E2" s="83" t="s">
        <v>9663</v>
      </c>
      <c r="F2" s="84" t="s">
        <v>9642</v>
      </c>
      <c r="G2" s="84" t="s">
        <v>9719</v>
      </c>
      <c r="H2" s="84" t="s">
        <v>9688</v>
      </c>
      <c r="I2" s="111"/>
      <c r="J2" s="84" t="s">
        <v>9780</v>
      </c>
      <c r="K2" s="84" t="s">
        <v>9780</v>
      </c>
      <c r="L2" s="84" t="s">
        <v>9780</v>
      </c>
      <c r="M2" s="84" t="s">
        <v>9780</v>
      </c>
      <c r="N2" s="84" t="str">
        <f>IF(F2="String",IF(I2&lt;&gt;"","Sim","Não"),IF(F2="List",IF(I2&lt;&gt;"","Sim","Não"),IF(AND(I2&gt;=O2,I2&lt;=P2,I2&lt;&gt;""),"Sim","Não")))</f>
        <v>Não</v>
      </c>
      <c r="O2" s="84" t="s">
        <v>9780</v>
      </c>
      <c r="P2" s="84" t="s">
        <v>9780</v>
      </c>
    </row>
    <row r="3" spans="1:16" ht="17.25" customHeight="1" x14ac:dyDescent="0.35">
      <c r="A3" s="124"/>
      <c r="B3" s="81" t="s">
        <v>9881</v>
      </c>
      <c r="C3" s="81" t="s">
        <v>10274</v>
      </c>
      <c r="D3" s="82" t="s">
        <v>9641</v>
      </c>
      <c r="E3" s="83" t="s">
        <v>9664</v>
      </c>
      <c r="F3" s="84" t="s">
        <v>9642</v>
      </c>
      <c r="G3" s="84" t="s">
        <v>9719</v>
      </c>
      <c r="H3" s="84" t="s">
        <v>9955</v>
      </c>
      <c r="I3" s="84"/>
      <c r="J3" s="84" t="s">
        <v>9780</v>
      </c>
      <c r="K3" s="84" t="s">
        <v>9780</v>
      </c>
      <c r="L3" s="84" t="s">
        <v>9780</v>
      </c>
      <c r="M3" s="84" t="s">
        <v>9780</v>
      </c>
      <c r="N3" s="84" t="str">
        <f t="shared" ref="N3:N73" si="0">IF(F3="String",IF(I3&lt;&gt;"","Sim","Não"),IF(F3="List",IF(I3&lt;&gt;"","Sim","Não"),IF(AND(I3&gt;=O3,I3&lt;=P3,I3&lt;&gt;""),"Sim","Não")))</f>
        <v>Não</v>
      </c>
      <c r="O3" s="84" t="s">
        <v>9780</v>
      </c>
      <c r="P3" s="84" t="s">
        <v>9780</v>
      </c>
    </row>
    <row r="4" spans="1:16" ht="17.25" customHeight="1" x14ac:dyDescent="0.35">
      <c r="A4" s="124" t="s">
        <v>9639</v>
      </c>
      <c r="B4" s="81" t="s">
        <v>9881</v>
      </c>
      <c r="C4" s="81" t="s">
        <v>10276</v>
      </c>
      <c r="D4" s="82" t="s">
        <v>9632</v>
      </c>
      <c r="E4" s="83" t="s">
        <v>9665</v>
      </c>
      <c r="F4" s="84" t="s">
        <v>9687</v>
      </c>
      <c r="G4" s="84" t="s">
        <v>9719</v>
      </c>
      <c r="H4" s="84" t="s">
        <v>9781</v>
      </c>
      <c r="I4" s="85"/>
      <c r="J4" s="85">
        <v>0.9</v>
      </c>
      <c r="K4" s="84" t="s">
        <v>9780</v>
      </c>
      <c r="L4" s="84" t="s">
        <v>9780</v>
      </c>
      <c r="M4" s="84" t="s">
        <v>9780</v>
      </c>
      <c r="N4" s="84" t="str">
        <f t="shared" si="0"/>
        <v>Não</v>
      </c>
      <c r="O4" s="84">
        <v>0.75</v>
      </c>
      <c r="P4" s="84">
        <v>1.25</v>
      </c>
    </row>
    <row r="5" spans="1:16" ht="17.25" customHeight="1" x14ac:dyDescent="0.35">
      <c r="A5" s="124"/>
      <c r="B5" s="81" t="s">
        <v>9881</v>
      </c>
      <c r="C5" s="81" t="s">
        <v>10276</v>
      </c>
      <c r="D5" s="82" t="s">
        <v>9633</v>
      </c>
      <c r="E5" s="83" t="s">
        <v>9666</v>
      </c>
      <c r="F5" s="84" t="s">
        <v>9687</v>
      </c>
      <c r="G5" s="84" t="s">
        <v>9719</v>
      </c>
      <c r="H5" s="84" t="s">
        <v>9634</v>
      </c>
      <c r="I5" s="85"/>
      <c r="J5" s="85">
        <v>2.5</v>
      </c>
      <c r="K5" s="84" t="s">
        <v>9951</v>
      </c>
      <c r="L5" s="15" t="s">
        <v>9949</v>
      </c>
      <c r="M5" s="15" t="s">
        <v>9737</v>
      </c>
      <c r="N5" s="84" t="str">
        <f t="shared" si="0"/>
        <v>Não</v>
      </c>
      <c r="O5" s="84">
        <v>0</v>
      </c>
      <c r="P5" s="84">
        <v>100</v>
      </c>
    </row>
    <row r="6" spans="1:16" ht="17.25" customHeight="1" x14ac:dyDescent="0.35">
      <c r="A6" s="124"/>
      <c r="B6" s="81" t="s">
        <v>9881</v>
      </c>
      <c r="C6" s="81" t="s">
        <v>10276</v>
      </c>
      <c r="D6" s="82" t="s">
        <v>9635</v>
      </c>
      <c r="E6" s="83" t="s">
        <v>9667</v>
      </c>
      <c r="F6" s="84" t="s">
        <v>9687</v>
      </c>
      <c r="G6" s="84" t="s">
        <v>9719</v>
      </c>
      <c r="H6" s="84" t="s">
        <v>9636</v>
      </c>
      <c r="I6" s="85"/>
      <c r="J6" s="85">
        <v>0.5</v>
      </c>
      <c r="K6" s="84" t="s">
        <v>9951</v>
      </c>
      <c r="L6" s="15" t="s">
        <v>9949</v>
      </c>
      <c r="M6" s="15" t="s">
        <v>9738</v>
      </c>
      <c r="N6" s="84" t="str">
        <f t="shared" si="0"/>
        <v>Não</v>
      </c>
      <c r="O6" s="84">
        <v>0</v>
      </c>
      <c r="P6" s="84">
        <v>100</v>
      </c>
    </row>
    <row r="7" spans="1:16" ht="17.25" customHeight="1" x14ac:dyDescent="0.35">
      <c r="A7" s="124"/>
      <c r="B7" s="81" t="s">
        <v>9881</v>
      </c>
      <c r="C7" s="81" t="s">
        <v>10276</v>
      </c>
      <c r="D7" s="82" t="s">
        <v>9637</v>
      </c>
      <c r="E7" s="83" t="s">
        <v>9668</v>
      </c>
      <c r="F7" s="84" t="s">
        <v>9687</v>
      </c>
      <c r="G7" s="84" t="s">
        <v>9719</v>
      </c>
      <c r="H7" s="84" t="s">
        <v>9636</v>
      </c>
      <c r="I7" s="85"/>
      <c r="J7" s="85">
        <v>1</v>
      </c>
      <c r="K7" s="84" t="s">
        <v>9951</v>
      </c>
      <c r="L7" s="15" t="s">
        <v>9949</v>
      </c>
      <c r="M7" s="15" t="s">
        <v>9739</v>
      </c>
      <c r="N7" s="84" t="str">
        <f t="shared" si="0"/>
        <v>Não</v>
      </c>
      <c r="O7" s="84">
        <v>0</v>
      </c>
      <c r="P7" s="84">
        <v>100</v>
      </c>
    </row>
    <row r="8" spans="1:16" ht="17.25" customHeight="1" x14ac:dyDescent="0.35">
      <c r="A8" s="124" t="s">
        <v>9660</v>
      </c>
      <c r="B8" s="81" t="s">
        <v>9881</v>
      </c>
      <c r="C8" s="81" t="s">
        <v>10275</v>
      </c>
      <c r="D8" s="82" t="s">
        <v>9646</v>
      </c>
      <c r="E8" s="83" t="s">
        <v>9672</v>
      </c>
      <c r="F8" s="84" t="s">
        <v>9687</v>
      </c>
      <c r="G8" s="84" t="s">
        <v>9719</v>
      </c>
      <c r="H8" s="84" t="s">
        <v>9634</v>
      </c>
      <c r="I8" s="27"/>
      <c r="J8" s="27">
        <v>48.4</v>
      </c>
      <c r="K8" s="84" t="s">
        <v>9951</v>
      </c>
      <c r="L8" s="15" t="s">
        <v>9949</v>
      </c>
      <c r="M8" s="15" t="s">
        <v>9741</v>
      </c>
      <c r="N8" s="84" t="str">
        <f t="shared" si="0"/>
        <v>Não</v>
      </c>
      <c r="O8" s="84">
        <v>0</v>
      </c>
      <c r="P8" s="84">
        <v>100</v>
      </c>
    </row>
    <row r="9" spans="1:16" ht="17.25" customHeight="1" x14ac:dyDescent="0.35">
      <c r="A9" s="124"/>
      <c r="B9" s="81" t="s">
        <v>9881</v>
      </c>
      <c r="C9" s="81" t="s">
        <v>10275</v>
      </c>
      <c r="D9" s="82" t="s">
        <v>9647</v>
      </c>
      <c r="E9" s="83" t="s">
        <v>9673</v>
      </c>
      <c r="F9" s="84" t="s">
        <v>9687</v>
      </c>
      <c r="G9" s="84" t="s">
        <v>9719</v>
      </c>
      <c r="H9" s="84" t="s">
        <v>9634</v>
      </c>
      <c r="I9" s="27"/>
      <c r="J9" s="27">
        <v>3</v>
      </c>
      <c r="K9" s="84" t="s">
        <v>9951</v>
      </c>
      <c r="L9" s="15" t="s">
        <v>9949</v>
      </c>
      <c r="M9" s="15" t="s">
        <v>9742</v>
      </c>
      <c r="N9" s="84" t="str">
        <f t="shared" si="0"/>
        <v>Não</v>
      </c>
      <c r="O9" s="84">
        <v>0</v>
      </c>
      <c r="P9" s="84">
        <v>100</v>
      </c>
    </row>
    <row r="10" spans="1:16" ht="17.25" customHeight="1" x14ac:dyDescent="0.35">
      <c r="A10" s="124"/>
      <c r="B10" s="81" t="s">
        <v>9881</v>
      </c>
      <c r="C10" s="81" t="s">
        <v>10275</v>
      </c>
      <c r="D10" s="82" t="s">
        <v>9648</v>
      </c>
      <c r="E10" s="83" t="s">
        <v>9674</v>
      </c>
      <c r="F10" s="84" t="s">
        <v>9687</v>
      </c>
      <c r="G10" s="84" t="s">
        <v>9719</v>
      </c>
      <c r="H10" s="84" t="s">
        <v>9634</v>
      </c>
      <c r="I10" s="27"/>
      <c r="J10" s="27">
        <v>13.1</v>
      </c>
      <c r="K10" s="84" t="s">
        <v>9951</v>
      </c>
      <c r="L10" s="15" t="s">
        <v>9949</v>
      </c>
      <c r="M10" s="15" t="s">
        <v>9743</v>
      </c>
      <c r="N10" s="84" t="str">
        <f t="shared" si="0"/>
        <v>Não</v>
      </c>
      <c r="O10" s="84">
        <v>0</v>
      </c>
      <c r="P10" s="84">
        <v>100</v>
      </c>
    </row>
    <row r="11" spans="1:16" s="18" customFormat="1" ht="17.25" customHeight="1" x14ac:dyDescent="0.35">
      <c r="A11" s="124"/>
      <c r="B11" s="81" t="s">
        <v>9881</v>
      </c>
      <c r="C11" s="81" t="s">
        <v>10275</v>
      </c>
      <c r="D11" s="82" t="s">
        <v>9649</v>
      </c>
      <c r="E11" s="83" t="s">
        <v>9675</v>
      </c>
      <c r="F11" s="84" t="s">
        <v>9687</v>
      </c>
      <c r="G11" s="84" t="s">
        <v>9719</v>
      </c>
      <c r="H11" s="84" t="s">
        <v>9634</v>
      </c>
      <c r="I11" s="27"/>
      <c r="J11" s="27">
        <v>8.9</v>
      </c>
      <c r="K11" s="84" t="s">
        <v>9951</v>
      </c>
      <c r="L11" s="15" t="s">
        <v>9949</v>
      </c>
      <c r="M11" s="15" t="s">
        <v>9744</v>
      </c>
      <c r="N11" s="84" t="str">
        <f t="shared" si="0"/>
        <v>Não</v>
      </c>
      <c r="O11" s="84">
        <v>0</v>
      </c>
      <c r="P11" s="84">
        <v>100</v>
      </c>
    </row>
    <row r="12" spans="1:16" ht="17.25" customHeight="1" x14ac:dyDescent="0.35">
      <c r="A12" s="124"/>
      <c r="B12" s="81" t="s">
        <v>9881</v>
      </c>
      <c r="C12" s="81" t="s">
        <v>10275</v>
      </c>
      <c r="D12" s="82" t="s">
        <v>9650</v>
      </c>
      <c r="E12" s="83" t="s">
        <v>9676</v>
      </c>
      <c r="F12" s="84" t="s">
        <v>9687</v>
      </c>
      <c r="G12" s="84" t="s">
        <v>9719</v>
      </c>
      <c r="H12" s="84" t="s">
        <v>9634</v>
      </c>
      <c r="I12" s="27"/>
      <c r="J12" s="27">
        <v>4.5999999999999996</v>
      </c>
      <c r="K12" s="84" t="s">
        <v>9951</v>
      </c>
      <c r="L12" s="15" t="s">
        <v>9949</v>
      </c>
      <c r="M12" s="15" t="s">
        <v>9745</v>
      </c>
      <c r="N12" s="84" t="str">
        <f t="shared" si="0"/>
        <v>Não</v>
      </c>
      <c r="O12" s="84">
        <v>0</v>
      </c>
      <c r="P12" s="84">
        <v>100</v>
      </c>
    </row>
    <row r="13" spans="1:16" ht="17.25" customHeight="1" x14ac:dyDescent="0.35">
      <c r="A13" s="124"/>
      <c r="B13" s="81" t="s">
        <v>9881</v>
      </c>
      <c r="C13" s="81" t="s">
        <v>10275</v>
      </c>
      <c r="D13" s="82" t="s">
        <v>9651</v>
      </c>
      <c r="E13" s="83" t="s">
        <v>9677</v>
      </c>
      <c r="F13" s="84" t="s">
        <v>9687</v>
      </c>
      <c r="G13" s="84" t="s">
        <v>9719</v>
      </c>
      <c r="H13" s="84" t="s">
        <v>9634</v>
      </c>
      <c r="I13" s="27"/>
      <c r="J13" s="27">
        <v>2.4</v>
      </c>
      <c r="K13" s="84" t="s">
        <v>9951</v>
      </c>
      <c r="L13" s="15" t="s">
        <v>9949</v>
      </c>
      <c r="M13" s="15" t="s">
        <v>9746</v>
      </c>
      <c r="N13" s="84" t="str">
        <f t="shared" si="0"/>
        <v>Não</v>
      </c>
      <c r="O13" s="84">
        <v>0</v>
      </c>
      <c r="P13" s="84">
        <v>100</v>
      </c>
    </row>
    <row r="14" spans="1:16" ht="17.25" customHeight="1" x14ac:dyDescent="0.35">
      <c r="A14" s="124"/>
      <c r="B14" s="81" t="s">
        <v>9881</v>
      </c>
      <c r="C14" s="81" t="s">
        <v>10275</v>
      </c>
      <c r="D14" s="82" t="s">
        <v>9652</v>
      </c>
      <c r="E14" s="83" t="s">
        <v>9678</v>
      </c>
      <c r="F14" s="84" t="s">
        <v>9687</v>
      </c>
      <c r="G14" s="84" t="s">
        <v>9719</v>
      </c>
      <c r="H14" s="84" t="s">
        <v>9634</v>
      </c>
      <c r="I14" s="27"/>
      <c r="J14" s="27">
        <v>2.2999999999999998</v>
      </c>
      <c r="K14" s="84" t="s">
        <v>9951</v>
      </c>
      <c r="L14" s="15" t="s">
        <v>9949</v>
      </c>
      <c r="M14" s="15" t="s">
        <v>9747</v>
      </c>
      <c r="N14" s="84" t="str">
        <f t="shared" si="0"/>
        <v>Não</v>
      </c>
      <c r="O14" s="84">
        <v>0</v>
      </c>
      <c r="P14" s="84">
        <v>100</v>
      </c>
    </row>
    <row r="15" spans="1:16" ht="17.25" customHeight="1" x14ac:dyDescent="0.35">
      <c r="A15" s="124"/>
      <c r="B15" s="81" t="s">
        <v>9881</v>
      </c>
      <c r="C15" s="81" t="s">
        <v>10275</v>
      </c>
      <c r="D15" s="82" t="s">
        <v>9653</v>
      </c>
      <c r="E15" s="83" t="s">
        <v>9679</v>
      </c>
      <c r="F15" s="84" t="s">
        <v>9687</v>
      </c>
      <c r="G15" s="84" t="s">
        <v>9719</v>
      </c>
      <c r="H15" s="84" t="s">
        <v>9634</v>
      </c>
      <c r="I15" s="27"/>
      <c r="J15" s="27">
        <v>0.6</v>
      </c>
      <c r="K15" s="84" t="s">
        <v>9951</v>
      </c>
      <c r="L15" s="15" t="s">
        <v>9949</v>
      </c>
      <c r="M15" s="15" t="s">
        <v>9748</v>
      </c>
      <c r="N15" s="84" t="str">
        <f t="shared" si="0"/>
        <v>Não</v>
      </c>
      <c r="O15" s="84">
        <v>0</v>
      </c>
      <c r="P15" s="84">
        <v>100</v>
      </c>
    </row>
    <row r="16" spans="1:16" ht="17.25" customHeight="1" x14ac:dyDescent="0.35">
      <c r="A16" s="124"/>
      <c r="B16" s="81" t="s">
        <v>9881</v>
      </c>
      <c r="C16" s="81" t="s">
        <v>10275</v>
      </c>
      <c r="D16" s="82" t="s">
        <v>9654</v>
      </c>
      <c r="E16" s="83" t="s">
        <v>9680</v>
      </c>
      <c r="F16" s="84" t="s">
        <v>9687</v>
      </c>
      <c r="G16" s="84" t="s">
        <v>9719</v>
      </c>
      <c r="H16" s="84" t="s">
        <v>9634</v>
      </c>
      <c r="I16" s="27"/>
      <c r="J16" s="27">
        <v>2.6</v>
      </c>
      <c r="K16" s="84" t="s">
        <v>9951</v>
      </c>
      <c r="L16" s="15" t="s">
        <v>9949</v>
      </c>
      <c r="M16" s="15" t="s">
        <v>9749</v>
      </c>
      <c r="N16" s="84" t="str">
        <f t="shared" si="0"/>
        <v>Não</v>
      </c>
      <c r="O16" s="84">
        <v>0</v>
      </c>
      <c r="P16" s="84">
        <v>100</v>
      </c>
    </row>
    <row r="17" spans="1:16" ht="17.25" customHeight="1" x14ac:dyDescent="0.35">
      <c r="A17" s="124"/>
      <c r="B17" s="81" t="s">
        <v>9881</v>
      </c>
      <c r="C17" s="81" t="s">
        <v>10275</v>
      </c>
      <c r="D17" s="82" t="s">
        <v>9655</v>
      </c>
      <c r="E17" s="83" t="s">
        <v>9681</v>
      </c>
      <c r="F17" s="84" t="s">
        <v>9687</v>
      </c>
      <c r="G17" s="84" t="s">
        <v>9719</v>
      </c>
      <c r="H17" s="84" t="s">
        <v>9634</v>
      </c>
      <c r="I17" s="27"/>
      <c r="J17" s="27">
        <v>0.7</v>
      </c>
      <c r="K17" s="84" t="s">
        <v>9951</v>
      </c>
      <c r="L17" s="15" t="s">
        <v>9949</v>
      </c>
      <c r="M17" s="15" t="s">
        <v>9750</v>
      </c>
      <c r="N17" s="84" t="str">
        <f t="shared" si="0"/>
        <v>Não</v>
      </c>
      <c r="O17" s="84">
        <v>0</v>
      </c>
      <c r="P17" s="84">
        <v>100</v>
      </c>
    </row>
    <row r="18" spans="1:16" ht="17.25" customHeight="1" x14ac:dyDescent="0.35">
      <c r="A18" s="124"/>
      <c r="B18" s="81" t="s">
        <v>9881</v>
      </c>
      <c r="C18" s="81" t="s">
        <v>10275</v>
      </c>
      <c r="D18" s="82" t="s">
        <v>9656</v>
      </c>
      <c r="E18" s="83" t="s">
        <v>9682</v>
      </c>
      <c r="F18" s="84" t="s">
        <v>9687</v>
      </c>
      <c r="G18" s="84" t="s">
        <v>9719</v>
      </c>
      <c r="H18" s="84" t="s">
        <v>9634</v>
      </c>
      <c r="I18" s="27"/>
      <c r="J18" s="27">
        <v>4</v>
      </c>
      <c r="K18" s="84" t="s">
        <v>9951</v>
      </c>
      <c r="L18" s="15" t="s">
        <v>9949</v>
      </c>
      <c r="M18" s="15" t="s">
        <v>9751</v>
      </c>
      <c r="N18" s="84" t="str">
        <f t="shared" si="0"/>
        <v>Não</v>
      </c>
      <c r="O18" s="84">
        <v>0</v>
      </c>
      <c r="P18" s="84">
        <v>100</v>
      </c>
    </row>
    <row r="19" spans="1:16" ht="17.25" customHeight="1" x14ac:dyDescent="0.35">
      <c r="A19" s="124"/>
      <c r="B19" s="81" t="s">
        <v>9881</v>
      </c>
      <c r="C19" s="81" t="s">
        <v>10275</v>
      </c>
      <c r="D19" s="82" t="s">
        <v>9657</v>
      </c>
      <c r="E19" s="83" t="s">
        <v>9683</v>
      </c>
      <c r="F19" s="84" t="s">
        <v>9687</v>
      </c>
      <c r="G19" s="84" t="s">
        <v>9719</v>
      </c>
      <c r="H19" s="84" t="s">
        <v>9634</v>
      </c>
      <c r="I19" s="27"/>
      <c r="J19" s="27">
        <v>4.7</v>
      </c>
      <c r="K19" s="84" t="s">
        <v>9951</v>
      </c>
      <c r="L19" s="15" t="s">
        <v>9949</v>
      </c>
      <c r="M19" s="15" t="s">
        <v>9752</v>
      </c>
      <c r="N19" s="84" t="str">
        <f t="shared" si="0"/>
        <v>Não</v>
      </c>
      <c r="O19" s="84">
        <v>0</v>
      </c>
      <c r="P19" s="84">
        <v>100</v>
      </c>
    </row>
    <row r="20" spans="1:16" s="18" customFormat="1" ht="17.25" customHeight="1" x14ac:dyDescent="0.35">
      <c r="A20" s="124"/>
      <c r="B20" s="81" t="s">
        <v>9881</v>
      </c>
      <c r="C20" s="81" t="s">
        <v>10275</v>
      </c>
      <c r="D20" s="82" t="s">
        <v>9658</v>
      </c>
      <c r="E20" s="83" t="s">
        <v>9684</v>
      </c>
      <c r="F20" s="84" t="s">
        <v>9687</v>
      </c>
      <c r="G20" s="84" t="s">
        <v>9719</v>
      </c>
      <c r="H20" s="84" t="s">
        <v>9634</v>
      </c>
      <c r="I20" s="27"/>
      <c r="J20" s="27">
        <v>0</v>
      </c>
      <c r="K20" s="84" t="s">
        <v>9951</v>
      </c>
      <c r="L20" s="15" t="s">
        <v>9949</v>
      </c>
      <c r="M20" s="15" t="s">
        <v>9753</v>
      </c>
      <c r="N20" s="84" t="str">
        <f t="shared" si="0"/>
        <v>Não</v>
      </c>
      <c r="O20" s="84">
        <v>0</v>
      </c>
      <c r="P20" s="84">
        <v>100</v>
      </c>
    </row>
    <row r="21" spans="1:16" ht="17.25" customHeight="1" x14ac:dyDescent="0.35">
      <c r="A21" s="124"/>
      <c r="B21" s="81" t="s">
        <v>9881</v>
      </c>
      <c r="C21" s="81" t="s">
        <v>10275</v>
      </c>
      <c r="D21" s="82" t="s">
        <v>9659</v>
      </c>
      <c r="E21" s="22" t="s">
        <v>9685</v>
      </c>
      <c r="F21" s="84" t="s">
        <v>9687</v>
      </c>
      <c r="G21" s="84" t="s">
        <v>9719</v>
      </c>
      <c r="H21" s="84" t="s">
        <v>9634</v>
      </c>
      <c r="I21" s="27"/>
      <c r="J21" s="27">
        <v>4.7</v>
      </c>
      <c r="K21" s="84" t="s">
        <v>9951</v>
      </c>
      <c r="L21" s="15" t="s">
        <v>9949</v>
      </c>
      <c r="M21" s="15" t="s">
        <v>9754</v>
      </c>
      <c r="N21" s="84" t="str">
        <f t="shared" si="0"/>
        <v>Não</v>
      </c>
      <c r="O21" s="84">
        <v>0</v>
      </c>
      <c r="P21" s="84">
        <v>100</v>
      </c>
    </row>
    <row r="22" spans="1:16" ht="17.25" customHeight="1" x14ac:dyDescent="0.35">
      <c r="A22" s="124"/>
      <c r="B22" s="81" t="s">
        <v>9881</v>
      </c>
      <c r="C22" s="81" t="s">
        <v>10275</v>
      </c>
      <c r="D22" s="82" t="s">
        <v>10297</v>
      </c>
      <c r="E22" s="22" t="s">
        <v>10298</v>
      </c>
      <c r="F22" s="84" t="s">
        <v>9687</v>
      </c>
      <c r="G22" s="84" t="s">
        <v>9719</v>
      </c>
      <c r="H22" s="84" t="s">
        <v>9634</v>
      </c>
      <c r="I22" s="27"/>
      <c r="J22" s="27">
        <v>100</v>
      </c>
      <c r="K22" s="84" t="s">
        <v>9780</v>
      </c>
      <c r="L22" s="15" t="s">
        <v>9780</v>
      </c>
      <c r="M22" s="15" t="s">
        <v>9780</v>
      </c>
      <c r="N22" s="84" t="str">
        <f t="shared" si="0"/>
        <v>Não</v>
      </c>
      <c r="O22" s="84">
        <v>100</v>
      </c>
      <c r="P22" s="84">
        <v>100</v>
      </c>
    </row>
    <row r="23" spans="1:16" ht="17.25" customHeight="1" x14ac:dyDescent="0.35">
      <c r="A23" s="124" t="s">
        <v>9697</v>
      </c>
      <c r="B23" s="81" t="s">
        <v>9881</v>
      </c>
      <c r="C23" s="81" t="s">
        <v>10277</v>
      </c>
      <c r="D23" s="82" t="s">
        <v>9689</v>
      </c>
      <c r="E23" s="83" t="s">
        <v>9703</v>
      </c>
      <c r="F23" s="84" t="s">
        <v>9687</v>
      </c>
      <c r="G23" s="84" t="s">
        <v>9719</v>
      </c>
      <c r="H23" s="84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84" t="str">
        <f t="shared" si="0"/>
        <v>Não</v>
      </c>
      <c r="O23" s="15">
        <v>20</v>
      </c>
      <c r="P23" s="15">
        <v>80</v>
      </c>
    </row>
    <row r="24" spans="1:16" ht="17.25" customHeight="1" x14ac:dyDescent="0.35">
      <c r="A24" s="124"/>
      <c r="B24" s="81" t="s">
        <v>9881</v>
      </c>
      <c r="C24" s="81" t="s">
        <v>10277</v>
      </c>
      <c r="D24" s="82" t="s">
        <v>9690</v>
      </c>
      <c r="E24" s="83" t="s">
        <v>9704</v>
      </c>
      <c r="F24" s="84" t="s">
        <v>9687</v>
      </c>
      <c r="G24" s="84" t="s">
        <v>9719</v>
      </c>
      <c r="H24" s="84" t="s">
        <v>9962</v>
      </c>
      <c r="I24" s="27"/>
      <c r="J24" s="27">
        <v>30</v>
      </c>
      <c r="K24" s="84" t="s">
        <v>9951</v>
      </c>
      <c r="L24" s="15" t="s">
        <v>9949</v>
      </c>
      <c r="M24" s="15" t="s">
        <v>9820</v>
      </c>
      <c r="N24" s="84" t="str">
        <f t="shared" si="0"/>
        <v>Não</v>
      </c>
      <c r="O24" s="15">
        <v>20</v>
      </c>
      <c r="P24" s="15">
        <v>35</v>
      </c>
    </row>
    <row r="25" spans="1:16" ht="17.25" customHeight="1" x14ac:dyDescent="0.35">
      <c r="A25" s="124"/>
      <c r="B25" s="81" t="s">
        <v>9881</v>
      </c>
      <c r="C25" s="81" t="s">
        <v>10277</v>
      </c>
      <c r="D25" s="82" t="s">
        <v>9691</v>
      </c>
      <c r="E25" s="83" t="s">
        <v>9705</v>
      </c>
      <c r="F25" s="84" t="s">
        <v>9687</v>
      </c>
      <c r="G25" s="84" t="s">
        <v>9719</v>
      </c>
      <c r="H25" s="84" t="s">
        <v>9634</v>
      </c>
      <c r="I25" s="27"/>
      <c r="J25" s="27">
        <v>20</v>
      </c>
      <c r="K25" s="84" t="s">
        <v>9951</v>
      </c>
      <c r="L25" s="15" t="s">
        <v>9949</v>
      </c>
      <c r="M25" s="15" t="s">
        <v>9821</v>
      </c>
      <c r="N25" s="84" t="str">
        <f t="shared" si="0"/>
        <v>Não</v>
      </c>
      <c r="O25" s="15">
        <v>15</v>
      </c>
      <c r="P25" s="15">
        <v>40</v>
      </c>
    </row>
    <row r="26" spans="1:16" ht="17.25" customHeight="1" x14ac:dyDescent="0.35">
      <c r="A26" s="124"/>
      <c r="B26" s="81" t="s">
        <v>9881</v>
      </c>
      <c r="C26" s="81" t="s">
        <v>10277</v>
      </c>
      <c r="D26" s="86" t="s">
        <v>9945</v>
      </c>
      <c r="E26" s="83" t="s">
        <v>9963</v>
      </c>
      <c r="F26" s="84" t="s">
        <v>9687</v>
      </c>
      <c r="G26" s="84" t="s">
        <v>9719</v>
      </c>
      <c r="H26" s="84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84" t="str">
        <f t="shared" si="0"/>
        <v>Não</v>
      </c>
      <c r="O26" s="15">
        <v>75</v>
      </c>
      <c r="P26" s="15">
        <v>300</v>
      </c>
    </row>
    <row r="27" spans="1:16" ht="17.25" customHeight="1" x14ac:dyDescent="0.35">
      <c r="A27" s="124"/>
      <c r="B27" s="81" t="s">
        <v>9881</v>
      </c>
      <c r="C27" s="81" t="s">
        <v>10277</v>
      </c>
      <c r="D27" s="86" t="s">
        <v>9964</v>
      </c>
      <c r="E27" s="83" t="s">
        <v>9967</v>
      </c>
      <c r="F27" s="84" t="s">
        <v>9687</v>
      </c>
      <c r="G27" s="84" t="s">
        <v>9719</v>
      </c>
      <c r="H27" s="84" t="s">
        <v>9948</v>
      </c>
      <c r="I27" s="27"/>
      <c r="J27" s="27">
        <v>200</v>
      </c>
      <c r="K27" s="27" t="s">
        <v>9968</v>
      </c>
      <c r="L27" s="15" t="s">
        <v>10508</v>
      </c>
      <c r="M27" s="15" t="s">
        <v>9839</v>
      </c>
      <c r="N27" s="84" t="str">
        <f t="shared" si="0"/>
        <v>Não</v>
      </c>
      <c r="O27" s="15">
        <v>100</v>
      </c>
      <c r="P27" s="15">
        <v>1000</v>
      </c>
    </row>
    <row r="28" spans="1:16" ht="17.25" customHeight="1" x14ac:dyDescent="0.35">
      <c r="A28" s="124"/>
      <c r="B28" s="81" t="s">
        <v>9881</v>
      </c>
      <c r="C28" s="81" t="s">
        <v>10277</v>
      </c>
      <c r="D28" s="86" t="s">
        <v>9946</v>
      </c>
      <c r="E28" s="83" t="s">
        <v>9966</v>
      </c>
      <c r="F28" s="84" t="s">
        <v>9687</v>
      </c>
      <c r="G28" s="84" t="s">
        <v>9719</v>
      </c>
      <c r="H28" s="84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84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35">
      <c r="A29" s="124"/>
      <c r="B29" s="81" t="s">
        <v>9881</v>
      </c>
      <c r="C29" s="81" t="s">
        <v>10277</v>
      </c>
      <c r="D29" s="82" t="s">
        <v>9692</v>
      </c>
      <c r="E29" s="83" t="s">
        <v>9809</v>
      </c>
      <c r="F29" s="84" t="s">
        <v>9687</v>
      </c>
      <c r="G29" s="84" t="s">
        <v>9719</v>
      </c>
      <c r="H29" s="84" t="s">
        <v>9698</v>
      </c>
      <c r="I29" s="27"/>
      <c r="J29" s="27">
        <v>300</v>
      </c>
      <c r="K29" s="84" t="s">
        <v>9951</v>
      </c>
      <c r="L29" s="15" t="s">
        <v>9949</v>
      </c>
      <c r="M29" s="15" t="s">
        <v>9822</v>
      </c>
      <c r="N29" s="84" t="str">
        <f t="shared" si="0"/>
        <v>Não</v>
      </c>
      <c r="O29" s="15">
        <v>200</v>
      </c>
      <c r="P29" s="15">
        <v>1000</v>
      </c>
    </row>
    <row r="30" spans="1:16" s="18" customFormat="1" ht="17.25" customHeight="1" x14ac:dyDescent="0.35">
      <c r="A30" s="124"/>
      <c r="B30" s="81" t="s">
        <v>9881</v>
      </c>
      <c r="C30" s="81" t="s">
        <v>10277</v>
      </c>
      <c r="D30" s="82" t="s">
        <v>10570</v>
      </c>
      <c r="E30" s="87" t="s">
        <v>9706</v>
      </c>
      <c r="F30" s="84" t="s">
        <v>9687</v>
      </c>
      <c r="G30" s="84" t="s">
        <v>9719</v>
      </c>
      <c r="H30" s="84" t="s">
        <v>9634</v>
      </c>
      <c r="I30" s="27"/>
      <c r="J30" s="27">
        <v>50</v>
      </c>
      <c r="K30" s="84" t="s">
        <v>9780</v>
      </c>
      <c r="L30" s="15" t="s">
        <v>9780</v>
      </c>
      <c r="M30" s="15" t="s">
        <v>9780</v>
      </c>
      <c r="N30" s="84" t="str">
        <f t="shared" si="0"/>
        <v>Não</v>
      </c>
      <c r="O30" s="15">
        <v>0</v>
      </c>
      <c r="P30" s="15">
        <v>500</v>
      </c>
    </row>
    <row r="31" spans="1:16" ht="17.25" customHeight="1" x14ac:dyDescent="0.35">
      <c r="A31" s="124"/>
      <c r="B31" s="81" t="s">
        <v>9881</v>
      </c>
      <c r="C31" s="81" t="s">
        <v>10277</v>
      </c>
      <c r="D31" s="82" t="s">
        <v>9693</v>
      </c>
      <c r="E31" s="87" t="s">
        <v>10571</v>
      </c>
      <c r="F31" s="84" t="s">
        <v>9687</v>
      </c>
      <c r="G31" s="84" t="s">
        <v>9720</v>
      </c>
      <c r="H31" s="84" t="s">
        <v>9634</v>
      </c>
      <c r="I31" s="44" t="str">
        <f>IFERROR(((I29-I27)+((I23/100)-(I28/100))*I26)/I29*100,"")</f>
        <v/>
      </c>
      <c r="J31" s="27">
        <f>(((J29-J27)+((J23/100)-(J28/100))*J26)/J29)*100</f>
        <v>42.5</v>
      </c>
      <c r="K31" s="84" t="s">
        <v>9780</v>
      </c>
      <c r="L31" s="15" t="s">
        <v>9780</v>
      </c>
      <c r="M31" s="15" t="s">
        <v>9780</v>
      </c>
      <c r="N31" s="84" t="str">
        <f t="shared" si="0"/>
        <v>Não</v>
      </c>
      <c r="O31" s="15">
        <v>0</v>
      </c>
      <c r="P31" s="15">
        <v>100</v>
      </c>
    </row>
    <row r="32" spans="1:16" ht="17.25" customHeight="1" x14ac:dyDescent="0.35">
      <c r="A32" s="124" t="s">
        <v>9711</v>
      </c>
      <c r="B32" s="81" t="s">
        <v>9965</v>
      </c>
      <c r="C32" s="81" t="s">
        <v>10282</v>
      </c>
      <c r="D32" s="82" t="s">
        <v>10299</v>
      </c>
      <c r="E32" s="83" t="s">
        <v>9669</v>
      </c>
      <c r="F32" s="84" t="s">
        <v>9687</v>
      </c>
      <c r="G32" s="84" t="s">
        <v>9719</v>
      </c>
      <c r="H32" s="84" t="s">
        <v>9782</v>
      </c>
      <c r="I32" s="85"/>
      <c r="J32" s="85">
        <v>1.24</v>
      </c>
      <c r="K32" s="84" t="s">
        <v>9951</v>
      </c>
      <c r="L32" s="15" t="s">
        <v>9949</v>
      </c>
      <c r="M32" s="15" t="s">
        <v>9713</v>
      </c>
      <c r="N32" s="84" t="str">
        <f t="shared" si="0"/>
        <v>Não</v>
      </c>
      <c r="O32" s="15">
        <v>0.5</v>
      </c>
      <c r="P32" s="15">
        <v>2.5</v>
      </c>
    </row>
    <row r="33" spans="1:16" ht="17.25" customHeight="1" x14ac:dyDescent="0.35">
      <c r="A33" s="124"/>
      <c r="B33" s="81" t="s">
        <v>9965</v>
      </c>
      <c r="C33" s="81" t="s">
        <v>10282</v>
      </c>
      <c r="D33" s="82" t="s">
        <v>9811</v>
      </c>
      <c r="E33" s="83" t="s">
        <v>9670</v>
      </c>
      <c r="F33" s="84" t="s">
        <v>9687</v>
      </c>
      <c r="G33" s="84" t="s">
        <v>9719</v>
      </c>
      <c r="H33" s="84" t="s">
        <v>9634</v>
      </c>
      <c r="I33" s="85"/>
      <c r="J33" s="85">
        <v>30</v>
      </c>
      <c r="K33" s="84" t="s">
        <v>9951</v>
      </c>
      <c r="L33" s="15" t="s">
        <v>9949</v>
      </c>
      <c r="M33" s="15" t="s">
        <v>9715</v>
      </c>
      <c r="N33" s="84" t="str">
        <f t="shared" si="0"/>
        <v>Não</v>
      </c>
      <c r="O33" s="15">
        <v>0</v>
      </c>
      <c r="P33" s="15">
        <v>100</v>
      </c>
    </row>
    <row r="34" spans="1:16" ht="17.25" customHeight="1" x14ac:dyDescent="0.35">
      <c r="A34" s="124"/>
      <c r="B34" s="81" t="s">
        <v>9965</v>
      </c>
      <c r="C34" s="81" t="s">
        <v>10282</v>
      </c>
      <c r="D34" s="82" t="s">
        <v>10450</v>
      </c>
      <c r="E34" s="83" t="s">
        <v>10452</v>
      </c>
      <c r="F34" s="84" t="s">
        <v>9687</v>
      </c>
      <c r="G34" s="84" t="s">
        <v>9719</v>
      </c>
      <c r="H34" s="84" t="s">
        <v>10456</v>
      </c>
      <c r="I34" s="85"/>
      <c r="J34" s="85">
        <v>150</v>
      </c>
      <c r="K34" s="15" t="s">
        <v>9780</v>
      </c>
      <c r="L34" s="15" t="s">
        <v>9780</v>
      </c>
      <c r="M34" s="15" t="s">
        <v>9780</v>
      </c>
      <c r="N34" s="84" t="str">
        <f t="shared" si="0"/>
        <v>Não</v>
      </c>
      <c r="O34" s="15">
        <v>0</v>
      </c>
      <c r="P34" s="15">
        <v>500</v>
      </c>
    </row>
    <row r="35" spans="1:16" ht="17.25" customHeight="1" x14ac:dyDescent="0.35">
      <c r="A35" s="124"/>
      <c r="B35" s="81" t="s">
        <v>9965</v>
      </c>
      <c r="C35" s="81" t="s">
        <v>10282</v>
      </c>
      <c r="D35" s="82" t="s">
        <v>10451</v>
      </c>
      <c r="E35" s="83" t="s">
        <v>10453</v>
      </c>
      <c r="F35" s="84" t="s">
        <v>9687</v>
      </c>
      <c r="G35" s="84" t="s">
        <v>9719</v>
      </c>
      <c r="H35" s="84" t="s">
        <v>10456</v>
      </c>
      <c r="I35" s="85"/>
      <c r="J35" s="85">
        <v>25</v>
      </c>
      <c r="K35" s="15" t="s">
        <v>9780</v>
      </c>
      <c r="L35" s="15" t="s">
        <v>9780</v>
      </c>
      <c r="M35" s="15" t="s">
        <v>9780</v>
      </c>
      <c r="N35" s="84" t="str">
        <f t="shared" si="0"/>
        <v>Não</v>
      </c>
      <c r="O35" s="15">
        <v>0</v>
      </c>
      <c r="P35" s="15">
        <v>250</v>
      </c>
    </row>
    <row r="36" spans="1:16" ht="17.25" customHeight="1" x14ac:dyDescent="0.35">
      <c r="A36" s="124"/>
      <c r="B36" s="81" t="s">
        <v>9965</v>
      </c>
      <c r="C36" s="81" t="s">
        <v>10313</v>
      </c>
      <c r="D36" s="82" t="s">
        <v>10314</v>
      </c>
      <c r="E36" s="83" t="s">
        <v>10315</v>
      </c>
      <c r="F36" s="84" t="s">
        <v>9642</v>
      </c>
      <c r="G36" s="84" t="s">
        <v>9719</v>
      </c>
      <c r="H36" s="84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84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35">
      <c r="A37" s="124"/>
      <c r="B37" s="81" t="s">
        <v>10316</v>
      </c>
      <c r="C37" s="81" t="s">
        <v>10313</v>
      </c>
      <c r="D37" s="82" t="s">
        <v>10317</v>
      </c>
      <c r="E37" s="83" t="s">
        <v>10318</v>
      </c>
      <c r="F37" s="84" t="s">
        <v>9642</v>
      </c>
      <c r="G37" s="84" t="s">
        <v>9719</v>
      </c>
      <c r="H37" s="84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84" t="str">
        <f t="shared" si="0"/>
        <v>Não</v>
      </c>
      <c r="O37" s="15" t="s">
        <v>9780</v>
      </c>
      <c r="P37" s="15" t="s">
        <v>9780</v>
      </c>
    </row>
    <row r="38" spans="1:16" ht="17.25" customHeight="1" x14ac:dyDescent="0.35">
      <c r="A38" s="124" t="s">
        <v>9956</v>
      </c>
      <c r="B38" s="15" t="s">
        <v>9965</v>
      </c>
      <c r="C38" s="15" t="s">
        <v>10278</v>
      </c>
      <c r="D38" s="86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5"/>
      <c r="J38" s="15">
        <v>10</v>
      </c>
      <c r="K38" s="15" t="s">
        <v>9780</v>
      </c>
      <c r="L38" s="15" t="s">
        <v>9780</v>
      </c>
      <c r="M38" s="15" t="s">
        <v>9780</v>
      </c>
      <c r="N38" s="84" t="str">
        <f t="shared" si="0"/>
        <v>Não</v>
      </c>
      <c r="O38" s="15">
        <v>1</v>
      </c>
      <c r="P38" s="15">
        <v>25</v>
      </c>
    </row>
    <row r="39" spans="1:16" ht="17.25" customHeight="1" x14ac:dyDescent="0.35">
      <c r="A39" s="124"/>
      <c r="B39" s="15" t="s">
        <v>9965</v>
      </c>
      <c r="C39" s="15" t="s">
        <v>10278</v>
      </c>
      <c r="D39" s="86" t="s">
        <v>10574</v>
      </c>
      <c r="E39" s="22" t="s">
        <v>10575</v>
      </c>
      <c r="F39" s="15" t="s">
        <v>9687</v>
      </c>
      <c r="G39" s="15" t="s">
        <v>9719</v>
      </c>
      <c r="H39" s="15" t="s">
        <v>10576</v>
      </c>
      <c r="I39" s="15"/>
      <c r="J39" s="15">
        <v>2</v>
      </c>
      <c r="K39" s="15" t="s">
        <v>9780</v>
      </c>
      <c r="L39" s="15" t="s">
        <v>9780</v>
      </c>
      <c r="M39" s="15" t="s">
        <v>9780</v>
      </c>
      <c r="N39" s="84" t="str">
        <f t="shared" si="0"/>
        <v>Não</v>
      </c>
      <c r="O39" s="15">
        <v>1</v>
      </c>
      <c r="P39" s="15">
        <v>3</v>
      </c>
    </row>
    <row r="40" spans="1:16" ht="17.25" customHeight="1" x14ac:dyDescent="0.35">
      <c r="A40" s="124"/>
      <c r="B40" s="15" t="s">
        <v>9965</v>
      </c>
      <c r="C40" s="15" t="s">
        <v>10278</v>
      </c>
      <c r="D40" s="86" t="s">
        <v>9958</v>
      </c>
      <c r="E40" s="22" t="s">
        <v>9960</v>
      </c>
      <c r="F40" s="15" t="s">
        <v>9687</v>
      </c>
      <c r="G40" s="15" t="s">
        <v>9719</v>
      </c>
      <c r="H40" s="15" t="s">
        <v>9783</v>
      </c>
      <c r="I40" s="15"/>
      <c r="J40" s="15">
        <v>0</v>
      </c>
      <c r="K40" s="15" t="s">
        <v>9780</v>
      </c>
      <c r="L40" s="15" t="s">
        <v>9780</v>
      </c>
      <c r="M40" s="15" t="s">
        <v>9780</v>
      </c>
      <c r="N40" s="84" t="str">
        <f t="shared" si="0"/>
        <v>Não</v>
      </c>
      <c r="O40" s="15">
        <v>0</v>
      </c>
      <c r="P40" s="15">
        <v>500</v>
      </c>
    </row>
    <row r="41" spans="1:16" ht="17.25" customHeight="1" x14ac:dyDescent="0.35">
      <c r="A41" s="124"/>
      <c r="B41" s="81" t="s">
        <v>9965</v>
      </c>
      <c r="C41" s="81" t="s">
        <v>10278</v>
      </c>
      <c r="D41" s="86" t="s">
        <v>9953</v>
      </c>
      <c r="E41" s="22" t="s">
        <v>9954</v>
      </c>
      <c r="F41" s="15" t="s">
        <v>9642</v>
      </c>
      <c r="G41" s="15" t="s">
        <v>9719</v>
      </c>
      <c r="H41" s="15" t="s">
        <v>9955</v>
      </c>
      <c r="I41" s="15"/>
      <c r="J41" s="15" t="s">
        <v>9780</v>
      </c>
      <c r="K41" s="15" t="s">
        <v>9780</v>
      </c>
      <c r="L41" s="15" t="s">
        <v>9780</v>
      </c>
      <c r="M41" s="15" t="s">
        <v>9780</v>
      </c>
      <c r="N41" s="84" t="str">
        <f t="shared" si="0"/>
        <v>Não</v>
      </c>
      <c r="O41" s="15" t="s">
        <v>9780</v>
      </c>
      <c r="P41" s="15" t="s">
        <v>9780</v>
      </c>
    </row>
    <row r="42" spans="1:16" ht="17.25" customHeight="1" x14ac:dyDescent="0.35">
      <c r="A42" s="124"/>
      <c r="B42" s="81" t="s">
        <v>9965</v>
      </c>
      <c r="C42" s="81" t="s">
        <v>10278</v>
      </c>
      <c r="D42" s="86" t="s">
        <v>10566</v>
      </c>
      <c r="E42" s="22" t="s">
        <v>10567</v>
      </c>
      <c r="F42" s="15" t="s">
        <v>9642</v>
      </c>
      <c r="G42" s="15" t="s">
        <v>9720</v>
      </c>
      <c r="H42" s="15" t="s">
        <v>10568</v>
      </c>
      <c r="I42" s="15" t="str">
        <f>J42</f>
        <v>Não</v>
      </c>
      <c r="J42" s="15" t="s">
        <v>9719</v>
      </c>
      <c r="K42" s="15" t="s">
        <v>9780</v>
      </c>
      <c r="L42" s="15" t="s">
        <v>9780</v>
      </c>
      <c r="M42" s="15" t="s">
        <v>9780</v>
      </c>
      <c r="N42" s="84" t="str">
        <f t="shared" si="0"/>
        <v>Sim</v>
      </c>
      <c r="O42" s="15" t="s">
        <v>9780</v>
      </c>
      <c r="P42" s="15" t="s">
        <v>9780</v>
      </c>
    </row>
    <row r="43" spans="1:16" ht="17.25" customHeight="1" x14ac:dyDescent="0.35">
      <c r="A43" s="124"/>
      <c r="B43" s="81" t="s">
        <v>9965</v>
      </c>
      <c r="C43" s="81" t="s">
        <v>10313</v>
      </c>
      <c r="D43" s="86" t="s">
        <v>10295</v>
      </c>
      <c r="E43" s="22" t="s">
        <v>10296</v>
      </c>
      <c r="F43" s="15" t="s">
        <v>9642</v>
      </c>
      <c r="G43" s="15" t="s">
        <v>9719</v>
      </c>
      <c r="H43" s="15" t="s">
        <v>9688</v>
      </c>
      <c r="I43" s="15"/>
      <c r="J43" s="15" t="s">
        <v>9719</v>
      </c>
      <c r="K43" s="15" t="s">
        <v>9780</v>
      </c>
      <c r="L43" s="15" t="s">
        <v>9780</v>
      </c>
      <c r="M43" s="15" t="s">
        <v>9780</v>
      </c>
      <c r="N43" s="84" t="str">
        <f t="shared" si="0"/>
        <v>Não</v>
      </c>
      <c r="O43" s="15" t="s">
        <v>9780</v>
      </c>
      <c r="P43" s="15" t="s">
        <v>9780</v>
      </c>
    </row>
    <row r="44" spans="1:16" ht="17.25" customHeight="1" x14ac:dyDescent="0.4">
      <c r="A44" s="124" t="s">
        <v>10002</v>
      </c>
      <c r="B44" s="81" t="s">
        <v>9865</v>
      </c>
      <c r="C44" s="81" t="s">
        <v>10285</v>
      </c>
      <c r="D44" s="86" t="s">
        <v>10003</v>
      </c>
      <c r="E44" s="22" t="s">
        <v>10009</v>
      </c>
      <c r="F44" s="15" t="s">
        <v>9687</v>
      </c>
      <c r="G44" s="15" t="s">
        <v>9719</v>
      </c>
      <c r="H44" s="15" t="s">
        <v>10162</v>
      </c>
      <c r="I44" s="15"/>
      <c r="J44" s="15">
        <v>100</v>
      </c>
      <c r="K44" s="84" t="s">
        <v>9951</v>
      </c>
      <c r="L44" s="88" t="s">
        <v>10005</v>
      </c>
      <c r="M44" s="88" t="s">
        <v>10006</v>
      </c>
      <c r="N44" s="84" t="str">
        <f t="shared" si="0"/>
        <v>Não</v>
      </c>
      <c r="O44" s="15">
        <v>20</v>
      </c>
      <c r="P44" s="15">
        <v>100</v>
      </c>
    </row>
    <row r="45" spans="1:16" ht="17.25" customHeight="1" x14ac:dyDescent="0.4">
      <c r="A45" s="124"/>
      <c r="B45" s="81" t="s">
        <v>9865</v>
      </c>
      <c r="C45" s="81" t="s">
        <v>10285</v>
      </c>
      <c r="D45" s="86" t="s">
        <v>10004</v>
      </c>
      <c r="E45" s="22" t="s">
        <v>10008</v>
      </c>
      <c r="F45" s="15" t="s">
        <v>9687</v>
      </c>
      <c r="G45" s="15" t="s">
        <v>9719</v>
      </c>
      <c r="H45" s="15" t="s">
        <v>10162</v>
      </c>
      <c r="I45" s="15"/>
      <c r="J45" s="15">
        <v>25</v>
      </c>
      <c r="K45" s="84" t="s">
        <v>9951</v>
      </c>
      <c r="L45" s="88" t="s">
        <v>10163</v>
      </c>
      <c r="M45" s="88" t="s">
        <v>10007</v>
      </c>
      <c r="N45" s="84" t="str">
        <f t="shared" si="0"/>
        <v>Não</v>
      </c>
      <c r="O45" s="15">
        <v>5</v>
      </c>
      <c r="P45" s="15">
        <v>50</v>
      </c>
    </row>
    <row r="46" spans="1:16" ht="17.25" customHeight="1" x14ac:dyDescent="0.35">
      <c r="A46" s="124" t="s">
        <v>9732</v>
      </c>
      <c r="B46" s="81" t="s">
        <v>9865</v>
      </c>
      <c r="C46" s="81" t="s">
        <v>10279</v>
      </c>
      <c r="D46" s="86" t="s">
        <v>9722</v>
      </c>
      <c r="E46" s="87" t="s">
        <v>9996</v>
      </c>
      <c r="F46" s="84" t="s">
        <v>9687</v>
      </c>
      <c r="G46" s="84" t="s">
        <v>9719</v>
      </c>
      <c r="H46" s="15" t="s">
        <v>9733</v>
      </c>
      <c r="I46" s="27"/>
      <c r="J46" s="27">
        <v>6</v>
      </c>
      <c r="K46" s="84" t="s">
        <v>9951</v>
      </c>
      <c r="L46" s="15" t="s">
        <v>9949</v>
      </c>
      <c r="M46" s="15" t="s">
        <v>9736</v>
      </c>
      <c r="N46" s="84" t="str">
        <f t="shared" si="0"/>
        <v>Não</v>
      </c>
      <c r="O46" s="15">
        <v>1</v>
      </c>
      <c r="P46" s="15">
        <v>10</v>
      </c>
    </row>
    <row r="47" spans="1:16" ht="17.25" customHeight="1" x14ac:dyDescent="0.35">
      <c r="A47" s="124"/>
      <c r="B47" s="81" t="s">
        <v>9865</v>
      </c>
      <c r="C47" s="81" t="s">
        <v>10279</v>
      </c>
      <c r="D47" s="86" t="s">
        <v>9723</v>
      </c>
      <c r="E47" s="87" t="s">
        <v>9997</v>
      </c>
      <c r="F47" s="84" t="s">
        <v>9687</v>
      </c>
      <c r="G47" s="84" t="s">
        <v>9719</v>
      </c>
      <c r="H47" s="15" t="s">
        <v>10122</v>
      </c>
      <c r="I47" s="27"/>
      <c r="J47" s="27">
        <v>5.5</v>
      </c>
      <c r="K47" s="84" t="s">
        <v>9951</v>
      </c>
      <c r="L47" s="15" t="s">
        <v>9949</v>
      </c>
      <c r="M47" s="15" t="s">
        <v>9737</v>
      </c>
      <c r="N47" s="84" t="str">
        <f t="shared" si="0"/>
        <v>Não</v>
      </c>
      <c r="O47" s="15">
        <v>1</v>
      </c>
      <c r="P47" s="15">
        <v>10</v>
      </c>
    </row>
    <row r="48" spans="1:16" ht="17.25" customHeight="1" x14ac:dyDescent="0.35">
      <c r="A48" s="124"/>
      <c r="B48" s="81" t="s">
        <v>9865</v>
      </c>
      <c r="C48" s="81" t="s">
        <v>10279</v>
      </c>
      <c r="D48" s="86" t="s">
        <v>9724</v>
      </c>
      <c r="E48" s="87" t="s">
        <v>10134</v>
      </c>
      <c r="F48" s="84" t="s">
        <v>9687</v>
      </c>
      <c r="G48" s="84" t="s">
        <v>9719</v>
      </c>
      <c r="H48" s="15" t="s">
        <v>9634</v>
      </c>
      <c r="I48" s="27"/>
      <c r="J48" s="27">
        <v>40</v>
      </c>
      <c r="K48" s="84" t="s">
        <v>9951</v>
      </c>
      <c r="L48" s="15" t="s">
        <v>9949</v>
      </c>
      <c r="M48" s="15" t="s">
        <v>9738</v>
      </c>
      <c r="N48" s="84" t="str">
        <f t="shared" si="0"/>
        <v>Não</v>
      </c>
      <c r="O48" s="15">
        <v>10</v>
      </c>
      <c r="P48" s="15">
        <v>60</v>
      </c>
    </row>
    <row r="49" spans="1:16" s="18" customFormat="1" ht="17.25" customHeight="1" x14ac:dyDescent="0.35">
      <c r="A49" s="124"/>
      <c r="B49" s="81" t="s">
        <v>9865</v>
      </c>
      <c r="C49" s="81" t="s">
        <v>10279</v>
      </c>
      <c r="D49" s="86" t="s">
        <v>9725</v>
      </c>
      <c r="E49" s="87" t="s">
        <v>9999</v>
      </c>
      <c r="F49" s="84" t="s">
        <v>9687</v>
      </c>
      <c r="G49" s="84" t="s">
        <v>9719</v>
      </c>
      <c r="H49" s="15" t="s">
        <v>9734</v>
      </c>
      <c r="I49" s="27"/>
      <c r="J49" s="27">
        <v>0</v>
      </c>
      <c r="K49" s="84" t="s">
        <v>9951</v>
      </c>
      <c r="L49" s="15" t="s">
        <v>9949</v>
      </c>
      <c r="M49" s="15" t="s">
        <v>9739</v>
      </c>
      <c r="N49" s="84" t="str">
        <f t="shared" si="0"/>
        <v>Não</v>
      </c>
      <c r="O49" s="15">
        <v>0</v>
      </c>
      <c r="P49" s="15">
        <v>1000</v>
      </c>
    </row>
    <row r="50" spans="1:16" ht="17.25" customHeight="1" x14ac:dyDescent="0.35">
      <c r="A50" s="124"/>
      <c r="B50" s="81" t="s">
        <v>9865</v>
      </c>
      <c r="C50" s="81" t="s">
        <v>10279</v>
      </c>
      <c r="D50" s="86" t="s">
        <v>9726</v>
      </c>
      <c r="E50" s="87" t="s">
        <v>10000</v>
      </c>
      <c r="F50" s="84" t="s">
        <v>9687</v>
      </c>
      <c r="G50" s="84" t="s">
        <v>9719</v>
      </c>
      <c r="H50" s="15" t="s">
        <v>9734</v>
      </c>
      <c r="I50" s="27"/>
      <c r="J50" s="27">
        <v>25</v>
      </c>
      <c r="K50" s="84" t="s">
        <v>9951</v>
      </c>
      <c r="L50" s="15" t="s">
        <v>9949</v>
      </c>
      <c r="M50" s="15" t="s">
        <v>9713</v>
      </c>
      <c r="N50" s="84" t="str">
        <f t="shared" si="0"/>
        <v>Não</v>
      </c>
      <c r="O50" s="15">
        <v>0</v>
      </c>
      <c r="P50" s="15">
        <v>100</v>
      </c>
    </row>
    <row r="51" spans="1:16" ht="17.25" customHeight="1" x14ac:dyDescent="0.35">
      <c r="A51" s="124"/>
      <c r="B51" s="81" t="s">
        <v>9865</v>
      </c>
      <c r="C51" s="81" t="s">
        <v>10279</v>
      </c>
      <c r="D51" s="86" t="s">
        <v>9727</v>
      </c>
      <c r="E51" s="87" t="s">
        <v>10001</v>
      </c>
      <c r="F51" s="84" t="s">
        <v>9687</v>
      </c>
      <c r="G51" s="84" t="s">
        <v>9719</v>
      </c>
      <c r="H51" s="15" t="s">
        <v>9734</v>
      </c>
      <c r="I51" s="27"/>
      <c r="J51" s="27">
        <v>500</v>
      </c>
      <c r="K51" s="84" t="s">
        <v>9951</v>
      </c>
      <c r="L51" s="15" t="s">
        <v>9949</v>
      </c>
      <c r="M51" s="15" t="s">
        <v>9714</v>
      </c>
      <c r="N51" s="84" t="str">
        <f t="shared" si="0"/>
        <v>Não</v>
      </c>
      <c r="O51" s="15">
        <v>0</v>
      </c>
      <c r="P51" s="15">
        <v>5000</v>
      </c>
    </row>
    <row r="52" spans="1:16" ht="17.25" customHeight="1" x14ac:dyDescent="0.35">
      <c r="A52" s="124"/>
      <c r="B52" s="81" t="s">
        <v>9865</v>
      </c>
      <c r="C52" s="81" t="s">
        <v>10279</v>
      </c>
      <c r="D52" s="86" t="s">
        <v>9728</v>
      </c>
      <c r="E52" s="87" t="s">
        <v>10117</v>
      </c>
      <c r="F52" s="84" t="s">
        <v>9687</v>
      </c>
      <c r="G52" s="84" t="s">
        <v>9719</v>
      </c>
      <c r="H52" s="15" t="s">
        <v>9634</v>
      </c>
      <c r="I52" s="27"/>
      <c r="J52" s="27">
        <v>65</v>
      </c>
      <c r="K52" s="84" t="s">
        <v>9951</v>
      </c>
      <c r="L52" s="15" t="s">
        <v>9949</v>
      </c>
      <c r="M52" s="15" t="s">
        <v>9715</v>
      </c>
      <c r="N52" s="84" t="str">
        <f t="shared" si="0"/>
        <v>Não</v>
      </c>
      <c r="O52" s="15">
        <v>25</v>
      </c>
      <c r="P52" s="15">
        <v>100</v>
      </c>
    </row>
    <row r="53" spans="1:16" ht="17.25" customHeight="1" x14ac:dyDescent="0.35">
      <c r="A53" s="124"/>
      <c r="B53" s="81" t="s">
        <v>9865</v>
      </c>
      <c r="C53" s="81" t="s">
        <v>10279</v>
      </c>
      <c r="D53" s="86" t="s">
        <v>9729</v>
      </c>
      <c r="E53" s="87" t="s">
        <v>10118</v>
      </c>
      <c r="F53" s="84" t="s">
        <v>9687</v>
      </c>
      <c r="G53" s="84" t="s">
        <v>9719</v>
      </c>
      <c r="H53" s="15" t="s">
        <v>9735</v>
      </c>
      <c r="I53" s="27"/>
      <c r="J53" s="27">
        <v>5000</v>
      </c>
      <c r="K53" s="84" t="s">
        <v>9951</v>
      </c>
      <c r="L53" s="15" t="s">
        <v>9949</v>
      </c>
      <c r="M53" s="15" t="s">
        <v>9740</v>
      </c>
      <c r="N53" s="84" t="str">
        <f t="shared" si="0"/>
        <v>Não</v>
      </c>
      <c r="O53" s="15">
        <v>3000</v>
      </c>
      <c r="P53" s="15">
        <v>10000</v>
      </c>
    </row>
    <row r="54" spans="1:16" ht="17.25" customHeight="1" x14ac:dyDescent="0.35">
      <c r="A54" s="124"/>
      <c r="B54" s="81" t="s">
        <v>9865</v>
      </c>
      <c r="C54" s="81" t="s">
        <v>10279</v>
      </c>
      <c r="D54" s="86" t="s">
        <v>9730</v>
      </c>
      <c r="E54" s="87" t="s">
        <v>10119</v>
      </c>
      <c r="F54" s="84" t="s">
        <v>9687</v>
      </c>
      <c r="G54" s="84" t="s">
        <v>9719</v>
      </c>
      <c r="H54" s="15" t="s">
        <v>9734</v>
      </c>
      <c r="I54" s="27"/>
      <c r="J54" s="27">
        <v>1500</v>
      </c>
      <c r="K54" s="84" t="s">
        <v>9951</v>
      </c>
      <c r="L54" s="15" t="s">
        <v>9949</v>
      </c>
      <c r="M54" s="15" t="s">
        <v>9741</v>
      </c>
      <c r="N54" s="84" t="str">
        <f t="shared" si="0"/>
        <v>Não</v>
      </c>
      <c r="O54" s="15">
        <v>1000</v>
      </c>
      <c r="P54" s="15">
        <v>5000</v>
      </c>
    </row>
    <row r="55" spans="1:16" ht="17.25" customHeight="1" x14ac:dyDescent="0.35">
      <c r="A55" s="124"/>
      <c r="B55" s="81" t="s">
        <v>9865</v>
      </c>
      <c r="C55" s="81" t="s">
        <v>10279</v>
      </c>
      <c r="D55" s="86" t="s">
        <v>9731</v>
      </c>
      <c r="E55" s="87" t="s">
        <v>9998</v>
      </c>
      <c r="F55" s="84" t="s">
        <v>9687</v>
      </c>
      <c r="G55" s="84" t="s">
        <v>9719</v>
      </c>
      <c r="H55" s="15" t="s">
        <v>9634</v>
      </c>
      <c r="I55" s="27"/>
      <c r="J55" s="27">
        <v>0</v>
      </c>
      <c r="K55" s="84" t="s">
        <v>9951</v>
      </c>
      <c r="L55" s="15" t="s">
        <v>9949</v>
      </c>
      <c r="M55" s="15" t="s">
        <v>9742</v>
      </c>
      <c r="N55" s="84" t="str">
        <f t="shared" si="0"/>
        <v>Não</v>
      </c>
      <c r="O55" s="15">
        <v>0</v>
      </c>
      <c r="P55" s="15">
        <v>100</v>
      </c>
    </row>
    <row r="56" spans="1:16" ht="17.25" customHeight="1" x14ac:dyDescent="0.35">
      <c r="A56" s="124"/>
      <c r="B56" s="81" t="s">
        <v>9865</v>
      </c>
      <c r="C56" s="81" t="s">
        <v>10279</v>
      </c>
      <c r="D56" s="86" t="s">
        <v>10300</v>
      </c>
      <c r="E56" s="87" t="s">
        <v>10120</v>
      </c>
      <c r="F56" s="84" t="s">
        <v>9687</v>
      </c>
      <c r="G56" s="84" t="s">
        <v>9719</v>
      </c>
      <c r="H56" s="15" t="s">
        <v>9634</v>
      </c>
      <c r="I56" s="27"/>
      <c r="J56" s="27">
        <v>25</v>
      </c>
      <c r="K56" s="84" t="s">
        <v>9951</v>
      </c>
      <c r="L56" s="15" t="s">
        <v>9949</v>
      </c>
      <c r="M56" s="15" t="s">
        <v>9743</v>
      </c>
      <c r="N56" s="84" t="str">
        <f t="shared" si="0"/>
        <v>Não</v>
      </c>
      <c r="O56" s="15">
        <v>0</v>
      </c>
      <c r="P56" s="15">
        <v>50</v>
      </c>
    </row>
    <row r="57" spans="1:16" ht="17.25" customHeight="1" x14ac:dyDescent="0.35">
      <c r="A57" s="124"/>
      <c r="B57" s="81" t="s">
        <v>9865</v>
      </c>
      <c r="C57" s="81" t="s">
        <v>10279</v>
      </c>
      <c r="D57" s="86" t="s">
        <v>10301</v>
      </c>
      <c r="E57" s="87" t="s">
        <v>10121</v>
      </c>
      <c r="F57" s="84" t="s">
        <v>9687</v>
      </c>
      <c r="G57" s="84" t="s">
        <v>9719</v>
      </c>
      <c r="H57" s="15" t="s">
        <v>9634</v>
      </c>
      <c r="I57" s="27"/>
      <c r="J57" s="27">
        <v>0</v>
      </c>
      <c r="K57" s="84" t="s">
        <v>9951</v>
      </c>
      <c r="L57" s="15" t="s">
        <v>9949</v>
      </c>
      <c r="M57" s="15" t="s">
        <v>9744</v>
      </c>
      <c r="N57" s="84" t="str">
        <f t="shared" si="0"/>
        <v>Não</v>
      </c>
      <c r="O57" s="15">
        <v>0</v>
      </c>
      <c r="P57" s="15">
        <v>25</v>
      </c>
    </row>
    <row r="58" spans="1:16" ht="17.25" customHeight="1" x14ac:dyDescent="0.35">
      <c r="A58" s="124"/>
      <c r="B58" s="81" t="s">
        <v>9865</v>
      </c>
      <c r="C58" s="81" t="s">
        <v>10279</v>
      </c>
      <c r="D58" s="86" t="s">
        <v>10302</v>
      </c>
      <c r="E58" s="87" t="s">
        <v>10125</v>
      </c>
      <c r="F58" s="84" t="s">
        <v>9687</v>
      </c>
      <c r="G58" s="84" t="s">
        <v>9719</v>
      </c>
      <c r="H58" s="15" t="s">
        <v>9634</v>
      </c>
      <c r="I58" s="27"/>
      <c r="J58" s="27">
        <v>25</v>
      </c>
      <c r="K58" s="84" t="s">
        <v>9951</v>
      </c>
      <c r="L58" s="15" t="s">
        <v>9949</v>
      </c>
      <c r="M58" s="15" t="s">
        <v>9745</v>
      </c>
      <c r="N58" s="84" t="str">
        <f t="shared" si="0"/>
        <v>Não</v>
      </c>
      <c r="O58" s="15">
        <v>0</v>
      </c>
      <c r="P58" s="15">
        <v>50</v>
      </c>
    </row>
    <row r="59" spans="1:16" ht="17.25" customHeight="1" x14ac:dyDescent="0.35">
      <c r="A59" s="124"/>
      <c r="B59" s="81" t="s">
        <v>9865</v>
      </c>
      <c r="C59" s="81" t="s">
        <v>10279</v>
      </c>
      <c r="D59" s="86" t="s">
        <v>10303</v>
      </c>
      <c r="E59" s="87" t="s">
        <v>10126</v>
      </c>
      <c r="F59" s="84" t="s">
        <v>9687</v>
      </c>
      <c r="G59" s="84" t="s">
        <v>9719</v>
      </c>
      <c r="H59" s="15" t="s">
        <v>9634</v>
      </c>
      <c r="I59" s="27"/>
      <c r="J59" s="27">
        <v>0</v>
      </c>
      <c r="K59" s="84" t="s">
        <v>9951</v>
      </c>
      <c r="L59" s="15" t="s">
        <v>9949</v>
      </c>
      <c r="M59" s="15" t="s">
        <v>9746</v>
      </c>
      <c r="N59" s="84" t="str">
        <f t="shared" si="0"/>
        <v>Não</v>
      </c>
      <c r="O59" s="15">
        <v>0</v>
      </c>
      <c r="P59" s="15">
        <v>25</v>
      </c>
    </row>
    <row r="60" spans="1:16" ht="17.25" customHeight="1" x14ac:dyDescent="0.35">
      <c r="A60" s="124"/>
      <c r="B60" s="81" t="s">
        <v>9865</v>
      </c>
      <c r="C60" s="81" t="s">
        <v>10279</v>
      </c>
      <c r="D60" s="86" t="s">
        <v>10304</v>
      </c>
      <c r="E60" s="87" t="s">
        <v>10123</v>
      </c>
      <c r="F60" s="84" t="s">
        <v>9687</v>
      </c>
      <c r="G60" s="84" t="s">
        <v>9719</v>
      </c>
      <c r="H60" s="15" t="s">
        <v>9634</v>
      </c>
      <c r="I60" s="27"/>
      <c r="J60" s="27">
        <v>25</v>
      </c>
      <c r="K60" s="84" t="s">
        <v>9951</v>
      </c>
      <c r="L60" s="15" t="s">
        <v>9949</v>
      </c>
      <c r="M60" s="15" t="s">
        <v>9747</v>
      </c>
      <c r="N60" s="84" t="str">
        <f t="shared" si="0"/>
        <v>Não</v>
      </c>
      <c r="O60" s="15">
        <v>0</v>
      </c>
      <c r="P60" s="15">
        <v>50</v>
      </c>
    </row>
    <row r="61" spans="1:16" ht="17.25" customHeight="1" x14ac:dyDescent="0.35">
      <c r="A61" s="124"/>
      <c r="B61" s="81" t="s">
        <v>9865</v>
      </c>
      <c r="C61" s="81" t="s">
        <v>10279</v>
      </c>
      <c r="D61" s="86" t="s">
        <v>10305</v>
      </c>
      <c r="E61" s="87" t="s">
        <v>10124</v>
      </c>
      <c r="F61" s="84" t="s">
        <v>9687</v>
      </c>
      <c r="G61" s="84" t="s">
        <v>9719</v>
      </c>
      <c r="H61" s="15" t="s">
        <v>9634</v>
      </c>
      <c r="I61" s="27"/>
      <c r="J61" s="27">
        <v>25</v>
      </c>
      <c r="K61" s="84" t="s">
        <v>9951</v>
      </c>
      <c r="L61" s="15" t="s">
        <v>9949</v>
      </c>
      <c r="M61" s="15" t="s">
        <v>9748</v>
      </c>
      <c r="N61" s="84" t="str">
        <f t="shared" si="0"/>
        <v>Não</v>
      </c>
      <c r="O61" s="15">
        <v>0</v>
      </c>
      <c r="P61" s="15">
        <v>25</v>
      </c>
    </row>
    <row r="62" spans="1:16" ht="17.25" customHeight="1" x14ac:dyDescent="0.35">
      <c r="A62" s="124"/>
      <c r="B62" s="81" t="s">
        <v>9865</v>
      </c>
      <c r="C62" s="81" t="s">
        <v>10279</v>
      </c>
      <c r="D62" s="86" t="s">
        <v>10306</v>
      </c>
      <c r="E62" s="87" t="s">
        <v>10127</v>
      </c>
      <c r="F62" s="84" t="s">
        <v>9687</v>
      </c>
      <c r="G62" s="84" t="s">
        <v>9719</v>
      </c>
      <c r="H62" s="15" t="s">
        <v>9634</v>
      </c>
      <c r="I62" s="27"/>
      <c r="J62" s="27">
        <v>25</v>
      </c>
      <c r="K62" s="84" t="s">
        <v>9951</v>
      </c>
      <c r="L62" s="15" t="s">
        <v>9949</v>
      </c>
      <c r="M62" s="15" t="s">
        <v>9749</v>
      </c>
      <c r="N62" s="84" t="str">
        <f t="shared" si="0"/>
        <v>Não</v>
      </c>
      <c r="O62" s="15">
        <v>0</v>
      </c>
      <c r="P62" s="15">
        <v>50</v>
      </c>
    </row>
    <row r="63" spans="1:16" ht="17.25" customHeight="1" x14ac:dyDescent="0.35">
      <c r="A63" s="124"/>
      <c r="B63" s="81" t="s">
        <v>9865</v>
      </c>
      <c r="C63" s="81" t="s">
        <v>10279</v>
      </c>
      <c r="D63" s="86" t="s">
        <v>10307</v>
      </c>
      <c r="E63" s="87" t="s">
        <v>10128</v>
      </c>
      <c r="F63" s="84" t="s">
        <v>9687</v>
      </c>
      <c r="G63" s="84" t="s">
        <v>9719</v>
      </c>
      <c r="H63" s="15" t="s">
        <v>9634</v>
      </c>
      <c r="I63" s="27"/>
      <c r="J63" s="27">
        <v>0</v>
      </c>
      <c r="K63" s="84" t="s">
        <v>9951</v>
      </c>
      <c r="L63" s="15" t="s">
        <v>9949</v>
      </c>
      <c r="M63" s="15" t="s">
        <v>9750</v>
      </c>
      <c r="N63" s="84" t="str">
        <f t="shared" si="0"/>
        <v>Não</v>
      </c>
      <c r="O63" s="15">
        <v>0</v>
      </c>
      <c r="P63" s="15">
        <v>25</v>
      </c>
    </row>
    <row r="64" spans="1:16" ht="17.25" customHeight="1" x14ac:dyDescent="0.35">
      <c r="A64" s="124"/>
      <c r="B64" s="81" t="s">
        <v>9865</v>
      </c>
      <c r="C64" s="81" t="s">
        <v>10279</v>
      </c>
      <c r="D64" s="86" t="s">
        <v>10308</v>
      </c>
      <c r="E64" s="87" t="s">
        <v>10129</v>
      </c>
      <c r="F64" s="84" t="s">
        <v>9687</v>
      </c>
      <c r="G64" s="84" t="s">
        <v>9719</v>
      </c>
      <c r="H64" s="15" t="s">
        <v>9634</v>
      </c>
      <c r="I64" s="27"/>
      <c r="J64" s="27">
        <v>25</v>
      </c>
      <c r="K64" s="84" t="s">
        <v>9951</v>
      </c>
      <c r="L64" s="15" t="s">
        <v>9949</v>
      </c>
      <c r="M64" s="15" t="s">
        <v>9751</v>
      </c>
      <c r="N64" s="84" t="str">
        <f t="shared" si="0"/>
        <v>Não</v>
      </c>
      <c r="O64" s="15">
        <v>0</v>
      </c>
      <c r="P64" s="15">
        <v>80</v>
      </c>
    </row>
    <row r="65" spans="1:16" ht="17.25" customHeight="1" x14ac:dyDescent="0.35">
      <c r="A65" s="124"/>
      <c r="B65" s="81" t="s">
        <v>9865</v>
      </c>
      <c r="C65" s="81" t="s">
        <v>10279</v>
      </c>
      <c r="D65" s="86" t="s">
        <v>10309</v>
      </c>
      <c r="E65" s="87" t="s">
        <v>10130</v>
      </c>
      <c r="F65" s="84" t="s">
        <v>9687</v>
      </c>
      <c r="G65" s="84" t="s">
        <v>9719</v>
      </c>
      <c r="H65" s="15" t="s">
        <v>9634</v>
      </c>
      <c r="I65" s="27"/>
      <c r="J65" s="27">
        <v>0</v>
      </c>
      <c r="K65" s="84" t="s">
        <v>9951</v>
      </c>
      <c r="L65" s="15" t="s">
        <v>9949</v>
      </c>
      <c r="M65" s="15" t="s">
        <v>9752</v>
      </c>
      <c r="N65" s="84" t="str">
        <f t="shared" si="0"/>
        <v>Não</v>
      </c>
      <c r="O65" s="15">
        <v>0</v>
      </c>
      <c r="P65" s="15">
        <v>25</v>
      </c>
    </row>
    <row r="66" spans="1:16" s="18" customFormat="1" ht="17.25" customHeight="1" x14ac:dyDescent="0.35">
      <c r="A66" s="124"/>
      <c r="B66" s="81" t="s">
        <v>9865</v>
      </c>
      <c r="C66" s="81" t="s">
        <v>10279</v>
      </c>
      <c r="D66" s="86" t="s">
        <v>10310</v>
      </c>
      <c r="E66" s="87" t="s">
        <v>10131</v>
      </c>
      <c r="F66" s="84" t="s">
        <v>9687</v>
      </c>
      <c r="G66" s="84" t="s">
        <v>9719</v>
      </c>
      <c r="H66" s="15" t="s">
        <v>9634</v>
      </c>
      <c r="I66" s="27"/>
      <c r="J66" s="27">
        <v>25</v>
      </c>
      <c r="K66" s="84" t="s">
        <v>9951</v>
      </c>
      <c r="L66" s="15" t="s">
        <v>9949</v>
      </c>
      <c r="M66" s="15" t="s">
        <v>9753</v>
      </c>
      <c r="N66" s="84" t="str">
        <f t="shared" si="0"/>
        <v>Não</v>
      </c>
      <c r="O66" s="15">
        <v>0</v>
      </c>
      <c r="P66" s="15">
        <v>25</v>
      </c>
    </row>
    <row r="67" spans="1:16" ht="17.25" customHeight="1" x14ac:dyDescent="0.35">
      <c r="A67" s="124"/>
      <c r="B67" s="81" t="s">
        <v>9865</v>
      </c>
      <c r="C67" s="81" t="s">
        <v>10279</v>
      </c>
      <c r="D67" s="86" t="s">
        <v>10311</v>
      </c>
      <c r="E67" s="87" t="s">
        <v>10132</v>
      </c>
      <c r="F67" s="84" t="s">
        <v>9687</v>
      </c>
      <c r="G67" s="84" t="s">
        <v>9719</v>
      </c>
      <c r="H67" s="15" t="s">
        <v>9634</v>
      </c>
      <c r="I67" s="27"/>
      <c r="J67" s="27">
        <v>0</v>
      </c>
      <c r="K67" s="84" t="s">
        <v>9951</v>
      </c>
      <c r="L67" s="15" t="s">
        <v>9949</v>
      </c>
      <c r="M67" s="15" t="s">
        <v>9754</v>
      </c>
      <c r="N67" s="84" t="str">
        <f t="shared" si="0"/>
        <v>Não</v>
      </c>
      <c r="O67" s="15">
        <v>0</v>
      </c>
      <c r="P67" s="15">
        <v>25</v>
      </c>
    </row>
    <row r="68" spans="1:16" ht="17.25" customHeight="1" x14ac:dyDescent="0.35">
      <c r="A68" s="124"/>
      <c r="B68" s="81" t="s">
        <v>9865</v>
      </c>
      <c r="C68" s="81" t="s">
        <v>10279</v>
      </c>
      <c r="D68" s="86" t="s">
        <v>10312</v>
      </c>
      <c r="E68" s="87" t="s">
        <v>10133</v>
      </c>
      <c r="F68" s="84" t="s">
        <v>9687</v>
      </c>
      <c r="G68" s="84" t="s">
        <v>9719</v>
      </c>
      <c r="H68" s="15" t="s">
        <v>9634</v>
      </c>
      <c r="I68" s="27"/>
      <c r="J68" s="27">
        <v>0</v>
      </c>
      <c r="K68" s="84" t="s">
        <v>9951</v>
      </c>
      <c r="L68" s="15" t="s">
        <v>9949</v>
      </c>
      <c r="M68" s="15" t="s">
        <v>9755</v>
      </c>
      <c r="N68" s="84" t="str">
        <f t="shared" si="0"/>
        <v>Não</v>
      </c>
      <c r="O68" s="15">
        <v>0</v>
      </c>
      <c r="P68" s="15">
        <v>25</v>
      </c>
    </row>
    <row r="69" spans="1:16" ht="17.25" customHeight="1" x14ac:dyDescent="0.35">
      <c r="A69" s="124" t="s">
        <v>9756</v>
      </c>
      <c r="B69" s="81" t="s">
        <v>9865</v>
      </c>
      <c r="C69" s="81" t="s">
        <v>10284</v>
      </c>
      <c r="D69" s="86" t="s">
        <v>9757</v>
      </c>
      <c r="E69" s="87" t="s">
        <v>10135</v>
      </c>
      <c r="F69" s="84" t="s">
        <v>9687</v>
      </c>
      <c r="G69" s="84" t="s">
        <v>9719</v>
      </c>
      <c r="H69" s="15" t="s">
        <v>9812</v>
      </c>
      <c r="I69" s="27"/>
      <c r="J69" s="27">
        <v>20000</v>
      </c>
      <c r="K69" s="84" t="s">
        <v>9951</v>
      </c>
      <c r="L69" s="15" t="s">
        <v>9949</v>
      </c>
      <c r="M69" s="15" t="s">
        <v>9820</v>
      </c>
      <c r="N69" s="84" t="str">
        <f t="shared" si="0"/>
        <v>Não</v>
      </c>
      <c r="O69" s="15">
        <v>10000</v>
      </c>
      <c r="P69" s="15">
        <v>50000</v>
      </c>
    </row>
    <row r="70" spans="1:16" ht="17.25" customHeight="1" x14ac:dyDescent="0.35">
      <c r="A70" s="124"/>
      <c r="B70" s="81" t="s">
        <v>9865</v>
      </c>
      <c r="C70" s="81" t="s">
        <v>10284</v>
      </c>
      <c r="D70" s="86" t="s">
        <v>9758</v>
      </c>
      <c r="E70" s="87" t="s">
        <v>10136</v>
      </c>
      <c r="F70" s="84" t="s">
        <v>9687</v>
      </c>
      <c r="G70" s="84" t="s">
        <v>9719</v>
      </c>
      <c r="H70" s="15" t="s">
        <v>9812</v>
      </c>
      <c r="I70" s="27"/>
      <c r="J70" s="27">
        <v>10000</v>
      </c>
      <c r="K70" s="84" t="s">
        <v>9951</v>
      </c>
      <c r="L70" s="15" t="s">
        <v>9949</v>
      </c>
      <c r="M70" s="15" t="s">
        <v>9821</v>
      </c>
      <c r="N70" s="84" t="str">
        <f t="shared" si="0"/>
        <v>Não</v>
      </c>
      <c r="O70" s="15">
        <v>1000</v>
      </c>
      <c r="P70" s="15">
        <v>10000</v>
      </c>
    </row>
    <row r="71" spans="1:16" ht="17.25" customHeight="1" x14ac:dyDescent="0.35">
      <c r="A71" s="124"/>
      <c r="B71" s="81" t="s">
        <v>9865</v>
      </c>
      <c r="C71" s="81" t="s">
        <v>10284</v>
      </c>
      <c r="D71" s="86" t="s">
        <v>9759</v>
      </c>
      <c r="E71" s="87" t="s">
        <v>10137</v>
      </c>
      <c r="F71" s="84" t="s">
        <v>9687</v>
      </c>
      <c r="G71" s="84" t="s">
        <v>9719</v>
      </c>
      <c r="H71" s="15" t="s">
        <v>9812</v>
      </c>
      <c r="I71" s="27"/>
      <c r="J71" s="27">
        <v>1500</v>
      </c>
      <c r="K71" s="84" t="s">
        <v>9951</v>
      </c>
      <c r="L71" s="15" t="s">
        <v>9949</v>
      </c>
      <c r="M71" s="15" t="s">
        <v>9822</v>
      </c>
      <c r="N71" s="84" t="str">
        <f t="shared" si="0"/>
        <v>Não</v>
      </c>
      <c r="O71" s="15">
        <v>1000</v>
      </c>
      <c r="P71" s="15">
        <v>5000</v>
      </c>
    </row>
    <row r="72" spans="1:16" ht="17.25" customHeight="1" x14ac:dyDescent="0.35">
      <c r="A72" s="124"/>
      <c r="B72" s="81" t="s">
        <v>9865</v>
      </c>
      <c r="C72" s="81" t="s">
        <v>10284</v>
      </c>
      <c r="D72" s="86" t="s">
        <v>9760</v>
      </c>
      <c r="E72" s="87" t="s">
        <v>10138</v>
      </c>
      <c r="F72" s="84" t="s">
        <v>10269</v>
      </c>
      <c r="G72" s="84" t="s">
        <v>9719</v>
      </c>
      <c r="H72" s="15" t="s">
        <v>10272</v>
      </c>
      <c r="I72" s="27"/>
      <c r="J72" s="27" t="s">
        <v>9774</v>
      </c>
      <c r="K72" s="84" t="s">
        <v>9951</v>
      </c>
      <c r="L72" s="15" t="s">
        <v>9949</v>
      </c>
      <c r="M72" s="15" t="s">
        <v>9823</v>
      </c>
      <c r="N72" s="84" t="str">
        <f t="shared" si="0"/>
        <v>Não</v>
      </c>
      <c r="O72" s="15" t="s">
        <v>9780</v>
      </c>
      <c r="P72" s="15" t="s">
        <v>9780</v>
      </c>
    </row>
    <row r="73" spans="1:16" ht="17.25" customHeight="1" x14ac:dyDescent="0.35">
      <c r="A73" s="124"/>
      <c r="B73" s="81" t="s">
        <v>9865</v>
      </c>
      <c r="C73" s="81" t="s">
        <v>10284</v>
      </c>
      <c r="D73" s="86" t="s">
        <v>9761</v>
      </c>
      <c r="E73" s="87" t="s">
        <v>10139</v>
      </c>
      <c r="F73" s="84" t="s">
        <v>9687</v>
      </c>
      <c r="G73" s="84" t="s">
        <v>9719</v>
      </c>
      <c r="H73" s="15" t="s">
        <v>9812</v>
      </c>
      <c r="I73" s="27"/>
      <c r="J73" s="27">
        <v>1250</v>
      </c>
      <c r="K73" s="84" t="s">
        <v>9951</v>
      </c>
      <c r="L73" s="15" t="s">
        <v>9949</v>
      </c>
      <c r="M73" s="15" t="s">
        <v>9824</v>
      </c>
      <c r="N73" s="84" t="str">
        <f t="shared" si="0"/>
        <v>Não</v>
      </c>
      <c r="O73" s="15">
        <v>1000</v>
      </c>
      <c r="P73" s="15">
        <v>5000</v>
      </c>
    </row>
    <row r="74" spans="1:16" ht="17.25" customHeight="1" x14ac:dyDescent="0.35">
      <c r="A74" s="124"/>
      <c r="B74" s="81" t="s">
        <v>9865</v>
      </c>
      <c r="C74" s="81" t="s">
        <v>10284</v>
      </c>
      <c r="D74" s="86" t="s">
        <v>9762</v>
      </c>
      <c r="E74" s="87" t="s">
        <v>10140</v>
      </c>
      <c r="F74" s="84" t="s">
        <v>9687</v>
      </c>
      <c r="G74" s="84" t="s">
        <v>9719</v>
      </c>
      <c r="H74" s="15" t="s">
        <v>9813</v>
      </c>
      <c r="I74" s="27"/>
      <c r="J74" s="27">
        <v>450</v>
      </c>
      <c r="K74" s="84" t="s">
        <v>9951</v>
      </c>
      <c r="L74" s="15" t="s">
        <v>9949</v>
      </c>
      <c r="M74" s="15" t="s">
        <v>9825</v>
      </c>
      <c r="N74" s="84" t="str">
        <f t="shared" ref="N74:N153" si="1">IF(F74="String",IF(I74&lt;&gt;"","Sim","Não"),IF(F74="List",IF(I74&lt;&gt;"","Sim","Não"),IF(AND(I74&gt;=O74,I74&lt;=P74,I74&lt;&gt;""),"Sim","Não")))</f>
        <v>Não</v>
      </c>
      <c r="O74" s="15">
        <v>250</v>
      </c>
      <c r="P74" s="15">
        <v>750</v>
      </c>
    </row>
    <row r="75" spans="1:16" ht="17.25" customHeight="1" x14ac:dyDescent="0.35">
      <c r="A75" s="124"/>
      <c r="B75" s="81" t="s">
        <v>9865</v>
      </c>
      <c r="C75" s="81" t="s">
        <v>10284</v>
      </c>
      <c r="D75" s="86" t="s">
        <v>9763</v>
      </c>
      <c r="E75" s="87" t="s">
        <v>10141</v>
      </c>
      <c r="F75" s="84" t="s">
        <v>9687</v>
      </c>
      <c r="G75" s="84" t="s">
        <v>9719</v>
      </c>
      <c r="H75" s="15" t="s">
        <v>9814</v>
      </c>
      <c r="I75" s="27"/>
      <c r="J75" s="27">
        <v>5000</v>
      </c>
      <c r="K75" s="84" t="s">
        <v>9951</v>
      </c>
      <c r="L75" s="15" t="s">
        <v>9949</v>
      </c>
      <c r="M75" s="15" t="s">
        <v>9826</v>
      </c>
      <c r="N75" s="84" t="str">
        <f t="shared" si="1"/>
        <v>Não</v>
      </c>
      <c r="O75" s="15">
        <v>2000</v>
      </c>
      <c r="P75" s="15">
        <v>10000</v>
      </c>
    </row>
    <row r="76" spans="1:16" ht="17.25" customHeight="1" x14ac:dyDescent="0.35">
      <c r="A76" s="124"/>
      <c r="B76" s="81" t="s">
        <v>9865</v>
      </c>
      <c r="C76" s="81" t="s">
        <v>10284</v>
      </c>
      <c r="D76" s="86" t="s">
        <v>9764</v>
      </c>
      <c r="E76" s="87" t="s">
        <v>10142</v>
      </c>
      <c r="F76" s="84" t="s">
        <v>9687</v>
      </c>
      <c r="G76" s="84" t="s">
        <v>9719</v>
      </c>
      <c r="H76" s="15" t="s">
        <v>9812</v>
      </c>
      <c r="I76" s="27"/>
      <c r="J76" s="27">
        <v>100000</v>
      </c>
      <c r="K76" s="84" t="s">
        <v>9951</v>
      </c>
      <c r="L76" s="15" t="s">
        <v>9949</v>
      </c>
      <c r="M76" s="15" t="s">
        <v>9827</v>
      </c>
      <c r="N76" s="84" t="str">
        <f t="shared" si="1"/>
        <v>Não</v>
      </c>
      <c r="O76" s="15">
        <v>50000</v>
      </c>
      <c r="P76" s="15">
        <v>500000</v>
      </c>
    </row>
    <row r="77" spans="1:16" ht="17.25" customHeight="1" x14ac:dyDescent="0.35">
      <c r="A77" s="124"/>
      <c r="B77" s="81" t="s">
        <v>9865</v>
      </c>
      <c r="C77" s="81" t="s">
        <v>10284</v>
      </c>
      <c r="D77" s="86" t="s">
        <v>9765</v>
      </c>
      <c r="E77" s="87" t="s">
        <v>10143</v>
      </c>
      <c r="F77" s="84" t="s">
        <v>9687</v>
      </c>
      <c r="G77" s="84" t="s">
        <v>9719</v>
      </c>
      <c r="H77" s="15" t="s">
        <v>9815</v>
      </c>
      <c r="I77" s="27"/>
      <c r="J77" s="27">
        <v>25000</v>
      </c>
      <c r="K77" s="84" t="s">
        <v>9951</v>
      </c>
      <c r="L77" s="15" t="s">
        <v>9949</v>
      </c>
      <c r="M77" s="15" t="s">
        <v>9828</v>
      </c>
      <c r="N77" s="84" t="str">
        <f t="shared" si="1"/>
        <v>Não</v>
      </c>
      <c r="O77" s="15">
        <v>10000</v>
      </c>
      <c r="P77" s="15">
        <v>50000</v>
      </c>
    </row>
    <row r="78" spans="1:16" ht="17.25" customHeight="1" x14ac:dyDescent="0.35">
      <c r="A78" s="124"/>
      <c r="B78" s="81" t="s">
        <v>9865</v>
      </c>
      <c r="C78" s="81" t="s">
        <v>10284</v>
      </c>
      <c r="D78" s="86" t="s">
        <v>9766</v>
      </c>
      <c r="E78" s="87" t="s">
        <v>10144</v>
      </c>
      <c r="F78" s="84" t="s">
        <v>9687</v>
      </c>
      <c r="G78" s="84" t="s">
        <v>9719</v>
      </c>
      <c r="H78" s="15" t="s">
        <v>9816</v>
      </c>
      <c r="I78" s="27"/>
      <c r="J78" s="27">
        <v>100</v>
      </c>
      <c r="K78" s="84" t="s">
        <v>9951</v>
      </c>
      <c r="L78" s="15" t="s">
        <v>9949</v>
      </c>
      <c r="M78" s="15" t="s">
        <v>9829</v>
      </c>
      <c r="N78" s="84" t="str">
        <f t="shared" si="1"/>
        <v>Não</v>
      </c>
      <c r="O78" s="15">
        <v>20</v>
      </c>
      <c r="P78" s="15">
        <v>500</v>
      </c>
    </row>
    <row r="79" spans="1:16" ht="17.25" customHeight="1" x14ac:dyDescent="0.35">
      <c r="A79" s="124"/>
      <c r="B79" s="81" t="s">
        <v>9865</v>
      </c>
      <c r="C79" s="81" t="s">
        <v>10284</v>
      </c>
      <c r="D79" s="86" t="s">
        <v>9767</v>
      </c>
      <c r="E79" s="87" t="s">
        <v>10145</v>
      </c>
      <c r="F79" s="84" t="s">
        <v>9687</v>
      </c>
      <c r="G79" s="84" t="s">
        <v>9719</v>
      </c>
      <c r="H79" s="15" t="s">
        <v>9735</v>
      </c>
      <c r="I79" s="27"/>
      <c r="J79" s="27">
        <v>53</v>
      </c>
      <c r="K79" s="84" t="s">
        <v>9951</v>
      </c>
      <c r="L79" s="15" t="s">
        <v>9949</v>
      </c>
      <c r="M79" s="15" t="s">
        <v>9830</v>
      </c>
      <c r="N79" s="84" t="str">
        <f t="shared" si="1"/>
        <v>Não</v>
      </c>
      <c r="O79" s="15">
        <v>25</v>
      </c>
      <c r="P79" s="15">
        <v>500</v>
      </c>
    </row>
    <row r="80" spans="1:16" ht="17.25" customHeight="1" x14ac:dyDescent="0.35">
      <c r="A80" s="124"/>
      <c r="B80" s="81" t="s">
        <v>9865</v>
      </c>
      <c r="C80" s="81" t="s">
        <v>10284</v>
      </c>
      <c r="D80" s="86" t="s">
        <v>9768</v>
      </c>
      <c r="E80" s="87" t="s">
        <v>10146</v>
      </c>
      <c r="F80" s="84" t="s">
        <v>9687</v>
      </c>
      <c r="G80" s="84" t="s">
        <v>9719</v>
      </c>
      <c r="H80" s="15" t="s">
        <v>9817</v>
      </c>
      <c r="I80" s="27"/>
      <c r="J80" s="27">
        <v>3</v>
      </c>
      <c r="K80" s="84" t="s">
        <v>9951</v>
      </c>
      <c r="L80" s="15" t="s">
        <v>9949</v>
      </c>
      <c r="M80" s="15" t="s">
        <v>9831</v>
      </c>
      <c r="N80" s="84" t="str">
        <f t="shared" si="1"/>
        <v>Não</v>
      </c>
      <c r="O80" s="15">
        <v>2.5</v>
      </c>
      <c r="P80" s="15">
        <v>10</v>
      </c>
    </row>
    <row r="81" spans="1:16" ht="17.25" customHeight="1" x14ac:dyDescent="0.35">
      <c r="A81" s="124"/>
      <c r="B81" s="81" t="s">
        <v>9865</v>
      </c>
      <c r="C81" s="81" t="s">
        <v>10284</v>
      </c>
      <c r="D81" s="86" t="s">
        <v>9769</v>
      </c>
      <c r="E81" s="87" t="s">
        <v>10147</v>
      </c>
      <c r="F81" s="84" t="s">
        <v>9687</v>
      </c>
      <c r="G81" s="84" t="s">
        <v>9719</v>
      </c>
      <c r="H81" s="15" t="s">
        <v>9818</v>
      </c>
      <c r="I81" s="27"/>
      <c r="J81" s="27">
        <v>1.681</v>
      </c>
      <c r="K81" s="84" t="s">
        <v>9951</v>
      </c>
      <c r="L81" s="15" t="s">
        <v>9949</v>
      </c>
      <c r="M81" s="15" t="s">
        <v>9832</v>
      </c>
      <c r="N81" s="84" t="str">
        <f t="shared" si="1"/>
        <v>Não</v>
      </c>
      <c r="O81" s="15">
        <v>1</v>
      </c>
      <c r="P81" s="15">
        <v>10</v>
      </c>
    </row>
    <row r="82" spans="1:16" ht="17.25" customHeight="1" x14ac:dyDescent="0.35">
      <c r="A82" s="124"/>
      <c r="B82" s="81" t="s">
        <v>9865</v>
      </c>
      <c r="C82" s="81" t="s">
        <v>10284</v>
      </c>
      <c r="D82" s="86" t="s">
        <v>9770</v>
      </c>
      <c r="E82" s="87" t="s">
        <v>10148</v>
      </c>
      <c r="F82" s="84" t="s">
        <v>9687</v>
      </c>
      <c r="G82" s="84" t="s">
        <v>9719</v>
      </c>
      <c r="H82" s="15" t="s">
        <v>9818</v>
      </c>
      <c r="I82" s="27"/>
      <c r="J82" s="27">
        <v>1.0780000000000001</v>
      </c>
      <c r="K82" s="84" t="s">
        <v>9951</v>
      </c>
      <c r="L82" s="15" t="s">
        <v>9949</v>
      </c>
      <c r="M82" s="15" t="s">
        <v>9833</v>
      </c>
      <c r="N82" s="84" t="str">
        <f t="shared" si="1"/>
        <v>Não</v>
      </c>
      <c r="O82" s="15">
        <v>1</v>
      </c>
      <c r="P82" s="15">
        <v>10</v>
      </c>
    </row>
    <row r="83" spans="1:16" s="18" customFormat="1" ht="17.25" customHeight="1" x14ac:dyDescent="0.35">
      <c r="A83" s="124"/>
      <c r="B83" s="81" t="s">
        <v>9865</v>
      </c>
      <c r="C83" s="81" t="s">
        <v>10284</v>
      </c>
      <c r="D83" s="86" t="s">
        <v>9771</v>
      </c>
      <c r="E83" s="87" t="s">
        <v>10149</v>
      </c>
      <c r="F83" s="84" t="s">
        <v>9687</v>
      </c>
      <c r="G83" s="84" t="s">
        <v>9719</v>
      </c>
      <c r="H83" s="15" t="s">
        <v>9818</v>
      </c>
      <c r="I83" s="27"/>
      <c r="J83" s="27">
        <v>7.26</v>
      </c>
      <c r="K83" s="84" t="s">
        <v>9951</v>
      </c>
      <c r="L83" s="15" t="s">
        <v>9949</v>
      </c>
      <c r="M83" s="15" t="s">
        <v>9834</v>
      </c>
      <c r="N83" s="84" t="str">
        <f t="shared" si="1"/>
        <v>Não</v>
      </c>
      <c r="O83" s="15">
        <v>2.5</v>
      </c>
      <c r="P83" s="15">
        <v>10</v>
      </c>
    </row>
    <row r="84" spans="1:16" ht="17.25" customHeight="1" x14ac:dyDescent="0.35">
      <c r="A84" s="124"/>
      <c r="B84" s="81" t="s">
        <v>9865</v>
      </c>
      <c r="C84" s="81" t="s">
        <v>10284</v>
      </c>
      <c r="D84" s="86" t="s">
        <v>9772</v>
      </c>
      <c r="E84" s="87" t="s">
        <v>10150</v>
      </c>
      <c r="F84" s="84" t="s">
        <v>9687</v>
      </c>
      <c r="G84" s="84" t="s">
        <v>9719</v>
      </c>
      <c r="H84" s="15" t="s">
        <v>9819</v>
      </c>
      <c r="I84" s="27"/>
      <c r="J84" s="27">
        <v>2.2000000000000002</v>
      </c>
      <c r="K84" s="84" t="s">
        <v>9951</v>
      </c>
      <c r="L84" s="15" t="s">
        <v>9949</v>
      </c>
      <c r="M84" s="15" t="s">
        <v>9835</v>
      </c>
      <c r="N84" s="84" t="str">
        <f t="shared" si="1"/>
        <v>Não</v>
      </c>
      <c r="O84" s="15">
        <v>0</v>
      </c>
      <c r="P84" s="15">
        <v>15</v>
      </c>
    </row>
    <row r="85" spans="1:16" ht="17.25" customHeight="1" x14ac:dyDescent="0.35">
      <c r="A85" s="124"/>
      <c r="B85" s="81" t="s">
        <v>9865</v>
      </c>
      <c r="C85" s="81" t="s">
        <v>10284</v>
      </c>
      <c r="D85" s="86" t="s">
        <v>9773</v>
      </c>
      <c r="E85" s="87" t="s">
        <v>10151</v>
      </c>
      <c r="F85" s="84" t="s">
        <v>9687</v>
      </c>
      <c r="G85" s="84" t="s">
        <v>9719</v>
      </c>
      <c r="H85" s="15" t="s">
        <v>9735</v>
      </c>
      <c r="I85" s="27"/>
      <c r="J85" s="27">
        <v>15</v>
      </c>
      <c r="K85" s="84" t="s">
        <v>9951</v>
      </c>
      <c r="L85" s="15" t="s">
        <v>9949</v>
      </c>
      <c r="M85" s="15" t="s">
        <v>9836</v>
      </c>
      <c r="N85" s="84" t="str">
        <f t="shared" si="1"/>
        <v>Não</v>
      </c>
      <c r="O85" s="15">
        <v>0</v>
      </c>
      <c r="P85" s="15">
        <v>50</v>
      </c>
    </row>
    <row r="86" spans="1:16" ht="17.25" customHeight="1" x14ac:dyDescent="0.35">
      <c r="A86" s="124" t="s">
        <v>9775</v>
      </c>
      <c r="B86" s="81" t="s">
        <v>9865</v>
      </c>
      <c r="C86" s="81" t="s">
        <v>10283</v>
      </c>
      <c r="D86" s="86" t="s">
        <v>9776</v>
      </c>
      <c r="E86" s="87" t="s">
        <v>10152</v>
      </c>
      <c r="F86" s="84" t="s">
        <v>9687</v>
      </c>
      <c r="G86" s="84" t="s">
        <v>9719</v>
      </c>
      <c r="H86" s="15" t="s">
        <v>9634</v>
      </c>
      <c r="I86" s="27"/>
      <c r="J86" s="27">
        <v>5</v>
      </c>
      <c r="K86" s="84" t="s">
        <v>9951</v>
      </c>
      <c r="L86" s="15" t="s">
        <v>9837</v>
      </c>
      <c r="M86" s="15" t="s">
        <v>9838</v>
      </c>
      <c r="N86" s="84" t="str">
        <f t="shared" si="1"/>
        <v>Não</v>
      </c>
      <c r="O86" s="15">
        <v>0</v>
      </c>
      <c r="P86" s="15">
        <v>20</v>
      </c>
    </row>
    <row r="87" spans="1:16" ht="17.25" customHeight="1" x14ac:dyDescent="0.35">
      <c r="A87" s="124"/>
      <c r="B87" s="81" t="s">
        <v>9865</v>
      </c>
      <c r="C87" s="81" t="s">
        <v>10283</v>
      </c>
      <c r="D87" s="86" t="s">
        <v>9777</v>
      </c>
      <c r="E87" s="87" t="s">
        <v>10153</v>
      </c>
      <c r="F87" s="84" t="s">
        <v>9687</v>
      </c>
      <c r="G87" s="84" t="s">
        <v>9719</v>
      </c>
      <c r="H87" s="15" t="s">
        <v>9634</v>
      </c>
      <c r="I87" s="27"/>
      <c r="J87" s="27">
        <v>12</v>
      </c>
      <c r="K87" s="84" t="s">
        <v>9951</v>
      </c>
      <c r="L87" s="15" t="s">
        <v>9837</v>
      </c>
      <c r="M87" s="15" t="s">
        <v>9839</v>
      </c>
      <c r="N87" s="84" t="str">
        <f t="shared" si="1"/>
        <v>Não</v>
      </c>
      <c r="O87" s="15">
        <v>0</v>
      </c>
      <c r="P87" s="15">
        <v>30</v>
      </c>
    </row>
    <row r="88" spans="1:16" ht="17.25" customHeight="1" x14ac:dyDescent="0.35">
      <c r="A88" s="124"/>
      <c r="B88" s="81" t="s">
        <v>9865</v>
      </c>
      <c r="C88" s="81" t="s">
        <v>10283</v>
      </c>
      <c r="D88" s="86" t="s">
        <v>9778</v>
      </c>
      <c r="E88" s="87" t="s">
        <v>10154</v>
      </c>
      <c r="F88" s="84" t="s">
        <v>9687</v>
      </c>
      <c r="G88" s="84" t="s">
        <v>9719</v>
      </c>
      <c r="H88" s="15" t="s">
        <v>9634</v>
      </c>
      <c r="I88" s="27"/>
      <c r="J88" s="27">
        <v>9</v>
      </c>
      <c r="K88" s="84" t="s">
        <v>9951</v>
      </c>
      <c r="L88" s="15" t="s">
        <v>9837</v>
      </c>
      <c r="M88" s="15" t="s">
        <v>9840</v>
      </c>
      <c r="N88" s="84" t="str">
        <f t="shared" si="1"/>
        <v>Não</v>
      </c>
      <c r="O88" s="15">
        <v>0</v>
      </c>
      <c r="P88" s="15">
        <v>20</v>
      </c>
    </row>
    <row r="89" spans="1:16" ht="17.25" customHeight="1" x14ac:dyDescent="0.35">
      <c r="A89" s="124"/>
      <c r="B89" s="81" t="s">
        <v>9865</v>
      </c>
      <c r="C89" s="81" t="s">
        <v>10283</v>
      </c>
      <c r="D89" s="86" t="s">
        <v>9779</v>
      </c>
      <c r="E89" s="87" t="s">
        <v>10155</v>
      </c>
      <c r="F89" s="84" t="s">
        <v>9687</v>
      </c>
      <c r="G89" s="84" t="s">
        <v>9719</v>
      </c>
      <c r="H89" s="15" t="s">
        <v>9634</v>
      </c>
      <c r="I89" s="27"/>
      <c r="J89" s="27">
        <v>25</v>
      </c>
      <c r="K89" s="84" t="s">
        <v>9951</v>
      </c>
      <c r="L89" s="15" t="s">
        <v>9837</v>
      </c>
      <c r="M89" s="15" t="s">
        <v>9841</v>
      </c>
      <c r="N89" s="84" t="str">
        <f t="shared" si="1"/>
        <v>Não</v>
      </c>
      <c r="O89" s="15">
        <v>0</v>
      </c>
      <c r="P89" s="15">
        <v>40</v>
      </c>
    </row>
    <row r="90" spans="1:16" ht="17.25" customHeight="1" x14ac:dyDescent="0.35">
      <c r="A90" s="124" t="s">
        <v>9784</v>
      </c>
      <c r="B90" s="81" t="s">
        <v>9865</v>
      </c>
      <c r="C90" s="81" t="s">
        <v>10280</v>
      </c>
      <c r="D90" s="86" t="s">
        <v>9785</v>
      </c>
      <c r="E90" s="87" t="s">
        <v>10168</v>
      </c>
      <c r="F90" s="84" t="s">
        <v>9687</v>
      </c>
      <c r="G90" s="84" t="s">
        <v>9719</v>
      </c>
      <c r="H90" s="15" t="s">
        <v>9794</v>
      </c>
      <c r="I90" s="28"/>
      <c r="J90" s="28">
        <v>498</v>
      </c>
      <c r="K90" s="84" t="s">
        <v>9951</v>
      </c>
      <c r="L90" s="15" t="s">
        <v>9949</v>
      </c>
      <c r="M90" s="15" t="s">
        <v>9842</v>
      </c>
      <c r="N90" s="84" t="str">
        <f t="shared" si="1"/>
        <v>Não</v>
      </c>
      <c r="O90" s="15">
        <v>0</v>
      </c>
      <c r="P90" s="15">
        <v>1000</v>
      </c>
    </row>
    <row r="91" spans="1:16" ht="17.25" customHeight="1" x14ac:dyDescent="0.35">
      <c r="A91" s="124"/>
      <c r="B91" s="81" t="s">
        <v>9865</v>
      </c>
      <c r="C91" s="81" t="s">
        <v>10280</v>
      </c>
      <c r="D91" s="86" t="s">
        <v>9786</v>
      </c>
      <c r="E91" s="87" t="s">
        <v>10169</v>
      </c>
      <c r="F91" s="84" t="s">
        <v>9687</v>
      </c>
      <c r="G91" s="84" t="s">
        <v>9719</v>
      </c>
      <c r="H91" s="15" t="s">
        <v>9794</v>
      </c>
      <c r="I91" s="89"/>
      <c r="J91" s="89">
        <v>0</v>
      </c>
      <c r="K91" s="84" t="s">
        <v>9951</v>
      </c>
      <c r="L91" s="15" t="s">
        <v>9949</v>
      </c>
      <c r="M91" s="15" t="s">
        <v>9843</v>
      </c>
      <c r="N91" s="84" t="str">
        <f t="shared" si="1"/>
        <v>Não</v>
      </c>
      <c r="O91" s="15">
        <v>0</v>
      </c>
      <c r="P91" s="15">
        <v>1000</v>
      </c>
    </row>
    <row r="92" spans="1:16" ht="17.25" customHeight="1" x14ac:dyDescent="0.35">
      <c r="A92" s="124"/>
      <c r="B92" s="81" t="s">
        <v>9865</v>
      </c>
      <c r="C92" s="81" t="s">
        <v>10280</v>
      </c>
      <c r="D92" s="86" t="s">
        <v>9787</v>
      </c>
      <c r="E92" s="87" t="s">
        <v>10170</v>
      </c>
      <c r="F92" s="84" t="s">
        <v>9687</v>
      </c>
      <c r="G92" s="84" t="s">
        <v>9719</v>
      </c>
      <c r="H92" s="15" t="s">
        <v>9794</v>
      </c>
      <c r="I92" s="89"/>
      <c r="J92" s="89">
        <v>42.8</v>
      </c>
      <c r="K92" s="84" t="s">
        <v>9951</v>
      </c>
      <c r="L92" s="15" t="s">
        <v>9949</v>
      </c>
      <c r="M92" s="15" t="s">
        <v>9844</v>
      </c>
      <c r="N92" s="84" t="str">
        <f t="shared" si="1"/>
        <v>Não</v>
      </c>
      <c r="O92" s="15">
        <v>0</v>
      </c>
      <c r="P92" s="15">
        <v>500</v>
      </c>
    </row>
    <row r="93" spans="1:16" ht="17.25" customHeight="1" x14ac:dyDescent="0.35">
      <c r="A93" s="124"/>
      <c r="B93" s="81" t="s">
        <v>9865</v>
      </c>
      <c r="C93" s="81" t="s">
        <v>10280</v>
      </c>
      <c r="D93" s="86" t="s">
        <v>9788</v>
      </c>
      <c r="E93" s="22" t="s">
        <v>10172</v>
      </c>
      <c r="F93" s="84" t="s">
        <v>9687</v>
      </c>
      <c r="G93" s="84" t="s">
        <v>9719</v>
      </c>
      <c r="H93" s="15" t="s">
        <v>9794</v>
      </c>
      <c r="I93" s="89"/>
      <c r="J93" s="89">
        <v>250</v>
      </c>
      <c r="K93" s="84" t="s">
        <v>9951</v>
      </c>
      <c r="L93" s="15" t="s">
        <v>9949</v>
      </c>
      <c r="M93" s="15" t="s">
        <v>9845</v>
      </c>
      <c r="N93" s="84" t="str">
        <f t="shared" si="1"/>
        <v>Não</v>
      </c>
      <c r="O93" s="15">
        <v>0</v>
      </c>
      <c r="P93" s="15">
        <v>500</v>
      </c>
    </row>
    <row r="94" spans="1:16" ht="17.25" customHeight="1" x14ac:dyDescent="0.35">
      <c r="A94" s="124"/>
      <c r="B94" s="81" t="s">
        <v>9865</v>
      </c>
      <c r="C94" s="81" t="s">
        <v>10280</v>
      </c>
      <c r="D94" s="86" t="s">
        <v>9789</v>
      </c>
      <c r="E94" s="87" t="s">
        <v>10171</v>
      </c>
      <c r="F94" s="84" t="s">
        <v>9687</v>
      </c>
      <c r="G94" s="84" t="s">
        <v>9719</v>
      </c>
      <c r="H94" s="15" t="s">
        <v>9634</v>
      </c>
      <c r="I94" s="28"/>
      <c r="J94" s="28">
        <v>0.47</v>
      </c>
      <c r="K94" s="84" t="s">
        <v>9951</v>
      </c>
      <c r="L94" s="15" t="s">
        <v>9949</v>
      </c>
      <c r="M94" s="15" t="s">
        <v>9846</v>
      </c>
      <c r="N94" s="84" t="str">
        <f t="shared" si="1"/>
        <v>Não</v>
      </c>
      <c r="O94" s="15">
        <v>0</v>
      </c>
      <c r="P94" s="15">
        <v>5</v>
      </c>
    </row>
    <row r="95" spans="1:16" ht="17.25" customHeight="1" x14ac:dyDescent="0.35">
      <c r="A95" s="124"/>
      <c r="B95" s="81" t="s">
        <v>9865</v>
      </c>
      <c r="C95" s="81" t="s">
        <v>10280</v>
      </c>
      <c r="D95" s="86" t="s">
        <v>9790</v>
      </c>
      <c r="E95" s="87" t="s">
        <v>10173</v>
      </c>
      <c r="F95" s="84" t="s">
        <v>9687</v>
      </c>
      <c r="G95" s="84" t="s">
        <v>9719</v>
      </c>
      <c r="H95" s="15" t="s">
        <v>9795</v>
      </c>
      <c r="I95" s="89"/>
      <c r="J95" s="89">
        <v>5</v>
      </c>
      <c r="K95" s="84" t="s">
        <v>9951</v>
      </c>
      <c r="L95" s="15" t="s">
        <v>9949</v>
      </c>
      <c r="M95" s="15" t="s">
        <v>9847</v>
      </c>
      <c r="N95" s="84" t="str">
        <f t="shared" si="1"/>
        <v>Não</v>
      </c>
      <c r="O95" s="15">
        <v>0</v>
      </c>
      <c r="P95" s="15">
        <v>20</v>
      </c>
    </row>
    <row r="96" spans="1:16" ht="17.25" customHeight="1" x14ac:dyDescent="0.35">
      <c r="A96" s="124"/>
      <c r="B96" s="81" t="s">
        <v>9865</v>
      </c>
      <c r="C96" s="81" t="s">
        <v>10280</v>
      </c>
      <c r="D96" s="86" t="s">
        <v>9791</v>
      </c>
      <c r="E96" s="87" t="s">
        <v>10174</v>
      </c>
      <c r="F96" s="84" t="s">
        <v>9687</v>
      </c>
      <c r="G96" s="84" t="s">
        <v>9719</v>
      </c>
      <c r="H96" s="15" t="s">
        <v>9796</v>
      </c>
      <c r="I96" s="89"/>
      <c r="J96" s="89">
        <v>10</v>
      </c>
      <c r="K96" s="84" t="s">
        <v>9951</v>
      </c>
      <c r="L96" s="15" t="s">
        <v>9949</v>
      </c>
      <c r="M96" s="15" t="s">
        <v>9848</v>
      </c>
      <c r="N96" s="84" t="str">
        <f t="shared" si="1"/>
        <v>Não</v>
      </c>
      <c r="O96" s="15">
        <v>0</v>
      </c>
      <c r="P96" s="15">
        <v>30</v>
      </c>
    </row>
    <row r="97" spans="1:16" ht="17.25" customHeight="1" x14ac:dyDescent="0.35">
      <c r="A97" s="124"/>
      <c r="B97" s="81" t="s">
        <v>9865</v>
      </c>
      <c r="C97" s="81" t="s">
        <v>10280</v>
      </c>
      <c r="D97" s="86" t="s">
        <v>9792</v>
      </c>
      <c r="E97" s="87" t="s">
        <v>10175</v>
      </c>
      <c r="F97" s="84" t="s">
        <v>9687</v>
      </c>
      <c r="G97" s="84" t="s">
        <v>9719</v>
      </c>
      <c r="H97" s="15" t="s">
        <v>9796</v>
      </c>
      <c r="I97" s="89"/>
      <c r="J97" s="89">
        <v>0</v>
      </c>
      <c r="K97" s="84" t="s">
        <v>9951</v>
      </c>
      <c r="L97" s="15" t="s">
        <v>9949</v>
      </c>
      <c r="M97" s="15" t="s">
        <v>9849</v>
      </c>
      <c r="N97" s="84" t="str">
        <f t="shared" si="1"/>
        <v>Não</v>
      </c>
      <c r="O97" s="15">
        <v>0</v>
      </c>
      <c r="P97" s="15">
        <v>50</v>
      </c>
    </row>
    <row r="98" spans="1:16" ht="17.25" customHeight="1" x14ac:dyDescent="0.35">
      <c r="A98" s="124"/>
      <c r="B98" s="81" t="s">
        <v>9865</v>
      </c>
      <c r="C98" s="81" t="s">
        <v>10280</v>
      </c>
      <c r="D98" s="86" t="s">
        <v>9793</v>
      </c>
      <c r="E98" s="87" t="s">
        <v>10176</v>
      </c>
      <c r="F98" s="84" t="s">
        <v>9687</v>
      </c>
      <c r="G98" s="84" t="s">
        <v>9719</v>
      </c>
      <c r="H98" s="15" t="s">
        <v>9783</v>
      </c>
      <c r="I98" s="89"/>
      <c r="J98" s="89">
        <v>50.5</v>
      </c>
      <c r="K98" s="84" t="s">
        <v>9951</v>
      </c>
      <c r="L98" s="15" t="s">
        <v>9949</v>
      </c>
      <c r="M98" s="15" t="s">
        <v>9850</v>
      </c>
      <c r="N98" s="84" t="str">
        <f t="shared" si="1"/>
        <v>Não</v>
      </c>
      <c r="O98" s="15">
        <v>0</v>
      </c>
      <c r="P98" s="15">
        <v>100</v>
      </c>
    </row>
    <row r="99" spans="1:16" ht="17.25" customHeight="1" x14ac:dyDescent="0.35">
      <c r="A99" s="124" t="s">
        <v>10019</v>
      </c>
      <c r="B99" s="81" t="s">
        <v>9865</v>
      </c>
      <c r="C99" s="81" t="s">
        <v>10281</v>
      </c>
      <c r="D99" s="86" t="s">
        <v>10040</v>
      </c>
      <c r="E99" s="87" t="s">
        <v>10259</v>
      </c>
      <c r="F99" s="84" t="s">
        <v>9687</v>
      </c>
      <c r="G99" s="84" t="s">
        <v>9719</v>
      </c>
      <c r="H99" s="15" t="s">
        <v>9962</v>
      </c>
      <c r="I99" s="89"/>
      <c r="J99" s="89">
        <v>35</v>
      </c>
      <c r="K99" s="84" t="s">
        <v>9951</v>
      </c>
      <c r="L99" s="15" t="s">
        <v>9949</v>
      </c>
      <c r="M99" s="15" t="s">
        <v>10041</v>
      </c>
      <c r="N99" s="84" t="str">
        <f t="shared" si="1"/>
        <v>Não</v>
      </c>
      <c r="O99" s="15">
        <v>20</v>
      </c>
      <c r="P99" s="15">
        <v>35</v>
      </c>
    </row>
    <row r="100" spans="1:16" s="18" customFormat="1" ht="17.25" customHeight="1" x14ac:dyDescent="0.35">
      <c r="A100" s="124"/>
      <c r="B100" s="81" t="s">
        <v>9865</v>
      </c>
      <c r="C100" s="81" t="s">
        <v>10281</v>
      </c>
      <c r="D100" s="86" t="s">
        <v>10020</v>
      </c>
      <c r="E100" s="87" t="s">
        <v>10253</v>
      </c>
      <c r="F100" s="84" t="s">
        <v>9687</v>
      </c>
      <c r="G100" s="84" t="s">
        <v>9719</v>
      </c>
      <c r="H100" s="15" t="s">
        <v>9634</v>
      </c>
      <c r="I100" s="89"/>
      <c r="J100" s="89">
        <v>70</v>
      </c>
      <c r="K100" s="84" t="s">
        <v>9951</v>
      </c>
      <c r="L100" s="15" t="s">
        <v>9837</v>
      </c>
      <c r="M100" s="15" t="s">
        <v>10039</v>
      </c>
      <c r="N100" s="84" t="str">
        <f t="shared" si="1"/>
        <v>Não</v>
      </c>
      <c r="O100" s="15">
        <v>0</v>
      </c>
      <c r="P100" s="15">
        <v>100</v>
      </c>
    </row>
    <row r="101" spans="1:16" ht="17.25" customHeight="1" x14ac:dyDescent="0.35">
      <c r="A101" s="124"/>
      <c r="B101" s="81" t="s">
        <v>9865</v>
      </c>
      <c r="C101" s="81" t="s">
        <v>10281</v>
      </c>
      <c r="D101" s="86" t="s">
        <v>10021</v>
      </c>
      <c r="E101" s="87" t="s">
        <v>10254</v>
      </c>
      <c r="F101" s="84" t="s">
        <v>10269</v>
      </c>
      <c r="G101" s="84" t="s">
        <v>9719</v>
      </c>
      <c r="H101" s="15" t="s">
        <v>10043</v>
      </c>
      <c r="I101" s="89"/>
      <c r="J101" s="89" t="s">
        <v>10044</v>
      </c>
      <c r="K101" s="84" t="s">
        <v>9951</v>
      </c>
      <c r="L101" s="15" t="s">
        <v>9837</v>
      </c>
      <c r="M101" s="15" t="s">
        <v>10045</v>
      </c>
      <c r="N101" s="84" t="str">
        <f t="shared" si="1"/>
        <v>Não</v>
      </c>
      <c r="O101" s="15" t="s">
        <v>9780</v>
      </c>
      <c r="P101" s="15" t="s">
        <v>9780</v>
      </c>
    </row>
    <row r="102" spans="1:16" ht="17.25" customHeight="1" x14ac:dyDescent="0.35">
      <c r="A102" s="124"/>
      <c r="B102" s="81" t="s">
        <v>9865</v>
      </c>
      <c r="C102" s="81" t="s">
        <v>10281</v>
      </c>
      <c r="D102" s="86" t="s">
        <v>10022</v>
      </c>
      <c r="E102" s="87" t="s">
        <v>10267</v>
      </c>
      <c r="F102" s="84" t="s">
        <v>9687</v>
      </c>
      <c r="G102" s="84" t="s">
        <v>9719</v>
      </c>
      <c r="H102" s="15" t="s">
        <v>9634</v>
      </c>
      <c r="I102" s="89"/>
      <c r="J102" s="89">
        <v>12.5</v>
      </c>
      <c r="K102" s="84" t="s">
        <v>9951</v>
      </c>
      <c r="L102" s="15" t="s">
        <v>9837</v>
      </c>
      <c r="M102" s="15" t="s">
        <v>9970</v>
      </c>
      <c r="N102" s="84" t="str">
        <f t="shared" si="1"/>
        <v>Não</v>
      </c>
      <c r="O102" s="15">
        <v>0</v>
      </c>
      <c r="P102" s="15">
        <v>35</v>
      </c>
    </row>
    <row r="103" spans="1:16" ht="17.25" customHeight="1" x14ac:dyDescent="0.35">
      <c r="A103" s="124"/>
      <c r="B103" s="81" t="s">
        <v>9865</v>
      </c>
      <c r="C103" s="81" t="s">
        <v>10281</v>
      </c>
      <c r="D103" s="86" t="s">
        <v>10023</v>
      </c>
      <c r="E103" s="87" t="s">
        <v>10255</v>
      </c>
      <c r="F103" s="84" t="s">
        <v>9687</v>
      </c>
      <c r="G103" s="84" t="s">
        <v>9719</v>
      </c>
      <c r="H103" s="15" t="s">
        <v>9634</v>
      </c>
      <c r="I103" s="89"/>
      <c r="J103" s="89">
        <v>4.3499999999999996</v>
      </c>
      <c r="K103" s="84" t="s">
        <v>9951</v>
      </c>
      <c r="L103" s="15" t="s">
        <v>9837</v>
      </c>
      <c r="M103" s="15" t="s">
        <v>10046</v>
      </c>
      <c r="N103" s="84" t="str">
        <f t="shared" si="1"/>
        <v>Não</v>
      </c>
      <c r="O103" s="15">
        <v>0</v>
      </c>
      <c r="P103" s="15">
        <v>25</v>
      </c>
    </row>
    <row r="104" spans="1:16" ht="17.25" customHeight="1" x14ac:dyDescent="0.35">
      <c r="A104" s="124"/>
      <c r="B104" s="81" t="s">
        <v>9865</v>
      </c>
      <c r="C104" s="81" t="s">
        <v>10281</v>
      </c>
      <c r="D104" s="86" t="s">
        <v>10024</v>
      </c>
      <c r="E104" s="87" t="s">
        <v>10256</v>
      </c>
      <c r="F104" s="84" t="s">
        <v>10029</v>
      </c>
      <c r="G104" s="84" t="s">
        <v>9719</v>
      </c>
      <c r="H104" s="15" t="s">
        <v>9962</v>
      </c>
      <c r="I104" s="89"/>
      <c r="J104" s="89">
        <v>20</v>
      </c>
      <c r="K104" s="84" t="s">
        <v>9951</v>
      </c>
      <c r="L104" s="15" t="s">
        <v>9837</v>
      </c>
      <c r="M104" s="15" t="s">
        <v>10047</v>
      </c>
      <c r="N104" s="84" t="str">
        <f t="shared" si="1"/>
        <v>Não</v>
      </c>
      <c r="O104" s="15">
        <v>5</v>
      </c>
      <c r="P104" s="15">
        <v>35</v>
      </c>
    </row>
    <row r="105" spans="1:16" ht="17.25" customHeight="1" x14ac:dyDescent="0.35">
      <c r="A105" s="124"/>
      <c r="B105" s="81" t="s">
        <v>9865</v>
      </c>
      <c r="C105" s="81" t="s">
        <v>10281</v>
      </c>
      <c r="D105" s="86" t="s">
        <v>10025</v>
      </c>
      <c r="E105" s="87" t="s">
        <v>10257</v>
      </c>
      <c r="F105" s="84" t="s">
        <v>10029</v>
      </c>
      <c r="G105" s="84" t="s">
        <v>9719</v>
      </c>
      <c r="H105" s="15" t="s">
        <v>9962</v>
      </c>
      <c r="I105" s="89"/>
      <c r="J105" s="89">
        <v>2</v>
      </c>
      <c r="K105" s="84" t="s">
        <v>9951</v>
      </c>
      <c r="L105" s="15" t="s">
        <v>9837</v>
      </c>
      <c r="M105" s="15" t="s">
        <v>10048</v>
      </c>
      <c r="N105" s="84" t="str">
        <f t="shared" si="1"/>
        <v>Não</v>
      </c>
      <c r="O105" s="15">
        <v>0</v>
      </c>
      <c r="P105" s="15">
        <v>5</v>
      </c>
    </row>
    <row r="106" spans="1:16" ht="17.25" customHeight="1" x14ac:dyDescent="0.35">
      <c r="A106" s="124"/>
      <c r="B106" s="81" t="s">
        <v>9865</v>
      </c>
      <c r="C106" s="81" t="s">
        <v>10281</v>
      </c>
      <c r="D106" s="86" t="s">
        <v>10476</v>
      </c>
      <c r="E106" s="87" t="s">
        <v>10484</v>
      </c>
      <c r="F106" s="84" t="s">
        <v>9687</v>
      </c>
      <c r="G106" s="84" t="s">
        <v>9720</v>
      </c>
      <c r="H106" s="15" t="s">
        <v>9634</v>
      </c>
      <c r="I106" s="89">
        <f>J106</f>
        <v>5</v>
      </c>
      <c r="J106" s="89">
        <v>5</v>
      </c>
      <c r="K106" s="84" t="s">
        <v>9780</v>
      </c>
      <c r="L106" s="84" t="s">
        <v>9780</v>
      </c>
      <c r="M106" s="84" t="s">
        <v>9780</v>
      </c>
      <c r="N106" s="84" t="str">
        <f t="shared" si="1"/>
        <v>Sim</v>
      </c>
      <c r="O106" s="15">
        <v>0</v>
      </c>
      <c r="P106" s="15">
        <v>35</v>
      </c>
    </row>
    <row r="107" spans="1:16" ht="17.25" customHeight="1" x14ac:dyDescent="0.35">
      <c r="A107" s="124"/>
      <c r="B107" s="81" t="s">
        <v>9865</v>
      </c>
      <c r="C107" s="81" t="s">
        <v>10281</v>
      </c>
      <c r="D107" s="86" t="s">
        <v>10477</v>
      </c>
      <c r="E107" s="87" t="s">
        <v>10485</v>
      </c>
      <c r="F107" s="84" t="s">
        <v>9687</v>
      </c>
      <c r="G107" s="84" t="s">
        <v>9720</v>
      </c>
      <c r="H107" s="15" t="s">
        <v>9634</v>
      </c>
      <c r="I107" s="89">
        <f t="shared" ref="I107:I113" si="2">J107</f>
        <v>5</v>
      </c>
      <c r="J107" s="89">
        <v>5</v>
      </c>
      <c r="K107" s="84" t="s">
        <v>9780</v>
      </c>
      <c r="L107" s="84" t="s">
        <v>9780</v>
      </c>
      <c r="M107" s="84" t="s">
        <v>9780</v>
      </c>
      <c r="N107" s="84" t="str">
        <f t="shared" si="1"/>
        <v>Sim</v>
      </c>
      <c r="O107" s="15">
        <v>0</v>
      </c>
      <c r="P107" s="15">
        <v>25</v>
      </c>
    </row>
    <row r="108" spans="1:16" ht="17.25" customHeight="1" x14ac:dyDescent="0.35">
      <c r="A108" s="124"/>
      <c r="B108" s="81" t="s">
        <v>9865</v>
      </c>
      <c r="C108" s="81" t="s">
        <v>10281</v>
      </c>
      <c r="D108" s="86" t="s">
        <v>10478</v>
      </c>
      <c r="E108" s="87" t="s">
        <v>10486</v>
      </c>
      <c r="F108" s="84" t="s">
        <v>10029</v>
      </c>
      <c r="G108" s="84" t="s">
        <v>9720</v>
      </c>
      <c r="H108" s="15" t="s">
        <v>9962</v>
      </c>
      <c r="I108" s="89">
        <f t="shared" si="2"/>
        <v>5</v>
      </c>
      <c r="J108" s="89">
        <v>5</v>
      </c>
      <c r="K108" s="84" t="s">
        <v>9780</v>
      </c>
      <c r="L108" s="84" t="s">
        <v>9780</v>
      </c>
      <c r="M108" s="84" t="s">
        <v>9780</v>
      </c>
      <c r="N108" s="84" t="str">
        <f t="shared" si="1"/>
        <v>Sim</v>
      </c>
      <c r="O108" s="15">
        <v>5</v>
      </c>
      <c r="P108" s="15">
        <v>35</v>
      </c>
    </row>
    <row r="109" spans="1:16" ht="17.25" customHeight="1" x14ac:dyDescent="0.35">
      <c r="A109" s="124"/>
      <c r="B109" s="81" t="s">
        <v>9865</v>
      </c>
      <c r="C109" s="81" t="s">
        <v>10281</v>
      </c>
      <c r="D109" s="86" t="s">
        <v>10479</v>
      </c>
      <c r="E109" s="87" t="s">
        <v>10487</v>
      </c>
      <c r="F109" s="84" t="s">
        <v>10029</v>
      </c>
      <c r="G109" s="84" t="s">
        <v>9720</v>
      </c>
      <c r="H109" s="15" t="s">
        <v>9962</v>
      </c>
      <c r="I109" s="89">
        <f t="shared" si="2"/>
        <v>5</v>
      </c>
      <c r="J109" s="89">
        <v>5</v>
      </c>
      <c r="K109" s="84" t="s">
        <v>9780</v>
      </c>
      <c r="L109" s="84" t="s">
        <v>9780</v>
      </c>
      <c r="M109" s="84" t="s">
        <v>9780</v>
      </c>
      <c r="N109" s="84" t="str">
        <f t="shared" si="1"/>
        <v>Sim</v>
      </c>
      <c r="O109" s="15">
        <v>0</v>
      </c>
      <c r="P109" s="15">
        <v>5</v>
      </c>
    </row>
    <row r="110" spans="1:16" ht="17.25" customHeight="1" x14ac:dyDescent="0.35">
      <c r="A110" s="124"/>
      <c r="B110" s="81" t="s">
        <v>9865</v>
      </c>
      <c r="C110" s="81" t="s">
        <v>10281</v>
      </c>
      <c r="D110" s="86" t="s">
        <v>10480</v>
      </c>
      <c r="E110" s="87" t="s">
        <v>10488</v>
      </c>
      <c r="F110" s="84" t="s">
        <v>9687</v>
      </c>
      <c r="G110" s="84" t="s">
        <v>9720</v>
      </c>
      <c r="H110" s="15" t="s">
        <v>9634</v>
      </c>
      <c r="I110" s="89">
        <f t="shared" si="2"/>
        <v>10</v>
      </c>
      <c r="J110" s="89">
        <v>10</v>
      </c>
      <c r="K110" s="84" t="s">
        <v>9780</v>
      </c>
      <c r="L110" s="84" t="s">
        <v>9780</v>
      </c>
      <c r="M110" s="84" t="s">
        <v>9780</v>
      </c>
      <c r="N110" s="84" t="str">
        <f t="shared" si="1"/>
        <v>Sim</v>
      </c>
      <c r="O110" s="15">
        <v>0</v>
      </c>
      <c r="P110" s="15">
        <v>35</v>
      </c>
    </row>
    <row r="111" spans="1:16" ht="17.25" customHeight="1" x14ac:dyDescent="0.35">
      <c r="A111" s="124"/>
      <c r="B111" s="81" t="s">
        <v>9865</v>
      </c>
      <c r="C111" s="81" t="s">
        <v>10281</v>
      </c>
      <c r="D111" s="86" t="s">
        <v>10481</v>
      </c>
      <c r="E111" s="87" t="s">
        <v>10489</v>
      </c>
      <c r="F111" s="84" t="s">
        <v>9687</v>
      </c>
      <c r="G111" s="84" t="s">
        <v>9720</v>
      </c>
      <c r="H111" s="15" t="s">
        <v>9634</v>
      </c>
      <c r="I111" s="89">
        <f t="shared" si="2"/>
        <v>10</v>
      </c>
      <c r="J111" s="89">
        <v>10</v>
      </c>
      <c r="K111" s="84" t="s">
        <v>9780</v>
      </c>
      <c r="L111" s="84" t="s">
        <v>9780</v>
      </c>
      <c r="M111" s="84" t="s">
        <v>9780</v>
      </c>
      <c r="N111" s="84" t="str">
        <f t="shared" si="1"/>
        <v>Sim</v>
      </c>
      <c r="O111" s="15">
        <v>0</v>
      </c>
      <c r="P111" s="15">
        <v>25</v>
      </c>
    </row>
    <row r="112" spans="1:16" ht="17.25" customHeight="1" x14ac:dyDescent="0.35">
      <c r="A112" s="124"/>
      <c r="B112" s="81" t="s">
        <v>9865</v>
      </c>
      <c r="C112" s="81" t="s">
        <v>10281</v>
      </c>
      <c r="D112" s="86" t="s">
        <v>10482</v>
      </c>
      <c r="E112" s="87" t="s">
        <v>10490</v>
      </c>
      <c r="F112" s="84" t="s">
        <v>10029</v>
      </c>
      <c r="G112" s="84" t="s">
        <v>9720</v>
      </c>
      <c r="H112" s="15" t="s">
        <v>9962</v>
      </c>
      <c r="I112" s="89">
        <f t="shared" si="2"/>
        <v>10</v>
      </c>
      <c r="J112" s="89">
        <v>10</v>
      </c>
      <c r="K112" s="84" t="s">
        <v>9780</v>
      </c>
      <c r="L112" s="84" t="s">
        <v>9780</v>
      </c>
      <c r="M112" s="84" t="s">
        <v>9780</v>
      </c>
      <c r="N112" s="84" t="str">
        <f t="shared" si="1"/>
        <v>Sim</v>
      </c>
      <c r="O112" s="15">
        <v>5</v>
      </c>
      <c r="P112" s="15">
        <v>35</v>
      </c>
    </row>
    <row r="113" spans="1:16" ht="17.25" customHeight="1" x14ac:dyDescent="0.35">
      <c r="A113" s="124"/>
      <c r="B113" s="81" t="s">
        <v>9865</v>
      </c>
      <c r="C113" s="81" t="s">
        <v>10281</v>
      </c>
      <c r="D113" s="86" t="s">
        <v>10483</v>
      </c>
      <c r="E113" s="87" t="s">
        <v>10491</v>
      </c>
      <c r="F113" s="84" t="s">
        <v>10029</v>
      </c>
      <c r="G113" s="84" t="s">
        <v>9720</v>
      </c>
      <c r="H113" s="15" t="s">
        <v>9962</v>
      </c>
      <c r="I113" s="89">
        <f t="shared" si="2"/>
        <v>0</v>
      </c>
      <c r="J113" s="89">
        <v>0</v>
      </c>
      <c r="K113" s="84" t="s">
        <v>9780</v>
      </c>
      <c r="L113" s="84" t="s">
        <v>9780</v>
      </c>
      <c r="M113" s="84" t="s">
        <v>9780</v>
      </c>
      <c r="N113" s="84" t="str">
        <f t="shared" si="1"/>
        <v>Sim</v>
      </c>
      <c r="O113" s="15">
        <v>0</v>
      </c>
      <c r="P113" s="15">
        <v>5</v>
      </c>
    </row>
    <row r="114" spans="1:16" ht="17.25" customHeight="1" x14ac:dyDescent="0.35">
      <c r="A114" s="124"/>
      <c r="B114" s="81" t="s">
        <v>9865</v>
      </c>
      <c r="C114" s="81" t="s">
        <v>10281</v>
      </c>
      <c r="D114" s="86" t="s">
        <v>10026</v>
      </c>
      <c r="E114" s="87" t="s">
        <v>10258</v>
      </c>
      <c r="F114" s="84" t="s">
        <v>9687</v>
      </c>
      <c r="G114" s="84" t="s">
        <v>9719</v>
      </c>
      <c r="H114" s="15" t="s">
        <v>9634</v>
      </c>
      <c r="I114" s="89"/>
      <c r="J114" s="89">
        <v>4.3499999999999996</v>
      </c>
      <c r="K114" s="84" t="s">
        <v>9951</v>
      </c>
      <c r="L114" s="15" t="s">
        <v>9837</v>
      </c>
      <c r="M114" s="15" t="s">
        <v>10042</v>
      </c>
      <c r="N114" s="84" t="str">
        <f t="shared" si="1"/>
        <v>Não</v>
      </c>
      <c r="O114" s="15">
        <v>0</v>
      </c>
      <c r="P114" s="15">
        <v>25</v>
      </c>
    </row>
    <row r="115" spans="1:16" ht="17.25" customHeight="1" x14ac:dyDescent="0.35">
      <c r="A115" s="124"/>
      <c r="B115" s="81" t="s">
        <v>9865</v>
      </c>
      <c r="C115" s="81" t="s">
        <v>10281</v>
      </c>
      <c r="D115" s="86" t="s">
        <v>10028</v>
      </c>
      <c r="E115" s="87" t="s">
        <v>10058</v>
      </c>
      <c r="F115" s="84" t="s">
        <v>10269</v>
      </c>
      <c r="G115" s="84" t="s">
        <v>9719</v>
      </c>
      <c r="H115" s="15" t="s">
        <v>10271</v>
      </c>
      <c r="I115" s="89"/>
      <c r="J115" s="89" t="s">
        <v>10164</v>
      </c>
      <c r="K115" s="84" t="s">
        <v>9780</v>
      </c>
      <c r="L115" s="15" t="s">
        <v>9780</v>
      </c>
      <c r="M115" s="15" t="s">
        <v>9780</v>
      </c>
      <c r="N115" s="84" t="str">
        <f t="shared" si="1"/>
        <v>Não</v>
      </c>
      <c r="O115" s="15" t="s">
        <v>9780</v>
      </c>
      <c r="P115" s="15" t="s">
        <v>9780</v>
      </c>
    </row>
    <row r="116" spans="1:16" ht="17.25" customHeight="1" x14ac:dyDescent="0.35">
      <c r="A116" s="124"/>
      <c r="B116" s="81" t="s">
        <v>9865</v>
      </c>
      <c r="C116" s="81" t="s">
        <v>10281</v>
      </c>
      <c r="D116" s="86" t="s">
        <v>10027</v>
      </c>
      <c r="E116" s="87" t="s">
        <v>10059</v>
      </c>
      <c r="F116" s="84" t="s">
        <v>9687</v>
      </c>
      <c r="G116" s="84" t="s">
        <v>9719</v>
      </c>
      <c r="H116" s="15" t="s">
        <v>9780</v>
      </c>
      <c r="I116" s="89"/>
      <c r="J116" s="89">
        <v>0</v>
      </c>
      <c r="K116" s="84" t="s">
        <v>9780</v>
      </c>
      <c r="L116" s="15" t="s">
        <v>9780</v>
      </c>
      <c r="M116" s="15" t="s">
        <v>9780</v>
      </c>
      <c r="N116" s="84" t="str">
        <f t="shared" si="1"/>
        <v>Não</v>
      </c>
      <c r="O116" s="15">
        <v>0</v>
      </c>
      <c r="P116" s="15">
        <v>100000000</v>
      </c>
    </row>
    <row r="117" spans="1:16" s="18" customFormat="1" ht="17.25" customHeight="1" x14ac:dyDescent="0.35">
      <c r="A117" s="124"/>
      <c r="B117" s="81" t="s">
        <v>9865</v>
      </c>
      <c r="C117" s="81" t="s">
        <v>10281</v>
      </c>
      <c r="D117" s="86" t="s">
        <v>10030</v>
      </c>
      <c r="E117" s="87" t="s">
        <v>10260</v>
      </c>
      <c r="F117" s="84" t="s">
        <v>9687</v>
      </c>
      <c r="G117" s="84" t="s">
        <v>9719</v>
      </c>
      <c r="H117" s="15" t="s">
        <v>9634</v>
      </c>
      <c r="I117" s="89"/>
      <c r="J117" s="89">
        <v>30</v>
      </c>
      <c r="K117" s="84" t="s">
        <v>9951</v>
      </c>
      <c r="L117" s="15" t="s">
        <v>9837</v>
      </c>
      <c r="M117" s="15" t="s">
        <v>10049</v>
      </c>
      <c r="N117" s="84" t="str">
        <f t="shared" si="1"/>
        <v>Não</v>
      </c>
      <c r="O117" s="15">
        <v>0</v>
      </c>
      <c r="P117" s="15">
        <v>100</v>
      </c>
    </row>
    <row r="118" spans="1:16" ht="17.25" customHeight="1" x14ac:dyDescent="0.35">
      <c r="A118" s="124"/>
      <c r="B118" s="81" t="s">
        <v>9865</v>
      </c>
      <c r="C118" s="81" t="s">
        <v>10281</v>
      </c>
      <c r="D118" s="86" t="s">
        <v>10031</v>
      </c>
      <c r="E118" s="87" t="s">
        <v>10261</v>
      </c>
      <c r="F118" s="84" t="s">
        <v>9642</v>
      </c>
      <c r="G118" s="84" t="s">
        <v>9719</v>
      </c>
      <c r="H118" s="15" t="s">
        <v>10043</v>
      </c>
      <c r="I118" s="89"/>
      <c r="J118" s="89" t="s">
        <v>10044</v>
      </c>
      <c r="K118" s="84" t="s">
        <v>9951</v>
      </c>
      <c r="L118" s="15" t="s">
        <v>9837</v>
      </c>
      <c r="M118" s="15" t="s">
        <v>10050</v>
      </c>
      <c r="N118" s="84" t="str">
        <f t="shared" si="1"/>
        <v>Não</v>
      </c>
      <c r="O118" s="15" t="s">
        <v>9780</v>
      </c>
      <c r="P118" s="15" t="s">
        <v>9780</v>
      </c>
    </row>
    <row r="119" spans="1:16" ht="17.25" customHeight="1" x14ac:dyDescent="0.35">
      <c r="A119" s="124"/>
      <c r="B119" s="81" t="s">
        <v>9865</v>
      </c>
      <c r="C119" s="81" t="s">
        <v>10281</v>
      </c>
      <c r="D119" s="86" t="s">
        <v>10032</v>
      </c>
      <c r="E119" s="87" t="s">
        <v>10268</v>
      </c>
      <c r="F119" s="84" t="s">
        <v>9687</v>
      </c>
      <c r="G119" s="84" t="s">
        <v>9719</v>
      </c>
      <c r="H119" s="15" t="s">
        <v>9634</v>
      </c>
      <c r="I119" s="89"/>
      <c r="J119" s="89">
        <v>12.5</v>
      </c>
      <c r="K119" s="84" t="s">
        <v>9951</v>
      </c>
      <c r="L119" s="15" t="s">
        <v>9837</v>
      </c>
      <c r="M119" s="15" t="s">
        <v>10051</v>
      </c>
      <c r="N119" s="84" t="str">
        <f t="shared" si="1"/>
        <v>Não</v>
      </c>
      <c r="O119" s="15">
        <v>0</v>
      </c>
      <c r="P119" s="15">
        <v>35</v>
      </c>
    </row>
    <row r="120" spans="1:16" ht="17.25" customHeight="1" x14ac:dyDescent="0.35">
      <c r="A120" s="124"/>
      <c r="B120" s="81" t="s">
        <v>9865</v>
      </c>
      <c r="C120" s="81" t="s">
        <v>10281</v>
      </c>
      <c r="D120" s="86" t="s">
        <v>10033</v>
      </c>
      <c r="E120" s="87" t="s">
        <v>10262</v>
      </c>
      <c r="F120" s="84" t="s">
        <v>9687</v>
      </c>
      <c r="G120" s="84" t="s">
        <v>9719</v>
      </c>
      <c r="H120" s="15" t="s">
        <v>9634</v>
      </c>
      <c r="I120" s="89"/>
      <c r="J120" s="89">
        <v>4.3499999999999996</v>
      </c>
      <c r="K120" s="84" t="s">
        <v>9951</v>
      </c>
      <c r="L120" s="15" t="s">
        <v>9837</v>
      </c>
      <c r="M120" s="15" t="s">
        <v>10052</v>
      </c>
      <c r="N120" s="84" t="str">
        <f t="shared" si="1"/>
        <v>Não</v>
      </c>
      <c r="O120" s="15">
        <v>0</v>
      </c>
      <c r="P120" s="15">
        <v>25</v>
      </c>
    </row>
    <row r="121" spans="1:16" ht="17.25" customHeight="1" x14ac:dyDescent="0.35">
      <c r="A121" s="124"/>
      <c r="B121" s="81" t="s">
        <v>9865</v>
      </c>
      <c r="C121" s="81" t="s">
        <v>10281</v>
      </c>
      <c r="D121" s="86" t="s">
        <v>10034</v>
      </c>
      <c r="E121" s="87" t="s">
        <v>10263</v>
      </c>
      <c r="F121" s="84" t="s">
        <v>10029</v>
      </c>
      <c r="G121" s="84" t="s">
        <v>9719</v>
      </c>
      <c r="H121" s="15" t="s">
        <v>9962</v>
      </c>
      <c r="I121" s="89"/>
      <c r="J121" s="89">
        <v>20</v>
      </c>
      <c r="K121" s="84" t="s">
        <v>9951</v>
      </c>
      <c r="L121" s="15" t="s">
        <v>9837</v>
      </c>
      <c r="M121" s="15" t="s">
        <v>10053</v>
      </c>
      <c r="N121" s="84" t="str">
        <f t="shared" si="1"/>
        <v>Não</v>
      </c>
      <c r="O121" s="15">
        <v>5</v>
      </c>
      <c r="P121" s="15">
        <v>35</v>
      </c>
    </row>
    <row r="122" spans="1:16" ht="17.25" customHeight="1" x14ac:dyDescent="0.35">
      <c r="A122" s="124"/>
      <c r="B122" s="81" t="s">
        <v>9865</v>
      </c>
      <c r="C122" s="81" t="s">
        <v>10281</v>
      </c>
      <c r="D122" s="86" t="s">
        <v>10035</v>
      </c>
      <c r="E122" s="87" t="s">
        <v>10264</v>
      </c>
      <c r="F122" s="84" t="s">
        <v>10029</v>
      </c>
      <c r="G122" s="84" t="s">
        <v>9719</v>
      </c>
      <c r="H122" s="15" t="s">
        <v>9962</v>
      </c>
      <c r="I122" s="89"/>
      <c r="J122" s="89">
        <v>2</v>
      </c>
      <c r="K122" s="84" t="s">
        <v>9951</v>
      </c>
      <c r="L122" s="15" t="s">
        <v>9837</v>
      </c>
      <c r="M122" s="15" t="s">
        <v>10054</v>
      </c>
      <c r="N122" s="84" t="str">
        <f t="shared" si="1"/>
        <v>Não</v>
      </c>
      <c r="O122" s="15">
        <v>0</v>
      </c>
      <c r="P122" s="15">
        <v>5</v>
      </c>
    </row>
    <row r="123" spans="1:16" ht="17.25" customHeight="1" x14ac:dyDescent="0.35">
      <c r="A123" s="124"/>
      <c r="B123" s="81" t="s">
        <v>9865</v>
      </c>
      <c r="C123" s="81" t="s">
        <v>10281</v>
      </c>
      <c r="D123" s="86" t="s">
        <v>10492</v>
      </c>
      <c r="E123" s="87" t="s">
        <v>10500</v>
      </c>
      <c r="F123" s="84" t="s">
        <v>9687</v>
      </c>
      <c r="G123" s="84" t="s">
        <v>9720</v>
      </c>
      <c r="H123" s="15" t="s">
        <v>9634</v>
      </c>
      <c r="I123" s="89">
        <f>J123</f>
        <v>5</v>
      </c>
      <c r="J123" s="89">
        <v>5</v>
      </c>
      <c r="K123" s="84" t="s">
        <v>9780</v>
      </c>
      <c r="L123" s="84" t="s">
        <v>9780</v>
      </c>
      <c r="M123" s="84" t="s">
        <v>9780</v>
      </c>
      <c r="N123" s="84" t="str">
        <f t="shared" si="1"/>
        <v>Sim</v>
      </c>
      <c r="O123" s="15">
        <v>0</v>
      </c>
      <c r="P123" s="15">
        <v>35</v>
      </c>
    </row>
    <row r="124" spans="1:16" ht="17.25" customHeight="1" x14ac:dyDescent="0.35">
      <c r="A124" s="124"/>
      <c r="B124" s="81" t="s">
        <v>9865</v>
      </c>
      <c r="C124" s="81" t="s">
        <v>10281</v>
      </c>
      <c r="D124" s="86" t="s">
        <v>10493</v>
      </c>
      <c r="E124" s="87" t="s">
        <v>10501</v>
      </c>
      <c r="F124" s="84" t="s">
        <v>9687</v>
      </c>
      <c r="G124" s="84" t="s">
        <v>9720</v>
      </c>
      <c r="H124" s="15" t="s">
        <v>9634</v>
      </c>
      <c r="I124" s="89">
        <f t="shared" ref="I124:I130" si="3">J124</f>
        <v>5</v>
      </c>
      <c r="J124" s="89">
        <v>5</v>
      </c>
      <c r="K124" s="84" t="s">
        <v>9780</v>
      </c>
      <c r="L124" s="84" t="s">
        <v>9780</v>
      </c>
      <c r="M124" s="84" t="s">
        <v>9780</v>
      </c>
      <c r="N124" s="84" t="str">
        <f t="shared" si="1"/>
        <v>Sim</v>
      </c>
      <c r="O124" s="15">
        <v>0</v>
      </c>
      <c r="P124" s="15">
        <v>25</v>
      </c>
    </row>
    <row r="125" spans="1:16" ht="17.25" customHeight="1" x14ac:dyDescent="0.35">
      <c r="A125" s="124"/>
      <c r="B125" s="81" t="s">
        <v>9865</v>
      </c>
      <c r="C125" s="81" t="s">
        <v>10281</v>
      </c>
      <c r="D125" s="86" t="s">
        <v>10494</v>
      </c>
      <c r="E125" s="87" t="s">
        <v>10502</v>
      </c>
      <c r="F125" s="84" t="s">
        <v>10029</v>
      </c>
      <c r="G125" s="84" t="s">
        <v>9720</v>
      </c>
      <c r="H125" s="15" t="s">
        <v>9962</v>
      </c>
      <c r="I125" s="89">
        <f t="shared" si="3"/>
        <v>5</v>
      </c>
      <c r="J125" s="89">
        <v>5</v>
      </c>
      <c r="K125" s="84" t="s">
        <v>9780</v>
      </c>
      <c r="L125" s="84" t="s">
        <v>9780</v>
      </c>
      <c r="M125" s="84" t="s">
        <v>9780</v>
      </c>
      <c r="N125" s="84" t="str">
        <f t="shared" si="1"/>
        <v>Sim</v>
      </c>
      <c r="O125" s="15">
        <v>5</v>
      </c>
      <c r="P125" s="15">
        <v>35</v>
      </c>
    </row>
    <row r="126" spans="1:16" ht="17.25" customHeight="1" x14ac:dyDescent="0.35">
      <c r="A126" s="124"/>
      <c r="B126" s="81" t="s">
        <v>9865</v>
      </c>
      <c r="C126" s="81" t="s">
        <v>10281</v>
      </c>
      <c r="D126" s="86" t="s">
        <v>10495</v>
      </c>
      <c r="E126" s="87" t="s">
        <v>10503</v>
      </c>
      <c r="F126" s="84" t="s">
        <v>10029</v>
      </c>
      <c r="G126" s="84" t="s">
        <v>9720</v>
      </c>
      <c r="H126" s="15" t="s">
        <v>9962</v>
      </c>
      <c r="I126" s="89">
        <f t="shared" si="3"/>
        <v>5</v>
      </c>
      <c r="J126" s="89">
        <v>5</v>
      </c>
      <c r="K126" s="84" t="s">
        <v>9780</v>
      </c>
      <c r="L126" s="84" t="s">
        <v>9780</v>
      </c>
      <c r="M126" s="84" t="s">
        <v>9780</v>
      </c>
      <c r="N126" s="84" t="str">
        <f t="shared" si="1"/>
        <v>Sim</v>
      </c>
      <c r="O126" s="15">
        <v>0</v>
      </c>
      <c r="P126" s="15">
        <v>5</v>
      </c>
    </row>
    <row r="127" spans="1:16" ht="17.25" customHeight="1" x14ac:dyDescent="0.35">
      <c r="A127" s="124"/>
      <c r="B127" s="81" t="s">
        <v>9865</v>
      </c>
      <c r="C127" s="81" t="s">
        <v>10281</v>
      </c>
      <c r="D127" s="86" t="s">
        <v>10496</v>
      </c>
      <c r="E127" s="87" t="s">
        <v>10504</v>
      </c>
      <c r="F127" s="84" t="s">
        <v>9687</v>
      </c>
      <c r="G127" s="84" t="s">
        <v>9720</v>
      </c>
      <c r="H127" s="15" t="s">
        <v>9634</v>
      </c>
      <c r="I127" s="89">
        <f t="shared" si="3"/>
        <v>10</v>
      </c>
      <c r="J127" s="89">
        <v>10</v>
      </c>
      <c r="K127" s="84" t="s">
        <v>9780</v>
      </c>
      <c r="L127" s="84" t="s">
        <v>9780</v>
      </c>
      <c r="M127" s="84" t="s">
        <v>9780</v>
      </c>
      <c r="N127" s="84" t="str">
        <f t="shared" si="1"/>
        <v>Sim</v>
      </c>
      <c r="O127" s="15">
        <v>0</v>
      </c>
      <c r="P127" s="15">
        <v>35</v>
      </c>
    </row>
    <row r="128" spans="1:16" ht="17.25" customHeight="1" x14ac:dyDescent="0.35">
      <c r="A128" s="124"/>
      <c r="B128" s="81" t="s">
        <v>9865</v>
      </c>
      <c r="C128" s="81" t="s">
        <v>10281</v>
      </c>
      <c r="D128" s="86" t="s">
        <v>10497</v>
      </c>
      <c r="E128" s="87" t="s">
        <v>10505</v>
      </c>
      <c r="F128" s="84" t="s">
        <v>9687</v>
      </c>
      <c r="G128" s="84" t="s">
        <v>9720</v>
      </c>
      <c r="H128" s="15" t="s">
        <v>9634</v>
      </c>
      <c r="I128" s="89">
        <f t="shared" si="3"/>
        <v>10</v>
      </c>
      <c r="J128" s="89">
        <v>10</v>
      </c>
      <c r="K128" s="84" t="s">
        <v>9780</v>
      </c>
      <c r="L128" s="84" t="s">
        <v>9780</v>
      </c>
      <c r="M128" s="84" t="s">
        <v>9780</v>
      </c>
      <c r="N128" s="84" t="str">
        <f t="shared" si="1"/>
        <v>Sim</v>
      </c>
      <c r="O128" s="15">
        <v>0</v>
      </c>
      <c r="P128" s="15">
        <v>25</v>
      </c>
    </row>
    <row r="129" spans="1:16" ht="17.25" customHeight="1" x14ac:dyDescent="0.35">
      <c r="A129" s="124"/>
      <c r="B129" s="81" t="s">
        <v>9865</v>
      </c>
      <c r="C129" s="81" t="s">
        <v>10281</v>
      </c>
      <c r="D129" s="86" t="s">
        <v>10498</v>
      </c>
      <c r="E129" s="87" t="s">
        <v>10506</v>
      </c>
      <c r="F129" s="84" t="s">
        <v>10029</v>
      </c>
      <c r="G129" s="84" t="s">
        <v>9720</v>
      </c>
      <c r="H129" s="15" t="s">
        <v>9962</v>
      </c>
      <c r="I129" s="89">
        <f t="shared" si="3"/>
        <v>10</v>
      </c>
      <c r="J129" s="89">
        <v>10</v>
      </c>
      <c r="K129" s="84" t="s">
        <v>9780</v>
      </c>
      <c r="L129" s="84" t="s">
        <v>9780</v>
      </c>
      <c r="M129" s="84" t="s">
        <v>9780</v>
      </c>
      <c r="N129" s="84" t="str">
        <f t="shared" si="1"/>
        <v>Sim</v>
      </c>
      <c r="O129" s="15">
        <v>5</v>
      </c>
      <c r="P129" s="15">
        <v>35</v>
      </c>
    </row>
    <row r="130" spans="1:16" ht="17.25" customHeight="1" x14ac:dyDescent="0.35">
      <c r="A130" s="124"/>
      <c r="B130" s="81" t="s">
        <v>9865</v>
      </c>
      <c r="C130" s="81" t="s">
        <v>10281</v>
      </c>
      <c r="D130" s="86" t="s">
        <v>10499</v>
      </c>
      <c r="E130" s="87" t="s">
        <v>10507</v>
      </c>
      <c r="F130" s="84" t="s">
        <v>10029</v>
      </c>
      <c r="G130" s="84" t="s">
        <v>9720</v>
      </c>
      <c r="H130" s="15" t="s">
        <v>9962</v>
      </c>
      <c r="I130" s="89">
        <f t="shared" si="3"/>
        <v>0</v>
      </c>
      <c r="J130" s="89">
        <v>0</v>
      </c>
      <c r="K130" s="84" t="s">
        <v>9780</v>
      </c>
      <c r="L130" s="84" t="s">
        <v>9780</v>
      </c>
      <c r="M130" s="84" t="s">
        <v>9780</v>
      </c>
      <c r="N130" s="84" t="str">
        <f t="shared" si="1"/>
        <v>Sim</v>
      </c>
      <c r="O130" s="15">
        <v>0</v>
      </c>
      <c r="P130" s="15">
        <v>5</v>
      </c>
    </row>
    <row r="131" spans="1:16" ht="17.25" customHeight="1" x14ac:dyDescent="0.35">
      <c r="A131" s="124"/>
      <c r="B131" s="81" t="s">
        <v>9865</v>
      </c>
      <c r="C131" s="81" t="s">
        <v>10281</v>
      </c>
      <c r="D131" s="86" t="s">
        <v>10036</v>
      </c>
      <c r="E131" s="87" t="s">
        <v>10265</v>
      </c>
      <c r="F131" s="84" t="s">
        <v>9687</v>
      </c>
      <c r="G131" s="84" t="s">
        <v>9719</v>
      </c>
      <c r="H131" s="15" t="s">
        <v>9634</v>
      </c>
      <c r="I131" s="89"/>
      <c r="J131" s="89">
        <v>4.3499999999999996</v>
      </c>
      <c r="K131" s="84" t="s">
        <v>9951</v>
      </c>
      <c r="L131" s="15" t="s">
        <v>9837</v>
      </c>
      <c r="M131" s="15" t="s">
        <v>10055</v>
      </c>
      <c r="N131" s="84" t="str">
        <f t="shared" si="1"/>
        <v>Não</v>
      </c>
      <c r="O131" s="15">
        <v>0</v>
      </c>
      <c r="P131" s="15">
        <v>25</v>
      </c>
    </row>
    <row r="132" spans="1:16" ht="17.25" customHeight="1" x14ac:dyDescent="0.35">
      <c r="A132" s="124"/>
      <c r="B132" s="81" t="s">
        <v>9865</v>
      </c>
      <c r="C132" s="81" t="s">
        <v>10281</v>
      </c>
      <c r="D132" s="86" t="s">
        <v>10037</v>
      </c>
      <c r="E132" s="87" t="s">
        <v>10056</v>
      </c>
      <c r="F132" s="84" t="s">
        <v>10269</v>
      </c>
      <c r="G132" s="84" t="s">
        <v>9719</v>
      </c>
      <c r="H132" s="15" t="s">
        <v>10271</v>
      </c>
      <c r="I132" s="89"/>
      <c r="J132" s="89" t="s">
        <v>10164</v>
      </c>
      <c r="K132" s="84" t="s">
        <v>9780</v>
      </c>
      <c r="L132" s="15" t="s">
        <v>9780</v>
      </c>
      <c r="M132" s="15" t="s">
        <v>9780</v>
      </c>
      <c r="N132" s="84" t="str">
        <f t="shared" si="1"/>
        <v>Não</v>
      </c>
      <c r="O132" s="15" t="s">
        <v>9780</v>
      </c>
      <c r="P132" s="15" t="s">
        <v>9780</v>
      </c>
    </row>
    <row r="133" spans="1:16" ht="17.25" customHeight="1" x14ac:dyDescent="0.35">
      <c r="A133" s="124"/>
      <c r="B133" s="81" t="s">
        <v>9865</v>
      </c>
      <c r="C133" s="81" t="s">
        <v>10281</v>
      </c>
      <c r="D133" s="86" t="s">
        <v>10038</v>
      </c>
      <c r="E133" s="87" t="s">
        <v>10057</v>
      </c>
      <c r="F133" s="84" t="s">
        <v>9687</v>
      </c>
      <c r="G133" s="84" t="s">
        <v>9719</v>
      </c>
      <c r="H133" s="15" t="s">
        <v>9780</v>
      </c>
      <c r="I133" s="89"/>
      <c r="J133" s="89">
        <v>0</v>
      </c>
      <c r="K133" s="84" t="s">
        <v>9780</v>
      </c>
      <c r="L133" s="15" t="s">
        <v>9780</v>
      </c>
      <c r="M133" s="15" t="s">
        <v>9780</v>
      </c>
      <c r="N133" s="84" t="str">
        <f t="shared" si="1"/>
        <v>Não</v>
      </c>
      <c r="O133" s="15">
        <v>0</v>
      </c>
      <c r="P133" s="15">
        <v>100000000</v>
      </c>
    </row>
    <row r="134" spans="1:16" s="18" customFormat="1" ht="17.25" customHeight="1" x14ac:dyDescent="0.35">
      <c r="A134" s="124" t="s">
        <v>9808</v>
      </c>
      <c r="B134" s="81" t="s">
        <v>9865</v>
      </c>
      <c r="C134" s="81" t="s">
        <v>10286</v>
      </c>
      <c r="D134" s="86" t="s">
        <v>9797</v>
      </c>
      <c r="E134" s="87" t="s">
        <v>10177</v>
      </c>
      <c r="F134" s="84" t="s">
        <v>9687</v>
      </c>
      <c r="G134" s="84" t="s">
        <v>9719</v>
      </c>
      <c r="H134" s="15" t="s">
        <v>9863</v>
      </c>
      <c r="I134" s="89"/>
      <c r="J134" s="89">
        <v>155</v>
      </c>
      <c r="K134" s="84" t="s">
        <v>9951</v>
      </c>
      <c r="L134" s="15" t="s">
        <v>9851</v>
      </c>
      <c r="M134" s="15" t="s">
        <v>9852</v>
      </c>
      <c r="N134" s="84" t="str">
        <f t="shared" si="1"/>
        <v>Não</v>
      </c>
      <c r="O134" s="15">
        <v>140</v>
      </c>
      <c r="P134" s="15">
        <v>160</v>
      </c>
    </row>
    <row r="135" spans="1:16" ht="17.25" customHeight="1" x14ac:dyDescent="0.35">
      <c r="A135" s="124"/>
      <c r="B135" s="81" t="s">
        <v>9865</v>
      </c>
      <c r="C135" s="81" t="s">
        <v>10286</v>
      </c>
      <c r="D135" s="86" t="s">
        <v>9798</v>
      </c>
      <c r="E135" s="87" t="s">
        <v>10178</v>
      </c>
      <c r="F135" s="84" t="s">
        <v>9687</v>
      </c>
      <c r="G135" s="84" t="s">
        <v>9719</v>
      </c>
      <c r="H135" s="15" t="s">
        <v>9634</v>
      </c>
      <c r="I135" s="28"/>
      <c r="J135" s="28">
        <v>100</v>
      </c>
      <c r="K135" s="84" t="s">
        <v>9951</v>
      </c>
      <c r="L135" s="15" t="s">
        <v>9851</v>
      </c>
      <c r="M135" s="15" t="s">
        <v>9853</v>
      </c>
      <c r="N135" s="84" t="str">
        <f t="shared" si="1"/>
        <v>Não</v>
      </c>
      <c r="O135" s="15">
        <v>50</v>
      </c>
      <c r="P135" s="15">
        <v>100</v>
      </c>
    </row>
    <row r="136" spans="1:16" ht="17.25" customHeight="1" x14ac:dyDescent="0.35">
      <c r="A136" s="124"/>
      <c r="B136" s="81" t="s">
        <v>9865</v>
      </c>
      <c r="C136" s="81" t="s">
        <v>10286</v>
      </c>
      <c r="D136" s="86" t="s">
        <v>9799</v>
      </c>
      <c r="E136" s="87" t="s">
        <v>10179</v>
      </c>
      <c r="F136" s="84" t="s">
        <v>9687</v>
      </c>
      <c r="G136" s="84" t="s">
        <v>9719</v>
      </c>
      <c r="H136" s="15" t="s">
        <v>9634</v>
      </c>
      <c r="I136" s="28"/>
      <c r="J136" s="28">
        <v>1</v>
      </c>
      <c r="K136" s="84" t="s">
        <v>9951</v>
      </c>
      <c r="L136" s="15" t="s">
        <v>9851</v>
      </c>
      <c r="M136" s="15" t="s">
        <v>9854</v>
      </c>
      <c r="N136" s="84" t="str">
        <f t="shared" si="1"/>
        <v>Não</v>
      </c>
      <c r="O136" s="15">
        <v>0</v>
      </c>
      <c r="P136" s="15">
        <v>10</v>
      </c>
    </row>
    <row r="137" spans="1:16" ht="17.25" customHeight="1" x14ac:dyDescent="0.35">
      <c r="A137" s="124"/>
      <c r="B137" s="81" t="s">
        <v>9865</v>
      </c>
      <c r="C137" s="81" t="s">
        <v>10286</v>
      </c>
      <c r="D137" s="86" t="s">
        <v>9800</v>
      </c>
      <c r="E137" s="87" t="s">
        <v>10180</v>
      </c>
      <c r="F137" s="84" t="s">
        <v>9687</v>
      </c>
      <c r="G137" s="84" t="s">
        <v>9719</v>
      </c>
      <c r="H137" s="15" t="s">
        <v>9634</v>
      </c>
      <c r="I137" s="28"/>
      <c r="J137" s="28">
        <v>5</v>
      </c>
      <c r="K137" s="84" t="s">
        <v>9951</v>
      </c>
      <c r="L137" s="15" t="s">
        <v>9851</v>
      </c>
      <c r="M137" s="15" t="s">
        <v>9855</v>
      </c>
      <c r="N137" s="84" t="str">
        <f t="shared" si="1"/>
        <v>Não</v>
      </c>
      <c r="O137" s="15">
        <v>0</v>
      </c>
      <c r="P137" s="15">
        <v>15</v>
      </c>
    </row>
    <row r="138" spans="1:16" ht="17.25" customHeight="1" x14ac:dyDescent="0.35">
      <c r="A138" s="124"/>
      <c r="B138" s="81" t="s">
        <v>9865</v>
      </c>
      <c r="C138" s="81" t="s">
        <v>10286</v>
      </c>
      <c r="D138" s="86" t="s">
        <v>9801</v>
      </c>
      <c r="E138" s="87" t="s">
        <v>10187</v>
      </c>
      <c r="F138" s="84" t="s">
        <v>9687</v>
      </c>
      <c r="G138" s="84" t="s">
        <v>9719</v>
      </c>
      <c r="H138" s="15" t="s">
        <v>9634</v>
      </c>
      <c r="I138" s="28"/>
      <c r="J138" s="28">
        <v>2.5</v>
      </c>
      <c r="K138" s="84" t="s">
        <v>9951</v>
      </c>
      <c r="L138" s="15" t="s">
        <v>9851</v>
      </c>
      <c r="M138" s="15" t="s">
        <v>9856</v>
      </c>
      <c r="N138" s="84" t="str">
        <f t="shared" si="1"/>
        <v>Não</v>
      </c>
      <c r="O138" s="15">
        <v>0</v>
      </c>
      <c r="P138" s="15">
        <v>10</v>
      </c>
    </row>
    <row r="139" spans="1:16" ht="17.25" customHeight="1" x14ac:dyDescent="0.35">
      <c r="A139" s="124"/>
      <c r="B139" s="81" t="s">
        <v>9865</v>
      </c>
      <c r="C139" s="81" t="s">
        <v>10286</v>
      </c>
      <c r="D139" s="86" t="s">
        <v>9802</v>
      </c>
      <c r="E139" s="87" t="s">
        <v>10181</v>
      </c>
      <c r="F139" s="84" t="s">
        <v>9687</v>
      </c>
      <c r="G139" s="84" t="s">
        <v>9719</v>
      </c>
      <c r="H139" s="15" t="s">
        <v>9864</v>
      </c>
      <c r="I139" s="28"/>
      <c r="J139" s="28">
        <v>300000</v>
      </c>
      <c r="K139" s="84" t="s">
        <v>9951</v>
      </c>
      <c r="L139" s="15" t="s">
        <v>9851</v>
      </c>
      <c r="M139" s="15" t="s">
        <v>9857</v>
      </c>
      <c r="N139" s="84" t="str">
        <f t="shared" si="1"/>
        <v>Não</v>
      </c>
      <c r="O139" s="15">
        <v>0</v>
      </c>
      <c r="P139" s="15">
        <v>1000000</v>
      </c>
    </row>
    <row r="140" spans="1:16" ht="17.25" customHeight="1" x14ac:dyDescent="0.35">
      <c r="A140" s="124"/>
      <c r="B140" s="81" t="s">
        <v>9865</v>
      </c>
      <c r="C140" s="81" t="s">
        <v>10286</v>
      </c>
      <c r="D140" s="86" t="s">
        <v>9803</v>
      </c>
      <c r="E140" s="87" t="s">
        <v>10182</v>
      </c>
      <c r="F140" s="84" t="s">
        <v>9687</v>
      </c>
      <c r="G140" s="84" t="s">
        <v>9719</v>
      </c>
      <c r="H140" s="15" t="s">
        <v>9634</v>
      </c>
      <c r="I140" s="28"/>
      <c r="J140" s="28">
        <v>30</v>
      </c>
      <c r="K140" s="84" t="s">
        <v>9951</v>
      </c>
      <c r="L140" s="15" t="s">
        <v>9851</v>
      </c>
      <c r="M140" s="15" t="s">
        <v>9858</v>
      </c>
      <c r="N140" s="84" t="str">
        <f t="shared" si="1"/>
        <v>Não</v>
      </c>
      <c r="O140" s="15">
        <v>0</v>
      </c>
      <c r="P140" s="15">
        <v>75</v>
      </c>
    </row>
    <row r="141" spans="1:16" ht="17.25" customHeight="1" x14ac:dyDescent="0.35">
      <c r="A141" s="124"/>
      <c r="B141" s="81" t="s">
        <v>9865</v>
      </c>
      <c r="C141" s="81" t="s">
        <v>10286</v>
      </c>
      <c r="D141" s="86" t="s">
        <v>9804</v>
      </c>
      <c r="E141" s="87" t="s">
        <v>10183</v>
      </c>
      <c r="F141" s="84" t="s">
        <v>9687</v>
      </c>
      <c r="G141" s="84" t="s">
        <v>9719</v>
      </c>
      <c r="H141" s="15" t="s">
        <v>9634</v>
      </c>
      <c r="I141" s="28"/>
      <c r="J141" s="28">
        <v>50</v>
      </c>
      <c r="K141" s="84" t="s">
        <v>9951</v>
      </c>
      <c r="L141" s="15" t="s">
        <v>9851</v>
      </c>
      <c r="M141" s="15" t="s">
        <v>9859</v>
      </c>
      <c r="N141" s="84" t="str">
        <f t="shared" si="1"/>
        <v>Não</v>
      </c>
      <c r="O141" s="15">
        <v>0</v>
      </c>
      <c r="P141" s="15">
        <v>100</v>
      </c>
    </row>
    <row r="142" spans="1:16" ht="17.25" customHeight="1" x14ac:dyDescent="0.35">
      <c r="A142" s="124"/>
      <c r="B142" s="81" t="s">
        <v>9865</v>
      </c>
      <c r="C142" s="81" t="s">
        <v>10286</v>
      </c>
      <c r="D142" s="86" t="s">
        <v>9805</v>
      </c>
      <c r="E142" s="87" t="s">
        <v>10184</v>
      </c>
      <c r="F142" s="84" t="s">
        <v>9687</v>
      </c>
      <c r="G142" s="84" t="s">
        <v>9719</v>
      </c>
      <c r="H142" s="15" t="s">
        <v>9864</v>
      </c>
      <c r="I142" s="28"/>
      <c r="J142" s="28">
        <v>10000</v>
      </c>
      <c r="K142" s="84" t="s">
        <v>9951</v>
      </c>
      <c r="L142" s="15" t="s">
        <v>9851</v>
      </c>
      <c r="M142" s="15" t="s">
        <v>9860</v>
      </c>
      <c r="N142" s="84" t="str">
        <f t="shared" si="1"/>
        <v>Não</v>
      </c>
      <c r="O142" s="15">
        <v>0</v>
      </c>
      <c r="P142" s="15">
        <v>100000</v>
      </c>
    </row>
    <row r="143" spans="1:16" ht="17.25" customHeight="1" x14ac:dyDescent="0.35">
      <c r="A143" s="124"/>
      <c r="B143" s="81" t="s">
        <v>9865</v>
      </c>
      <c r="C143" s="81" t="s">
        <v>10286</v>
      </c>
      <c r="D143" s="86" t="s">
        <v>9806</v>
      </c>
      <c r="E143" s="87" t="s">
        <v>10185</v>
      </c>
      <c r="F143" s="84" t="s">
        <v>9687</v>
      </c>
      <c r="G143" s="84" t="s">
        <v>9719</v>
      </c>
      <c r="H143" s="15" t="s">
        <v>9864</v>
      </c>
      <c r="I143" s="28"/>
      <c r="J143" s="28">
        <v>100</v>
      </c>
      <c r="K143" s="84" t="s">
        <v>9951</v>
      </c>
      <c r="L143" s="15" t="s">
        <v>9851</v>
      </c>
      <c r="M143" s="15" t="s">
        <v>9861</v>
      </c>
      <c r="N143" s="84" t="str">
        <f t="shared" si="1"/>
        <v>Não</v>
      </c>
      <c r="O143" s="15">
        <v>0</v>
      </c>
      <c r="P143" s="15">
        <v>500</v>
      </c>
    </row>
    <row r="144" spans="1:16" ht="17.25" customHeight="1" x14ac:dyDescent="0.35">
      <c r="A144" s="124"/>
      <c r="B144" s="81" t="s">
        <v>9865</v>
      </c>
      <c r="C144" s="81" t="s">
        <v>10286</v>
      </c>
      <c r="D144" s="86" t="s">
        <v>9807</v>
      </c>
      <c r="E144" s="87" t="s">
        <v>10186</v>
      </c>
      <c r="F144" s="84" t="s">
        <v>9687</v>
      </c>
      <c r="G144" s="84" t="s">
        <v>9719</v>
      </c>
      <c r="H144" s="15" t="s">
        <v>9864</v>
      </c>
      <c r="I144" s="28"/>
      <c r="J144" s="28">
        <v>103</v>
      </c>
      <c r="K144" s="84" t="s">
        <v>9951</v>
      </c>
      <c r="L144" s="15" t="s">
        <v>9851</v>
      </c>
      <c r="M144" s="15" t="s">
        <v>9862</v>
      </c>
      <c r="N144" s="84" t="str">
        <f t="shared" si="1"/>
        <v>Não</v>
      </c>
      <c r="O144" s="15">
        <v>0</v>
      </c>
      <c r="P144" s="15">
        <v>500</v>
      </c>
    </row>
    <row r="145" spans="1:16" ht="17.25" customHeight="1" x14ac:dyDescent="0.35">
      <c r="A145" s="80" t="s">
        <v>10250</v>
      </c>
      <c r="B145" s="81" t="s">
        <v>9866</v>
      </c>
      <c r="C145" s="81" t="s">
        <v>10287</v>
      </c>
      <c r="D145" s="86" t="s">
        <v>10251</v>
      </c>
      <c r="E145" s="87" t="s">
        <v>10252</v>
      </c>
      <c r="F145" s="84" t="s">
        <v>9687</v>
      </c>
      <c r="G145" s="84" t="s">
        <v>9719</v>
      </c>
      <c r="H145" s="15" t="s">
        <v>9634</v>
      </c>
      <c r="I145" s="28"/>
      <c r="J145" s="28">
        <v>100</v>
      </c>
      <c r="K145" s="27" t="s">
        <v>9968</v>
      </c>
      <c r="L145" s="15" t="s">
        <v>9874</v>
      </c>
      <c r="M145" s="15" t="s">
        <v>9969</v>
      </c>
      <c r="N145" s="84" t="str">
        <f t="shared" si="1"/>
        <v>Não</v>
      </c>
      <c r="O145" s="15">
        <v>0</v>
      </c>
      <c r="P145" s="15">
        <v>100</v>
      </c>
    </row>
    <row r="146" spans="1:16" ht="17.25" customHeight="1" x14ac:dyDescent="0.35">
      <c r="A146" s="124"/>
      <c r="B146" s="81" t="s">
        <v>9866</v>
      </c>
      <c r="C146" s="81" t="s">
        <v>10288</v>
      </c>
      <c r="D146" s="86" t="s">
        <v>10060</v>
      </c>
      <c r="E146" s="87" t="s">
        <v>10188</v>
      </c>
      <c r="F146" s="84" t="s">
        <v>9687</v>
      </c>
      <c r="G146" s="84" t="s">
        <v>9719</v>
      </c>
      <c r="H146" s="15" t="s">
        <v>9813</v>
      </c>
      <c r="I146" s="89"/>
      <c r="J146" s="89">
        <v>390</v>
      </c>
      <c r="K146" s="27" t="s">
        <v>9968</v>
      </c>
      <c r="L146" s="15" t="s">
        <v>9874</v>
      </c>
      <c r="M146" s="15" t="s">
        <v>9971</v>
      </c>
      <c r="N146" s="84" t="str">
        <f t="shared" si="1"/>
        <v>Não</v>
      </c>
      <c r="O146" s="15">
        <v>250</v>
      </c>
      <c r="P146" s="15">
        <v>750</v>
      </c>
    </row>
    <row r="147" spans="1:16" ht="17.25" customHeight="1" x14ac:dyDescent="0.35">
      <c r="A147" s="124"/>
      <c r="B147" s="81" t="s">
        <v>9866</v>
      </c>
      <c r="C147" s="81" t="s">
        <v>10288</v>
      </c>
      <c r="D147" s="86" t="s">
        <v>10061</v>
      </c>
      <c r="E147" s="87" t="s">
        <v>10189</v>
      </c>
      <c r="F147" s="84" t="s">
        <v>9687</v>
      </c>
      <c r="G147" s="84" t="s">
        <v>9719</v>
      </c>
      <c r="H147" s="15" t="s">
        <v>9813</v>
      </c>
      <c r="I147" s="89"/>
      <c r="J147" s="89">
        <v>549.4</v>
      </c>
      <c r="K147" s="27" t="s">
        <v>9968</v>
      </c>
      <c r="L147" s="15" t="s">
        <v>9874</v>
      </c>
      <c r="M147" s="15" t="s">
        <v>10165</v>
      </c>
      <c r="N147" s="84" t="str">
        <f t="shared" si="1"/>
        <v>Não</v>
      </c>
      <c r="O147" s="15">
        <v>250</v>
      </c>
      <c r="P147" s="15">
        <v>750</v>
      </c>
    </row>
    <row r="148" spans="1:16" ht="17.25" customHeight="1" x14ac:dyDescent="0.35">
      <c r="A148" s="124"/>
      <c r="B148" s="81" t="s">
        <v>9866</v>
      </c>
      <c r="C148" s="81" t="s">
        <v>10288</v>
      </c>
      <c r="D148" s="86" t="s">
        <v>10062</v>
      </c>
      <c r="E148" s="87" t="s">
        <v>10190</v>
      </c>
      <c r="F148" s="84" t="s">
        <v>9687</v>
      </c>
      <c r="G148" s="84" t="s">
        <v>9719</v>
      </c>
      <c r="H148" s="15" t="s">
        <v>9867</v>
      </c>
      <c r="I148" s="89"/>
      <c r="J148" s="89">
        <v>2</v>
      </c>
      <c r="K148" s="27" t="s">
        <v>9968</v>
      </c>
      <c r="L148" s="15" t="s">
        <v>9874</v>
      </c>
      <c r="M148" s="15" t="s">
        <v>10166</v>
      </c>
      <c r="N148" s="84" t="str">
        <f t="shared" si="1"/>
        <v>Não</v>
      </c>
      <c r="O148" s="15">
        <v>1</v>
      </c>
      <c r="P148" s="15">
        <v>10</v>
      </c>
    </row>
    <row r="149" spans="1:16" ht="17.25" customHeight="1" x14ac:dyDescent="0.35">
      <c r="A149" s="124"/>
      <c r="B149" s="81" t="s">
        <v>9866</v>
      </c>
      <c r="C149" s="81" t="s">
        <v>10288</v>
      </c>
      <c r="D149" s="86" t="s">
        <v>10063</v>
      </c>
      <c r="E149" s="87" t="s">
        <v>10191</v>
      </c>
      <c r="F149" s="84" t="s">
        <v>9687</v>
      </c>
      <c r="G149" s="84" t="s">
        <v>9719</v>
      </c>
      <c r="H149" s="15" t="s">
        <v>9794</v>
      </c>
      <c r="I149" s="89"/>
      <c r="J149" s="89">
        <v>0</v>
      </c>
      <c r="K149" s="27" t="s">
        <v>9968</v>
      </c>
      <c r="L149" s="15" t="s">
        <v>9874</v>
      </c>
      <c r="M149" s="15" t="s">
        <v>9972</v>
      </c>
      <c r="N149" s="84" t="str">
        <f t="shared" si="1"/>
        <v>Não</v>
      </c>
      <c r="O149" s="15">
        <v>0</v>
      </c>
      <c r="P149" s="15">
        <v>500</v>
      </c>
    </row>
    <row r="150" spans="1:16" ht="17.25" customHeight="1" x14ac:dyDescent="0.35">
      <c r="A150" s="124"/>
      <c r="B150" s="81" t="s">
        <v>9866</v>
      </c>
      <c r="C150" s="81" t="s">
        <v>10288</v>
      </c>
      <c r="D150" s="86" t="s">
        <v>10064</v>
      </c>
      <c r="E150" s="87" t="s">
        <v>10192</v>
      </c>
      <c r="F150" s="84" t="s">
        <v>9687</v>
      </c>
      <c r="G150" s="84" t="s">
        <v>9719</v>
      </c>
      <c r="H150" s="15" t="s">
        <v>9794</v>
      </c>
      <c r="I150" s="89"/>
      <c r="J150" s="89">
        <v>0</v>
      </c>
      <c r="K150" s="27" t="s">
        <v>9968</v>
      </c>
      <c r="L150" s="15" t="s">
        <v>9874</v>
      </c>
      <c r="M150" s="15" t="s">
        <v>10167</v>
      </c>
      <c r="N150" s="84" t="str">
        <f t="shared" si="1"/>
        <v>Não</v>
      </c>
      <c r="O150" s="15">
        <v>0</v>
      </c>
      <c r="P150" s="15">
        <v>50</v>
      </c>
    </row>
    <row r="151" spans="1:16" s="18" customFormat="1" ht="17.25" customHeight="1" x14ac:dyDescent="0.35">
      <c r="A151" s="124"/>
      <c r="B151" s="81" t="s">
        <v>9866</v>
      </c>
      <c r="C151" s="81" t="s">
        <v>10288</v>
      </c>
      <c r="D151" s="86" t="s">
        <v>10065</v>
      </c>
      <c r="E151" s="87" t="s">
        <v>10193</v>
      </c>
      <c r="F151" s="84" t="s">
        <v>10269</v>
      </c>
      <c r="G151" s="84" t="s">
        <v>9719</v>
      </c>
      <c r="H151" s="15" t="s">
        <v>10270</v>
      </c>
      <c r="I151" s="28"/>
      <c r="J151" s="28" t="s">
        <v>9719</v>
      </c>
      <c r="K151" s="27" t="s">
        <v>9968</v>
      </c>
      <c r="L151" s="15" t="s">
        <v>9874</v>
      </c>
      <c r="M151" s="15" t="s">
        <v>9973</v>
      </c>
      <c r="N151" s="84" t="str">
        <f t="shared" si="1"/>
        <v>Não</v>
      </c>
      <c r="O151" s="15" t="s">
        <v>9780</v>
      </c>
      <c r="P151" s="15" t="s">
        <v>10266</v>
      </c>
    </row>
    <row r="152" spans="1:16" ht="17.25" customHeight="1" x14ac:dyDescent="0.35">
      <c r="A152" s="124"/>
      <c r="B152" s="81" t="s">
        <v>9866</v>
      </c>
      <c r="C152" s="81" t="s">
        <v>10288</v>
      </c>
      <c r="D152" s="86" t="s">
        <v>10066</v>
      </c>
      <c r="E152" s="87" t="s">
        <v>10194</v>
      </c>
      <c r="F152" s="84" t="s">
        <v>9687</v>
      </c>
      <c r="G152" s="84" t="s">
        <v>9719</v>
      </c>
      <c r="H152" s="15" t="s">
        <v>9634</v>
      </c>
      <c r="I152" s="89"/>
      <c r="J152" s="89">
        <v>0.25</v>
      </c>
      <c r="K152" s="27" t="s">
        <v>9968</v>
      </c>
      <c r="L152" s="15" t="s">
        <v>9874</v>
      </c>
      <c r="M152" s="15" t="s">
        <v>9974</v>
      </c>
      <c r="N152" s="84" t="str">
        <f t="shared" si="1"/>
        <v>Não</v>
      </c>
      <c r="O152" s="15">
        <v>0</v>
      </c>
      <c r="P152" s="15">
        <v>100</v>
      </c>
    </row>
    <row r="153" spans="1:16" ht="17.25" customHeight="1" x14ac:dyDescent="0.35">
      <c r="A153" s="124"/>
      <c r="B153" s="81" t="s">
        <v>9866</v>
      </c>
      <c r="C153" s="81" t="s">
        <v>10288</v>
      </c>
      <c r="D153" s="86" t="s">
        <v>10067</v>
      </c>
      <c r="E153" s="87" t="s">
        <v>10195</v>
      </c>
      <c r="F153" s="84" t="s">
        <v>9687</v>
      </c>
      <c r="G153" s="84" t="s">
        <v>9719</v>
      </c>
      <c r="H153" s="15" t="s">
        <v>9634</v>
      </c>
      <c r="I153" s="89"/>
      <c r="J153" s="89">
        <v>0</v>
      </c>
      <c r="K153" s="27" t="s">
        <v>9968</v>
      </c>
      <c r="L153" s="15" t="s">
        <v>9874</v>
      </c>
      <c r="M153" s="15" t="s">
        <v>9975</v>
      </c>
      <c r="N153" s="84" t="str">
        <f t="shared" si="1"/>
        <v>Não</v>
      </c>
      <c r="O153" s="15">
        <v>0</v>
      </c>
      <c r="P153" s="15">
        <v>100</v>
      </c>
    </row>
    <row r="154" spans="1:16" ht="17.25" customHeight="1" x14ac:dyDescent="0.35">
      <c r="A154" s="124"/>
      <c r="B154" s="81" t="s">
        <v>9866</v>
      </c>
      <c r="C154" s="81" t="s">
        <v>10288</v>
      </c>
      <c r="D154" s="86" t="s">
        <v>10068</v>
      </c>
      <c r="E154" s="87" t="s">
        <v>10196</v>
      </c>
      <c r="F154" s="84" t="s">
        <v>9687</v>
      </c>
      <c r="G154" s="84" t="s">
        <v>9719</v>
      </c>
      <c r="H154" s="15" t="s">
        <v>9794</v>
      </c>
      <c r="I154" s="89"/>
      <c r="J154" s="89">
        <v>950</v>
      </c>
      <c r="K154" s="27" t="s">
        <v>9968</v>
      </c>
      <c r="L154" s="15" t="s">
        <v>9874</v>
      </c>
      <c r="M154" s="15" t="s">
        <v>9976</v>
      </c>
      <c r="N154" s="84" t="str">
        <f t="shared" ref="N154:N208" si="4">IF(F154="String",IF(I154&lt;&gt;"","Sim","Não"),IF(F154="List",IF(I154&lt;&gt;"","Sim","Não"),IF(AND(I154&gt;=O154,I154&lt;=P154,I154&lt;&gt;""),"Sim","Não")))</f>
        <v>Não</v>
      </c>
      <c r="O154" s="15">
        <v>0</v>
      </c>
      <c r="P154" s="15">
        <v>5000</v>
      </c>
    </row>
    <row r="155" spans="1:16" ht="17.25" customHeight="1" x14ac:dyDescent="0.35">
      <c r="A155" s="124"/>
      <c r="B155" s="81" t="s">
        <v>9866</v>
      </c>
      <c r="C155" s="81" t="s">
        <v>10288</v>
      </c>
      <c r="D155" s="86" t="s">
        <v>10069</v>
      </c>
      <c r="E155" s="87" t="s">
        <v>10197</v>
      </c>
      <c r="F155" s="84" t="s">
        <v>9687</v>
      </c>
      <c r="G155" s="84" t="s">
        <v>9719</v>
      </c>
      <c r="H155" s="15" t="s">
        <v>9794</v>
      </c>
      <c r="I155" s="28"/>
      <c r="J155" s="28">
        <v>2000</v>
      </c>
      <c r="K155" s="27" t="s">
        <v>9968</v>
      </c>
      <c r="L155" s="15" t="s">
        <v>9874</v>
      </c>
      <c r="M155" s="15" t="s">
        <v>9977</v>
      </c>
      <c r="N155" s="84" t="str">
        <f t="shared" si="4"/>
        <v>Não</v>
      </c>
      <c r="O155" s="15">
        <v>0</v>
      </c>
      <c r="P155" s="15">
        <v>5000</v>
      </c>
    </row>
    <row r="156" spans="1:16" ht="17.25" customHeight="1" x14ac:dyDescent="0.35">
      <c r="A156" s="124"/>
      <c r="B156" s="81" t="s">
        <v>9866</v>
      </c>
      <c r="C156" s="81" t="s">
        <v>10288</v>
      </c>
      <c r="D156" s="86" t="s">
        <v>10070</v>
      </c>
      <c r="E156" s="87" t="s">
        <v>10199</v>
      </c>
      <c r="F156" s="84" t="s">
        <v>9687</v>
      </c>
      <c r="G156" s="84" t="s">
        <v>9719</v>
      </c>
      <c r="H156" s="15" t="s">
        <v>9794</v>
      </c>
      <c r="I156" s="89"/>
      <c r="J156" s="89">
        <v>2750</v>
      </c>
      <c r="K156" s="27" t="s">
        <v>9968</v>
      </c>
      <c r="L156" s="15" t="s">
        <v>9874</v>
      </c>
      <c r="M156" s="15" t="s">
        <v>9978</v>
      </c>
      <c r="N156" s="84" t="str">
        <f t="shared" si="4"/>
        <v>Não</v>
      </c>
      <c r="O156" s="15">
        <v>0</v>
      </c>
      <c r="P156" s="15">
        <v>5000</v>
      </c>
    </row>
    <row r="157" spans="1:16" ht="17.25" customHeight="1" x14ac:dyDescent="0.35">
      <c r="A157" s="124"/>
      <c r="B157" s="81" t="s">
        <v>9866</v>
      </c>
      <c r="C157" s="81" t="s">
        <v>10288</v>
      </c>
      <c r="D157" s="86" t="s">
        <v>10071</v>
      </c>
      <c r="E157" s="87" t="s">
        <v>10198</v>
      </c>
      <c r="F157" s="84" t="s">
        <v>9687</v>
      </c>
      <c r="G157" s="84" t="s">
        <v>9719</v>
      </c>
      <c r="H157" s="15" t="s">
        <v>9794</v>
      </c>
      <c r="I157" s="89"/>
      <c r="J157" s="89">
        <v>300</v>
      </c>
      <c r="K157" s="27" t="s">
        <v>9968</v>
      </c>
      <c r="L157" s="15" t="s">
        <v>9874</v>
      </c>
      <c r="M157" s="15" t="s">
        <v>9979</v>
      </c>
      <c r="N157" s="84" t="str">
        <f t="shared" si="4"/>
        <v>Não</v>
      </c>
      <c r="O157" s="15">
        <v>0</v>
      </c>
      <c r="P157" s="15">
        <v>1000</v>
      </c>
    </row>
    <row r="158" spans="1:16" ht="17.25" customHeight="1" x14ac:dyDescent="0.35">
      <c r="A158" s="124"/>
      <c r="B158" s="81" t="s">
        <v>9866</v>
      </c>
      <c r="C158" s="81" t="s">
        <v>10288</v>
      </c>
      <c r="D158" s="86" t="s">
        <v>10072</v>
      </c>
      <c r="E158" s="87" t="s">
        <v>10200</v>
      </c>
      <c r="F158" s="84" t="s">
        <v>9687</v>
      </c>
      <c r="G158" s="84" t="s">
        <v>9719</v>
      </c>
      <c r="H158" s="15" t="s">
        <v>9794</v>
      </c>
      <c r="I158" s="89"/>
      <c r="J158" s="89">
        <v>1500</v>
      </c>
      <c r="K158" s="27" t="s">
        <v>9968</v>
      </c>
      <c r="L158" s="15" t="s">
        <v>9874</v>
      </c>
      <c r="M158" s="15" t="s">
        <v>9980</v>
      </c>
      <c r="N158" s="84" t="str">
        <f t="shared" si="4"/>
        <v>Não</v>
      </c>
      <c r="O158" s="15">
        <v>0</v>
      </c>
      <c r="P158" s="15">
        <v>5000</v>
      </c>
    </row>
    <row r="159" spans="1:16" ht="17.25" customHeight="1" x14ac:dyDescent="0.35">
      <c r="A159" s="124"/>
      <c r="B159" s="81" t="s">
        <v>9866</v>
      </c>
      <c r="C159" s="81" t="s">
        <v>10288</v>
      </c>
      <c r="D159" s="86" t="s">
        <v>10073</v>
      </c>
      <c r="E159" s="87" t="s">
        <v>10201</v>
      </c>
      <c r="F159" s="84" t="s">
        <v>9687</v>
      </c>
      <c r="G159" s="84" t="s">
        <v>9719</v>
      </c>
      <c r="H159" s="15" t="s">
        <v>9794</v>
      </c>
      <c r="I159" s="89"/>
      <c r="J159" s="89">
        <v>2250</v>
      </c>
      <c r="K159" s="27" t="s">
        <v>9968</v>
      </c>
      <c r="L159" s="15" t="s">
        <v>9874</v>
      </c>
      <c r="M159" s="15" t="s">
        <v>10161</v>
      </c>
      <c r="N159" s="84" t="str">
        <f t="shared" si="4"/>
        <v>Não</v>
      </c>
      <c r="O159" s="15">
        <v>0</v>
      </c>
      <c r="P159" s="15">
        <v>5000</v>
      </c>
    </row>
    <row r="160" spans="1:16" ht="17.25" customHeight="1" x14ac:dyDescent="0.35">
      <c r="A160" s="124"/>
      <c r="B160" s="81" t="s">
        <v>9866</v>
      </c>
      <c r="C160" s="81" t="s">
        <v>10290</v>
      </c>
      <c r="D160" s="86" t="s">
        <v>10074</v>
      </c>
      <c r="E160" s="87" t="s">
        <v>10202</v>
      </c>
      <c r="F160" s="84" t="s">
        <v>9687</v>
      </c>
      <c r="G160" s="84" t="s">
        <v>9719</v>
      </c>
      <c r="H160" s="15" t="s">
        <v>9813</v>
      </c>
      <c r="I160" s="89"/>
      <c r="J160" s="89">
        <v>500</v>
      </c>
      <c r="K160" s="27" t="s">
        <v>9968</v>
      </c>
      <c r="L160" s="15" t="s">
        <v>9874</v>
      </c>
      <c r="M160" s="15" t="s">
        <v>9981</v>
      </c>
      <c r="N160" s="84" t="str">
        <f t="shared" si="4"/>
        <v>Não</v>
      </c>
      <c r="O160" s="15">
        <v>300</v>
      </c>
      <c r="P160" s="15">
        <v>750</v>
      </c>
    </row>
    <row r="161" spans="1:16" ht="17.25" customHeight="1" x14ac:dyDescent="0.35">
      <c r="A161" s="124"/>
      <c r="B161" s="81" t="s">
        <v>9866</v>
      </c>
      <c r="C161" s="81" t="s">
        <v>10290</v>
      </c>
      <c r="D161" s="86" t="s">
        <v>10075</v>
      </c>
      <c r="E161" s="87" t="s">
        <v>10207</v>
      </c>
      <c r="F161" s="84" t="s">
        <v>9687</v>
      </c>
      <c r="G161" s="84" t="s">
        <v>9719</v>
      </c>
      <c r="H161" s="15" t="s">
        <v>9868</v>
      </c>
      <c r="I161" s="89"/>
      <c r="J161" s="89">
        <v>5.21</v>
      </c>
      <c r="K161" s="27" t="s">
        <v>9968</v>
      </c>
      <c r="L161" s="15" t="s">
        <v>9874</v>
      </c>
      <c r="M161" s="15" t="s">
        <v>9982</v>
      </c>
      <c r="N161" s="84" t="str">
        <f t="shared" si="4"/>
        <v>Não</v>
      </c>
      <c r="O161" s="15">
        <v>0</v>
      </c>
      <c r="P161" s="15">
        <v>10</v>
      </c>
    </row>
    <row r="162" spans="1:16" ht="17.25" customHeight="1" x14ac:dyDescent="0.35">
      <c r="A162" s="124"/>
      <c r="B162" s="81" t="s">
        <v>9866</v>
      </c>
      <c r="C162" s="81" t="s">
        <v>10290</v>
      </c>
      <c r="D162" s="86" t="s">
        <v>10076</v>
      </c>
      <c r="E162" s="87" t="s">
        <v>10208</v>
      </c>
      <c r="F162" s="84" t="s">
        <v>9687</v>
      </c>
      <c r="G162" s="84" t="s">
        <v>9719</v>
      </c>
      <c r="H162" s="15" t="s">
        <v>9868</v>
      </c>
      <c r="I162" s="89"/>
      <c r="J162" s="89">
        <v>5.21</v>
      </c>
      <c r="K162" s="27" t="s">
        <v>9968</v>
      </c>
      <c r="L162" s="15" t="s">
        <v>9874</v>
      </c>
      <c r="M162" s="15" t="s">
        <v>9983</v>
      </c>
      <c r="N162" s="84" t="str">
        <f t="shared" si="4"/>
        <v>Não</v>
      </c>
      <c r="O162" s="15">
        <v>0</v>
      </c>
      <c r="P162" s="15">
        <v>10</v>
      </c>
    </row>
    <row r="163" spans="1:16" ht="17.25" customHeight="1" x14ac:dyDescent="0.35">
      <c r="A163" s="124"/>
      <c r="B163" s="81" t="s">
        <v>9866</v>
      </c>
      <c r="C163" s="81" t="s">
        <v>10291</v>
      </c>
      <c r="D163" s="86" t="s">
        <v>10077</v>
      </c>
      <c r="E163" s="87" t="s">
        <v>10205</v>
      </c>
      <c r="F163" s="84" t="s">
        <v>9687</v>
      </c>
      <c r="G163" s="84" t="s">
        <v>9719</v>
      </c>
      <c r="H163" s="15" t="s">
        <v>9813</v>
      </c>
      <c r="I163" s="89"/>
      <c r="J163" s="89">
        <v>520</v>
      </c>
      <c r="K163" s="27" t="s">
        <v>9968</v>
      </c>
      <c r="L163" s="15" t="s">
        <v>9874</v>
      </c>
      <c r="M163" s="15" t="s">
        <v>9984</v>
      </c>
      <c r="N163" s="84" t="str">
        <f t="shared" si="4"/>
        <v>Não</v>
      </c>
      <c r="O163" s="15">
        <v>300</v>
      </c>
      <c r="P163" s="15">
        <v>750</v>
      </c>
    </row>
    <row r="164" spans="1:16" ht="17.25" customHeight="1" x14ac:dyDescent="0.35">
      <c r="A164" s="124"/>
      <c r="B164" s="81" t="s">
        <v>9866</v>
      </c>
      <c r="C164" s="81" t="s">
        <v>10291</v>
      </c>
      <c r="D164" s="86" t="s">
        <v>10289</v>
      </c>
      <c r="E164" s="87" t="s">
        <v>10206</v>
      </c>
      <c r="F164" s="84" t="s">
        <v>9687</v>
      </c>
      <c r="G164" s="84" t="s">
        <v>9719</v>
      </c>
      <c r="H164" s="15" t="s">
        <v>9813</v>
      </c>
      <c r="I164" s="89"/>
      <c r="J164" s="89">
        <v>520</v>
      </c>
      <c r="K164" s="27" t="s">
        <v>9968</v>
      </c>
      <c r="L164" s="15" t="s">
        <v>9874</v>
      </c>
      <c r="M164" s="15" t="s">
        <v>9985</v>
      </c>
      <c r="N164" s="84" t="str">
        <f t="shared" si="4"/>
        <v>Não</v>
      </c>
      <c r="O164" s="15">
        <v>0</v>
      </c>
      <c r="P164" s="15">
        <v>750</v>
      </c>
    </row>
    <row r="165" spans="1:16" ht="17.25" customHeight="1" x14ac:dyDescent="0.35">
      <c r="A165" s="124"/>
      <c r="B165" s="81" t="s">
        <v>9866</v>
      </c>
      <c r="C165" s="81" t="s">
        <v>10291</v>
      </c>
      <c r="D165" s="86" t="s">
        <v>10075</v>
      </c>
      <c r="E165" s="87" t="s">
        <v>10203</v>
      </c>
      <c r="F165" s="84" t="s">
        <v>9687</v>
      </c>
      <c r="G165" s="84" t="s">
        <v>9719</v>
      </c>
      <c r="H165" s="15" t="s">
        <v>9868</v>
      </c>
      <c r="I165" s="89"/>
      <c r="J165" s="89">
        <v>5.21</v>
      </c>
      <c r="K165" s="27" t="s">
        <v>9968</v>
      </c>
      <c r="L165" s="15" t="s">
        <v>9874</v>
      </c>
      <c r="M165" s="15" t="s">
        <v>9986</v>
      </c>
      <c r="N165" s="84" t="str">
        <f t="shared" si="4"/>
        <v>Não</v>
      </c>
      <c r="O165" s="15">
        <v>0</v>
      </c>
      <c r="P165" s="15">
        <v>10</v>
      </c>
    </row>
    <row r="166" spans="1:16" ht="17.25" customHeight="1" x14ac:dyDescent="0.35">
      <c r="A166" s="124"/>
      <c r="B166" s="81" t="s">
        <v>9866</v>
      </c>
      <c r="C166" s="81" t="s">
        <v>10291</v>
      </c>
      <c r="D166" s="86" t="s">
        <v>10076</v>
      </c>
      <c r="E166" s="87" t="s">
        <v>10204</v>
      </c>
      <c r="F166" s="84" t="s">
        <v>9687</v>
      </c>
      <c r="G166" s="84" t="s">
        <v>9719</v>
      </c>
      <c r="H166" s="15" t="s">
        <v>9868</v>
      </c>
      <c r="I166" s="89"/>
      <c r="J166" s="89">
        <v>5.21</v>
      </c>
      <c r="K166" s="27" t="s">
        <v>9968</v>
      </c>
      <c r="L166" s="15" t="s">
        <v>9874</v>
      </c>
      <c r="M166" s="15" t="s">
        <v>9987</v>
      </c>
      <c r="N166" s="84" t="str">
        <f t="shared" si="4"/>
        <v>Não</v>
      </c>
      <c r="O166" s="15">
        <v>0</v>
      </c>
      <c r="P166" s="15">
        <v>10</v>
      </c>
    </row>
    <row r="167" spans="1:16" ht="17.25" customHeight="1" x14ac:dyDescent="0.35">
      <c r="A167" s="124"/>
      <c r="B167" s="81" t="s">
        <v>9866</v>
      </c>
      <c r="C167" s="81" t="s">
        <v>10288</v>
      </c>
      <c r="D167" s="86" t="s">
        <v>10078</v>
      </c>
      <c r="E167" s="87" t="s">
        <v>10209</v>
      </c>
      <c r="F167" s="84" t="s">
        <v>9687</v>
      </c>
      <c r="G167" s="84" t="s">
        <v>9719</v>
      </c>
      <c r="H167" s="15" t="s">
        <v>9813</v>
      </c>
      <c r="I167" s="89"/>
      <c r="J167" s="89">
        <v>549.4</v>
      </c>
      <c r="K167" s="27" t="s">
        <v>9968</v>
      </c>
      <c r="L167" s="15" t="s">
        <v>9874</v>
      </c>
      <c r="M167" s="15" t="s">
        <v>9971</v>
      </c>
      <c r="N167" s="84" t="str">
        <f t="shared" si="4"/>
        <v>Não</v>
      </c>
      <c r="O167" s="15">
        <v>250</v>
      </c>
      <c r="P167" s="15">
        <v>750</v>
      </c>
    </row>
    <row r="168" spans="1:16" s="18" customFormat="1" ht="17.25" customHeight="1" x14ac:dyDescent="0.35">
      <c r="A168" s="124"/>
      <c r="B168" s="81" t="s">
        <v>9866</v>
      </c>
      <c r="C168" s="81" t="s">
        <v>10288</v>
      </c>
      <c r="D168" s="86" t="s">
        <v>10079</v>
      </c>
      <c r="E168" s="87" t="s">
        <v>10210</v>
      </c>
      <c r="F168" s="84" t="s">
        <v>9687</v>
      </c>
      <c r="G168" s="84" t="s">
        <v>9719</v>
      </c>
      <c r="H168" s="15" t="s">
        <v>9813</v>
      </c>
      <c r="I168" s="89"/>
      <c r="J168" s="89">
        <v>549.4</v>
      </c>
      <c r="K168" s="27" t="s">
        <v>9968</v>
      </c>
      <c r="L168" s="15" t="s">
        <v>9874</v>
      </c>
      <c r="M168" s="15" t="s">
        <v>10165</v>
      </c>
      <c r="N168" s="84" t="str">
        <f t="shared" si="4"/>
        <v>Não</v>
      </c>
      <c r="O168" s="15">
        <v>250</v>
      </c>
      <c r="P168" s="15">
        <v>750</v>
      </c>
    </row>
    <row r="169" spans="1:16" ht="17.25" customHeight="1" x14ac:dyDescent="0.35">
      <c r="A169" s="124"/>
      <c r="B169" s="81" t="s">
        <v>9866</v>
      </c>
      <c r="C169" s="81" t="s">
        <v>10288</v>
      </c>
      <c r="D169" s="86" t="s">
        <v>10080</v>
      </c>
      <c r="E169" s="87" t="s">
        <v>10211</v>
      </c>
      <c r="F169" s="84" t="s">
        <v>9687</v>
      </c>
      <c r="G169" s="84" t="s">
        <v>9719</v>
      </c>
      <c r="H169" s="15" t="s">
        <v>9867</v>
      </c>
      <c r="I169" s="89"/>
      <c r="J169" s="89">
        <v>4</v>
      </c>
      <c r="K169" s="27" t="s">
        <v>9968</v>
      </c>
      <c r="L169" s="15" t="s">
        <v>9874</v>
      </c>
      <c r="M169" s="15" t="s">
        <v>10166</v>
      </c>
      <c r="N169" s="84" t="str">
        <f t="shared" si="4"/>
        <v>Não</v>
      </c>
      <c r="O169" s="15">
        <v>1</v>
      </c>
      <c r="P169" s="15">
        <v>10</v>
      </c>
    </row>
    <row r="170" spans="1:16" ht="17.25" customHeight="1" x14ac:dyDescent="0.35">
      <c r="A170" s="124"/>
      <c r="B170" s="81" t="s">
        <v>9866</v>
      </c>
      <c r="C170" s="81" t="s">
        <v>10288</v>
      </c>
      <c r="D170" s="86" t="s">
        <v>10081</v>
      </c>
      <c r="E170" s="87" t="s">
        <v>10212</v>
      </c>
      <c r="F170" s="84" t="s">
        <v>9687</v>
      </c>
      <c r="G170" s="84" t="s">
        <v>9719</v>
      </c>
      <c r="H170" s="15" t="s">
        <v>9794</v>
      </c>
      <c r="I170" s="89"/>
      <c r="J170" s="89">
        <v>150</v>
      </c>
      <c r="K170" s="27" t="s">
        <v>9968</v>
      </c>
      <c r="L170" s="15" t="s">
        <v>9874</v>
      </c>
      <c r="M170" s="15" t="s">
        <v>9972</v>
      </c>
      <c r="N170" s="84" t="str">
        <f t="shared" si="4"/>
        <v>Não</v>
      </c>
      <c r="O170" s="15">
        <v>0</v>
      </c>
      <c r="P170" s="15">
        <v>500</v>
      </c>
    </row>
    <row r="171" spans="1:16" ht="17.25" customHeight="1" x14ac:dyDescent="0.35">
      <c r="A171" s="124"/>
      <c r="B171" s="81" t="s">
        <v>9866</v>
      </c>
      <c r="C171" s="81" t="s">
        <v>10288</v>
      </c>
      <c r="D171" s="86" t="s">
        <v>10082</v>
      </c>
      <c r="E171" s="87" t="s">
        <v>10213</v>
      </c>
      <c r="F171" s="84" t="s">
        <v>9687</v>
      </c>
      <c r="G171" s="84" t="s">
        <v>9719</v>
      </c>
      <c r="H171" s="15" t="s">
        <v>9794</v>
      </c>
      <c r="I171" s="89"/>
      <c r="J171" s="89">
        <v>0</v>
      </c>
      <c r="K171" s="27" t="s">
        <v>9968</v>
      </c>
      <c r="L171" s="15" t="s">
        <v>9874</v>
      </c>
      <c r="M171" s="15" t="s">
        <v>10167</v>
      </c>
      <c r="N171" s="84" t="str">
        <f t="shared" si="4"/>
        <v>Não</v>
      </c>
      <c r="O171" s="15">
        <v>0</v>
      </c>
      <c r="P171" s="15">
        <v>500</v>
      </c>
    </row>
    <row r="172" spans="1:16" ht="17.25" customHeight="1" x14ac:dyDescent="0.35">
      <c r="A172" s="124"/>
      <c r="B172" s="81" t="s">
        <v>9866</v>
      </c>
      <c r="C172" s="81" t="s">
        <v>10288</v>
      </c>
      <c r="D172" s="86" t="s">
        <v>10083</v>
      </c>
      <c r="E172" s="87" t="s">
        <v>10214</v>
      </c>
      <c r="F172" s="84" t="s">
        <v>10269</v>
      </c>
      <c r="G172" s="84" t="s">
        <v>9719</v>
      </c>
      <c r="H172" s="15" t="s">
        <v>10270</v>
      </c>
      <c r="I172" s="28"/>
      <c r="J172" s="28" t="s">
        <v>9719</v>
      </c>
      <c r="K172" s="27" t="s">
        <v>9968</v>
      </c>
      <c r="L172" s="15" t="s">
        <v>9874</v>
      </c>
      <c r="M172" s="15" t="s">
        <v>9973</v>
      </c>
      <c r="N172" s="84" t="str">
        <f t="shared" si="4"/>
        <v>Não</v>
      </c>
      <c r="O172" s="15" t="s">
        <v>9780</v>
      </c>
      <c r="P172" s="15" t="s">
        <v>10266</v>
      </c>
    </row>
    <row r="173" spans="1:16" ht="17.25" customHeight="1" x14ac:dyDescent="0.35">
      <c r="A173" s="124"/>
      <c r="B173" s="81" t="s">
        <v>9866</v>
      </c>
      <c r="C173" s="81" t="s">
        <v>10288</v>
      </c>
      <c r="D173" s="86" t="s">
        <v>10084</v>
      </c>
      <c r="E173" s="87" t="s">
        <v>10215</v>
      </c>
      <c r="F173" s="84" t="s">
        <v>9687</v>
      </c>
      <c r="G173" s="84" t="s">
        <v>9719</v>
      </c>
      <c r="H173" s="15" t="s">
        <v>9634</v>
      </c>
      <c r="I173" s="89"/>
      <c r="J173" s="89">
        <v>0.25</v>
      </c>
      <c r="K173" s="27" t="s">
        <v>9968</v>
      </c>
      <c r="L173" s="15" t="s">
        <v>9874</v>
      </c>
      <c r="M173" s="15" t="s">
        <v>9974</v>
      </c>
      <c r="N173" s="84" t="str">
        <f t="shared" si="4"/>
        <v>Não</v>
      </c>
      <c r="O173" s="15">
        <v>0</v>
      </c>
      <c r="P173" s="15">
        <v>100</v>
      </c>
    </row>
    <row r="174" spans="1:16" ht="17.25" customHeight="1" x14ac:dyDescent="0.35">
      <c r="A174" s="124"/>
      <c r="B174" s="81" t="s">
        <v>9866</v>
      </c>
      <c r="C174" s="81" t="s">
        <v>10288</v>
      </c>
      <c r="D174" s="86" t="s">
        <v>10085</v>
      </c>
      <c r="E174" s="87" t="s">
        <v>10216</v>
      </c>
      <c r="F174" s="84" t="s">
        <v>9687</v>
      </c>
      <c r="G174" s="84" t="s">
        <v>9719</v>
      </c>
      <c r="H174" s="15" t="s">
        <v>9634</v>
      </c>
      <c r="I174" s="89"/>
      <c r="J174" s="89">
        <v>0</v>
      </c>
      <c r="K174" s="27" t="s">
        <v>9968</v>
      </c>
      <c r="L174" s="15" t="s">
        <v>9874</v>
      </c>
      <c r="M174" s="15" t="s">
        <v>9975</v>
      </c>
      <c r="N174" s="84" t="str">
        <f t="shared" si="4"/>
        <v>Não</v>
      </c>
      <c r="O174" s="15">
        <v>0</v>
      </c>
      <c r="P174" s="15">
        <v>100</v>
      </c>
    </row>
    <row r="175" spans="1:16" ht="17.25" customHeight="1" x14ac:dyDescent="0.35">
      <c r="A175" s="124"/>
      <c r="B175" s="81" t="s">
        <v>9866</v>
      </c>
      <c r="C175" s="81" t="s">
        <v>10288</v>
      </c>
      <c r="D175" s="86" t="s">
        <v>10086</v>
      </c>
      <c r="E175" s="87" t="s">
        <v>10217</v>
      </c>
      <c r="F175" s="84" t="s">
        <v>9687</v>
      </c>
      <c r="G175" s="84" t="s">
        <v>9719</v>
      </c>
      <c r="H175" s="15" t="s">
        <v>9794</v>
      </c>
      <c r="I175" s="89"/>
      <c r="J175" s="89">
        <v>950</v>
      </c>
      <c r="K175" s="27" t="s">
        <v>9968</v>
      </c>
      <c r="L175" s="15" t="s">
        <v>9874</v>
      </c>
      <c r="M175" s="15" t="s">
        <v>9976</v>
      </c>
      <c r="N175" s="84" t="str">
        <f t="shared" si="4"/>
        <v>Não</v>
      </c>
      <c r="O175" s="15">
        <v>0</v>
      </c>
      <c r="P175" s="15">
        <v>5000</v>
      </c>
    </row>
    <row r="176" spans="1:16" ht="17.25" customHeight="1" x14ac:dyDescent="0.35">
      <c r="A176" s="124"/>
      <c r="B176" s="81" t="s">
        <v>9866</v>
      </c>
      <c r="C176" s="81" t="s">
        <v>10288</v>
      </c>
      <c r="D176" s="86" t="s">
        <v>10087</v>
      </c>
      <c r="E176" s="87" t="s">
        <v>10218</v>
      </c>
      <c r="F176" s="84" t="s">
        <v>9687</v>
      </c>
      <c r="G176" s="84" t="s">
        <v>9719</v>
      </c>
      <c r="H176" s="15" t="s">
        <v>9794</v>
      </c>
      <c r="I176" s="28"/>
      <c r="J176" s="28">
        <v>2000</v>
      </c>
      <c r="K176" s="27" t="s">
        <v>9968</v>
      </c>
      <c r="L176" s="15" t="s">
        <v>9874</v>
      </c>
      <c r="M176" s="15" t="s">
        <v>9977</v>
      </c>
      <c r="N176" s="84" t="str">
        <f t="shared" si="4"/>
        <v>Não</v>
      </c>
      <c r="O176" s="15">
        <v>0</v>
      </c>
      <c r="P176" s="15">
        <v>5000</v>
      </c>
    </row>
    <row r="177" spans="1:16" ht="17.25" customHeight="1" x14ac:dyDescent="0.35">
      <c r="A177" s="124"/>
      <c r="B177" s="81" t="s">
        <v>9866</v>
      </c>
      <c r="C177" s="81" t="s">
        <v>10288</v>
      </c>
      <c r="D177" s="86" t="s">
        <v>10088</v>
      </c>
      <c r="E177" s="87" t="s">
        <v>10219</v>
      </c>
      <c r="F177" s="84" t="s">
        <v>9687</v>
      </c>
      <c r="G177" s="84" t="s">
        <v>9719</v>
      </c>
      <c r="H177" s="15" t="s">
        <v>9794</v>
      </c>
      <c r="I177" s="89"/>
      <c r="J177" s="89">
        <v>2750</v>
      </c>
      <c r="K177" s="27" t="s">
        <v>9968</v>
      </c>
      <c r="L177" s="15" t="s">
        <v>9874</v>
      </c>
      <c r="M177" s="15" t="s">
        <v>9978</v>
      </c>
      <c r="N177" s="84" t="str">
        <f t="shared" si="4"/>
        <v>Não</v>
      </c>
      <c r="O177" s="15">
        <v>0</v>
      </c>
      <c r="P177" s="15">
        <v>5000</v>
      </c>
    </row>
    <row r="178" spans="1:16" ht="17.25" customHeight="1" x14ac:dyDescent="0.35">
      <c r="A178" s="124"/>
      <c r="B178" s="81" t="s">
        <v>9866</v>
      </c>
      <c r="C178" s="81" t="s">
        <v>10288</v>
      </c>
      <c r="D178" s="86" t="s">
        <v>10089</v>
      </c>
      <c r="E178" s="87" t="s">
        <v>10220</v>
      </c>
      <c r="F178" s="84" t="s">
        <v>9687</v>
      </c>
      <c r="G178" s="84" t="s">
        <v>9719</v>
      </c>
      <c r="H178" s="15" t="s">
        <v>9794</v>
      </c>
      <c r="I178" s="89"/>
      <c r="J178" s="89">
        <v>300</v>
      </c>
      <c r="K178" s="27" t="s">
        <v>9968</v>
      </c>
      <c r="L178" s="15" t="s">
        <v>9874</v>
      </c>
      <c r="M178" s="15" t="s">
        <v>9979</v>
      </c>
      <c r="N178" s="84" t="str">
        <f t="shared" si="4"/>
        <v>Não</v>
      </c>
      <c r="O178" s="15">
        <v>0</v>
      </c>
      <c r="P178" s="15">
        <v>1000</v>
      </c>
    </row>
    <row r="179" spans="1:16" ht="17.25" customHeight="1" x14ac:dyDescent="0.35">
      <c r="A179" s="124"/>
      <c r="B179" s="81" t="s">
        <v>9866</v>
      </c>
      <c r="C179" s="81" t="s">
        <v>10288</v>
      </c>
      <c r="D179" s="86" t="s">
        <v>10090</v>
      </c>
      <c r="E179" s="87" t="s">
        <v>10221</v>
      </c>
      <c r="F179" s="84" t="s">
        <v>9687</v>
      </c>
      <c r="G179" s="84" t="s">
        <v>9719</v>
      </c>
      <c r="H179" s="15" t="s">
        <v>9794</v>
      </c>
      <c r="I179" s="89"/>
      <c r="J179" s="89">
        <v>1500</v>
      </c>
      <c r="K179" s="27" t="s">
        <v>9968</v>
      </c>
      <c r="L179" s="15" t="s">
        <v>9874</v>
      </c>
      <c r="M179" s="15" t="s">
        <v>9980</v>
      </c>
      <c r="N179" s="84" t="str">
        <f t="shared" si="4"/>
        <v>Não</v>
      </c>
      <c r="O179" s="15">
        <v>0</v>
      </c>
      <c r="P179" s="15">
        <v>5000</v>
      </c>
    </row>
    <row r="180" spans="1:16" ht="17.25" customHeight="1" x14ac:dyDescent="0.35">
      <c r="A180" s="124"/>
      <c r="B180" s="81" t="s">
        <v>9866</v>
      </c>
      <c r="C180" s="81" t="s">
        <v>10288</v>
      </c>
      <c r="D180" s="86" t="s">
        <v>10091</v>
      </c>
      <c r="E180" s="87" t="s">
        <v>10222</v>
      </c>
      <c r="F180" s="84" t="s">
        <v>9687</v>
      </c>
      <c r="G180" s="84" t="s">
        <v>9719</v>
      </c>
      <c r="H180" s="15" t="s">
        <v>9794</v>
      </c>
      <c r="I180" s="89"/>
      <c r="J180" s="89">
        <v>2250</v>
      </c>
      <c r="K180" s="27" t="s">
        <v>9968</v>
      </c>
      <c r="L180" s="15" t="s">
        <v>9874</v>
      </c>
      <c r="M180" s="15" t="s">
        <v>10161</v>
      </c>
      <c r="N180" s="84" t="str">
        <f t="shared" si="4"/>
        <v>Não</v>
      </c>
      <c r="O180" s="15">
        <v>0</v>
      </c>
      <c r="P180" s="15">
        <v>5000</v>
      </c>
    </row>
    <row r="181" spans="1:16" ht="17.25" customHeight="1" x14ac:dyDescent="0.35">
      <c r="A181" s="124"/>
      <c r="B181" s="81" t="s">
        <v>9866</v>
      </c>
      <c r="C181" s="81" t="s">
        <v>10290</v>
      </c>
      <c r="D181" s="86" t="s">
        <v>10092</v>
      </c>
      <c r="E181" s="87" t="s">
        <v>10223</v>
      </c>
      <c r="F181" s="84" t="s">
        <v>9687</v>
      </c>
      <c r="G181" s="84" t="s">
        <v>9719</v>
      </c>
      <c r="H181" s="15" t="s">
        <v>9813</v>
      </c>
      <c r="I181" s="89"/>
      <c r="J181" s="89">
        <v>500</v>
      </c>
      <c r="K181" s="27" t="s">
        <v>9968</v>
      </c>
      <c r="L181" s="15" t="s">
        <v>9874</v>
      </c>
      <c r="M181" s="15" t="s">
        <v>9981</v>
      </c>
      <c r="N181" s="84" t="str">
        <f t="shared" si="4"/>
        <v>Não</v>
      </c>
      <c r="O181" s="15">
        <v>300</v>
      </c>
      <c r="P181" s="15">
        <v>750</v>
      </c>
    </row>
    <row r="182" spans="1:16" ht="17.25" customHeight="1" x14ac:dyDescent="0.35">
      <c r="A182" s="124"/>
      <c r="B182" s="81" t="s">
        <v>9866</v>
      </c>
      <c r="C182" s="81" t="s">
        <v>10290</v>
      </c>
      <c r="D182" s="86" t="s">
        <v>10093</v>
      </c>
      <c r="E182" s="87" t="s">
        <v>10224</v>
      </c>
      <c r="F182" s="84" t="s">
        <v>9687</v>
      </c>
      <c r="G182" s="84" t="s">
        <v>9719</v>
      </c>
      <c r="H182" s="15" t="s">
        <v>9868</v>
      </c>
      <c r="I182" s="89"/>
      <c r="J182" s="89">
        <v>5.21</v>
      </c>
      <c r="K182" s="27" t="s">
        <v>9968</v>
      </c>
      <c r="L182" s="15" t="s">
        <v>9874</v>
      </c>
      <c r="M182" s="15" t="s">
        <v>9982</v>
      </c>
      <c r="N182" s="84" t="str">
        <f t="shared" si="4"/>
        <v>Não</v>
      </c>
      <c r="O182" s="15">
        <v>0</v>
      </c>
      <c r="P182" s="15">
        <v>10</v>
      </c>
    </row>
    <row r="183" spans="1:16" ht="17.25" customHeight="1" x14ac:dyDescent="0.35">
      <c r="A183" s="124"/>
      <c r="B183" s="81" t="s">
        <v>9866</v>
      </c>
      <c r="C183" s="81" t="s">
        <v>10290</v>
      </c>
      <c r="D183" s="86" t="s">
        <v>10094</v>
      </c>
      <c r="E183" s="87" t="s">
        <v>10225</v>
      </c>
      <c r="F183" s="84" t="s">
        <v>9687</v>
      </c>
      <c r="G183" s="84" t="s">
        <v>9719</v>
      </c>
      <c r="H183" s="15" t="s">
        <v>9868</v>
      </c>
      <c r="I183" s="89"/>
      <c r="J183" s="89">
        <v>5.21</v>
      </c>
      <c r="K183" s="27" t="s">
        <v>9968</v>
      </c>
      <c r="L183" s="15" t="s">
        <v>9874</v>
      </c>
      <c r="M183" s="15" t="s">
        <v>9983</v>
      </c>
      <c r="N183" s="84" t="str">
        <f t="shared" si="4"/>
        <v>Não</v>
      </c>
      <c r="O183" s="15">
        <v>0</v>
      </c>
      <c r="P183" s="15">
        <v>10</v>
      </c>
    </row>
    <row r="184" spans="1:16" ht="17.25" customHeight="1" x14ac:dyDescent="0.35">
      <c r="A184" s="124"/>
      <c r="B184" s="81" t="s">
        <v>9866</v>
      </c>
      <c r="C184" s="81" t="s">
        <v>10291</v>
      </c>
      <c r="D184" s="86" t="s">
        <v>10095</v>
      </c>
      <c r="E184" s="87" t="s">
        <v>10226</v>
      </c>
      <c r="F184" s="84" t="s">
        <v>9687</v>
      </c>
      <c r="G184" s="84" t="s">
        <v>9719</v>
      </c>
      <c r="H184" s="15" t="s">
        <v>9813</v>
      </c>
      <c r="I184" s="89"/>
      <c r="J184" s="89">
        <v>520</v>
      </c>
      <c r="K184" s="27" t="s">
        <v>9968</v>
      </c>
      <c r="L184" s="15" t="s">
        <v>9874</v>
      </c>
      <c r="M184" s="15" t="s">
        <v>9984</v>
      </c>
      <c r="N184" s="84" t="str">
        <f t="shared" si="4"/>
        <v>Não</v>
      </c>
      <c r="O184" s="15">
        <v>300</v>
      </c>
      <c r="P184" s="15">
        <v>750</v>
      </c>
    </row>
    <row r="185" spans="1:16" s="18" customFormat="1" ht="17.25" customHeight="1" x14ac:dyDescent="0.35">
      <c r="A185" s="124"/>
      <c r="B185" s="81" t="s">
        <v>9866</v>
      </c>
      <c r="C185" s="81" t="s">
        <v>10291</v>
      </c>
      <c r="D185" s="86" t="s">
        <v>10096</v>
      </c>
      <c r="E185" s="87" t="s">
        <v>10227</v>
      </c>
      <c r="F185" s="84" t="s">
        <v>9687</v>
      </c>
      <c r="G185" s="84" t="s">
        <v>9719</v>
      </c>
      <c r="H185" s="15" t="s">
        <v>9813</v>
      </c>
      <c r="I185" s="89"/>
      <c r="J185" s="89">
        <v>520</v>
      </c>
      <c r="K185" s="27" t="s">
        <v>9968</v>
      </c>
      <c r="L185" s="15" t="s">
        <v>9874</v>
      </c>
      <c r="M185" s="15" t="s">
        <v>9985</v>
      </c>
      <c r="N185" s="84" t="str">
        <f t="shared" si="4"/>
        <v>Não</v>
      </c>
      <c r="O185" s="15">
        <v>0</v>
      </c>
      <c r="P185" s="15">
        <v>750</v>
      </c>
    </row>
    <row r="186" spans="1:16" ht="17.25" customHeight="1" x14ac:dyDescent="0.35">
      <c r="A186" s="124"/>
      <c r="B186" s="81" t="s">
        <v>9866</v>
      </c>
      <c r="C186" s="81" t="s">
        <v>10291</v>
      </c>
      <c r="D186" s="86" t="s">
        <v>10093</v>
      </c>
      <c r="E186" s="87" t="s">
        <v>10228</v>
      </c>
      <c r="F186" s="84" t="s">
        <v>9687</v>
      </c>
      <c r="G186" s="84" t="s">
        <v>9719</v>
      </c>
      <c r="H186" s="15" t="s">
        <v>9868</v>
      </c>
      <c r="I186" s="89"/>
      <c r="J186" s="89">
        <v>5.21</v>
      </c>
      <c r="K186" s="27" t="s">
        <v>9968</v>
      </c>
      <c r="L186" s="15" t="s">
        <v>9874</v>
      </c>
      <c r="M186" s="15" t="s">
        <v>9986</v>
      </c>
      <c r="N186" s="84" t="str">
        <f t="shared" si="4"/>
        <v>Não</v>
      </c>
      <c r="O186" s="15">
        <v>0</v>
      </c>
      <c r="P186" s="15">
        <v>10</v>
      </c>
    </row>
    <row r="187" spans="1:16" ht="17.25" customHeight="1" x14ac:dyDescent="0.35">
      <c r="A187" s="124"/>
      <c r="B187" s="81" t="s">
        <v>9866</v>
      </c>
      <c r="C187" s="81" t="s">
        <v>10291</v>
      </c>
      <c r="D187" s="86" t="s">
        <v>10094</v>
      </c>
      <c r="E187" s="87" t="s">
        <v>10229</v>
      </c>
      <c r="F187" s="84" t="s">
        <v>9687</v>
      </c>
      <c r="G187" s="84" t="s">
        <v>9719</v>
      </c>
      <c r="H187" s="15" t="s">
        <v>9868</v>
      </c>
      <c r="I187" s="89"/>
      <c r="J187" s="89">
        <v>5.21</v>
      </c>
      <c r="K187" s="27" t="s">
        <v>9968</v>
      </c>
      <c r="L187" s="15" t="s">
        <v>9874</v>
      </c>
      <c r="M187" s="15" t="s">
        <v>9987</v>
      </c>
      <c r="N187" s="84" t="str">
        <f t="shared" si="4"/>
        <v>Não</v>
      </c>
      <c r="O187" s="15">
        <v>0</v>
      </c>
      <c r="P187" s="15">
        <v>10</v>
      </c>
    </row>
    <row r="188" spans="1:16" ht="17.25" customHeight="1" x14ac:dyDescent="0.35">
      <c r="A188" s="124" t="s">
        <v>10115</v>
      </c>
      <c r="B188" s="81" t="s">
        <v>9866</v>
      </c>
      <c r="C188" s="81" t="s">
        <v>10292</v>
      </c>
      <c r="D188" s="86" t="s">
        <v>10106</v>
      </c>
      <c r="E188" s="87" t="s">
        <v>10230</v>
      </c>
      <c r="F188" s="84" t="s">
        <v>9687</v>
      </c>
      <c r="G188" s="84" t="s">
        <v>9719</v>
      </c>
      <c r="H188" s="15" t="s">
        <v>9869</v>
      </c>
      <c r="I188" s="89"/>
      <c r="J188" s="89">
        <v>4500000</v>
      </c>
      <c r="K188" s="27" t="s">
        <v>9968</v>
      </c>
      <c r="L188" s="15" t="s">
        <v>9874</v>
      </c>
      <c r="M188" s="15" t="s">
        <v>9988</v>
      </c>
      <c r="N188" s="84" t="str">
        <f t="shared" si="4"/>
        <v>Não</v>
      </c>
      <c r="O188" s="15">
        <v>0</v>
      </c>
      <c r="P188" s="15">
        <v>10000000</v>
      </c>
    </row>
    <row r="189" spans="1:16" ht="17.25" customHeight="1" x14ac:dyDescent="0.35">
      <c r="A189" s="124"/>
      <c r="B189" s="81" t="s">
        <v>9866</v>
      </c>
      <c r="C189" s="81" t="s">
        <v>10292</v>
      </c>
      <c r="D189" s="86" t="s">
        <v>10107</v>
      </c>
      <c r="E189" s="87" t="s">
        <v>10231</v>
      </c>
      <c r="F189" s="84" t="s">
        <v>9687</v>
      </c>
      <c r="G189" s="84" t="s">
        <v>9719</v>
      </c>
      <c r="H189" s="15" t="s">
        <v>9870</v>
      </c>
      <c r="I189" s="89"/>
      <c r="J189" s="89">
        <v>25</v>
      </c>
      <c r="K189" s="27" t="s">
        <v>9968</v>
      </c>
      <c r="L189" s="15" t="s">
        <v>9874</v>
      </c>
      <c r="M189" s="15" t="s">
        <v>9989</v>
      </c>
      <c r="N189" s="84" t="str">
        <f t="shared" si="4"/>
        <v>Não</v>
      </c>
      <c r="O189" s="15">
        <v>0</v>
      </c>
      <c r="P189" s="15">
        <v>500</v>
      </c>
    </row>
    <row r="190" spans="1:16" ht="17.25" customHeight="1" x14ac:dyDescent="0.35">
      <c r="A190" s="124"/>
      <c r="B190" s="81" t="s">
        <v>9866</v>
      </c>
      <c r="C190" s="81" t="s">
        <v>10293</v>
      </c>
      <c r="D190" s="86" t="s">
        <v>10108</v>
      </c>
      <c r="E190" s="87" t="s">
        <v>10232</v>
      </c>
      <c r="F190" s="84" t="s">
        <v>9687</v>
      </c>
      <c r="G190" s="84" t="s">
        <v>9719</v>
      </c>
      <c r="H190" s="15" t="s">
        <v>9871</v>
      </c>
      <c r="I190" s="89"/>
      <c r="J190" s="89">
        <v>25</v>
      </c>
      <c r="K190" s="27" t="s">
        <v>9968</v>
      </c>
      <c r="L190" s="15" t="s">
        <v>9874</v>
      </c>
      <c r="M190" s="15" t="s">
        <v>9990</v>
      </c>
      <c r="N190" s="84" t="str">
        <f t="shared" si="4"/>
        <v>Não</v>
      </c>
      <c r="O190" s="15">
        <v>0</v>
      </c>
      <c r="P190" s="15">
        <v>500</v>
      </c>
    </row>
    <row r="191" spans="1:16" ht="17.25" customHeight="1" x14ac:dyDescent="0.35">
      <c r="A191" s="124"/>
      <c r="B191" s="81" t="s">
        <v>9866</v>
      </c>
      <c r="C191" s="81" t="s">
        <v>10293</v>
      </c>
      <c r="D191" s="86" t="s">
        <v>10109</v>
      </c>
      <c r="E191" s="87" t="s">
        <v>10233</v>
      </c>
      <c r="F191" s="84" t="s">
        <v>9687</v>
      </c>
      <c r="G191" s="84" t="s">
        <v>9719</v>
      </c>
      <c r="H191" s="15" t="s">
        <v>9872</v>
      </c>
      <c r="I191" s="89"/>
      <c r="J191" s="89">
        <v>2000</v>
      </c>
      <c r="K191" s="27" t="s">
        <v>9968</v>
      </c>
      <c r="L191" s="15" t="s">
        <v>9874</v>
      </c>
      <c r="M191" s="15" t="s">
        <v>9991</v>
      </c>
      <c r="N191" s="84" t="str">
        <f t="shared" si="4"/>
        <v>Não</v>
      </c>
      <c r="O191" s="15">
        <v>0</v>
      </c>
      <c r="P191" s="15">
        <v>5000</v>
      </c>
    </row>
    <row r="192" spans="1:16" ht="17.25" customHeight="1" x14ac:dyDescent="0.35">
      <c r="A192" s="124"/>
      <c r="B192" s="81" t="s">
        <v>9866</v>
      </c>
      <c r="C192" s="81" t="s">
        <v>10293</v>
      </c>
      <c r="D192" s="86" t="s">
        <v>10110</v>
      </c>
      <c r="E192" s="87" t="s">
        <v>10237</v>
      </c>
      <c r="F192" s="84" t="s">
        <v>9687</v>
      </c>
      <c r="G192" s="84" t="s">
        <v>9719</v>
      </c>
      <c r="H192" s="15" t="s">
        <v>9952</v>
      </c>
      <c r="I192" s="89"/>
      <c r="J192" s="89">
        <v>10</v>
      </c>
      <c r="K192" s="27" t="s">
        <v>9968</v>
      </c>
      <c r="L192" s="15" t="s">
        <v>9874</v>
      </c>
      <c r="M192" s="15" t="s">
        <v>10330</v>
      </c>
      <c r="N192" s="84" t="str">
        <f t="shared" si="4"/>
        <v>Não</v>
      </c>
      <c r="O192" s="15">
        <v>0</v>
      </c>
      <c r="P192" s="15">
        <v>10</v>
      </c>
    </row>
    <row r="193" spans="1:16" ht="17.25" customHeight="1" x14ac:dyDescent="0.35">
      <c r="A193" s="124"/>
      <c r="B193" s="81" t="s">
        <v>9866</v>
      </c>
      <c r="C193" s="81" t="s">
        <v>10293</v>
      </c>
      <c r="D193" s="86" t="s">
        <v>10111</v>
      </c>
      <c r="E193" s="87" t="s">
        <v>10234</v>
      </c>
      <c r="F193" s="84" t="s">
        <v>9687</v>
      </c>
      <c r="G193" s="84" t="s">
        <v>9719</v>
      </c>
      <c r="H193" s="15" t="s">
        <v>9870</v>
      </c>
      <c r="I193" s="89"/>
      <c r="J193" s="89">
        <v>25</v>
      </c>
      <c r="K193" s="27" t="s">
        <v>9968</v>
      </c>
      <c r="L193" s="15" t="s">
        <v>9874</v>
      </c>
      <c r="M193" s="15" t="s">
        <v>10331</v>
      </c>
      <c r="N193" s="84" t="str">
        <f t="shared" si="4"/>
        <v>Não</v>
      </c>
      <c r="O193" s="15">
        <v>0</v>
      </c>
      <c r="P193" s="15">
        <v>100</v>
      </c>
    </row>
    <row r="194" spans="1:16" ht="17.25" customHeight="1" x14ac:dyDescent="0.35">
      <c r="A194" s="124"/>
      <c r="B194" s="81" t="s">
        <v>9866</v>
      </c>
      <c r="C194" s="81" t="s">
        <v>10294</v>
      </c>
      <c r="D194" s="86" t="s">
        <v>10112</v>
      </c>
      <c r="E194" s="87" t="s">
        <v>10235</v>
      </c>
      <c r="F194" s="84" t="s">
        <v>9687</v>
      </c>
      <c r="G194" s="84" t="s">
        <v>9719</v>
      </c>
      <c r="H194" s="15" t="s">
        <v>9873</v>
      </c>
      <c r="I194" s="89"/>
      <c r="J194" s="89">
        <v>50</v>
      </c>
      <c r="K194" s="27" t="s">
        <v>9968</v>
      </c>
      <c r="L194" s="15" t="s">
        <v>9874</v>
      </c>
      <c r="M194" s="15" t="s">
        <v>9992</v>
      </c>
      <c r="N194" s="84" t="str">
        <f t="shared" si="4"/>
        <v>Não</v>
      </c>
      <c r="O194" s="15">
        <v>0</v>
      </c>
      <c r="P194" s="15">
        <v>500</v>
      </c>
    </row>
    <row r="195" spans="1:16" ht="17.25" customHeight="1" x14ac:dyDescent="0.35">
      <c r="A195" s="124"/>
      <c r="B195" s="81" t="s">
        <v>9866</v>
      </c>
      <c r="C195" s="81" t="s">
        <v>10294</v>
      </c>
      <c r="D195" s="86" t="s">
        <v>10113</v>
      </c>
      <c r="E195" s="87" t="s">
        <v>10236</v>
      </c>
      <c r="F195" s="84" t="s">
        <v>9687</v>
      </c>
      <c r="G195" s="84" t="s">
        <v>9719</v>
      </c>
      <c r="H195" s="15" t="s">
        <v>9872</v>
      </c>
      <c r="I195" s="89"/>
      <c r="J195" s="89">
        <v>2250</v>
      </c>
      <c r="K195" s="27" t="s">
        <v>9968</v>
      </c>
      <c r="L195" s="15" t="s">
        <v>9874</v>
      </c>
      <c r="M195" s="15" t="s">
        <v>9993</v>
      </c>
      <c r="N195" s="84" t="str">
        <f t="shared" si="4"/>
        <v>Não</v>
      </c>
      <c r="O195" s="15">
        <v>0</v>
      </c>
      <c r="P195" s="15">
        <v>5000</v>
      </c>
    </row>
    <row r="196" spans="1:16" ht="17.25" customHeight="1" x14ac:dyDescent="0.35">
      <c r="A196" s="124"/>
      <c r="B196" s="81" t="s">
        <v>9866</v>
      </c>
      <c r="C196" s="81" t="s">
        <v>10294</v>
      </c>
      <c r="D196" s="86" t="s">
        <v>10110</v>
      </c>
      <c r="E196" s="87" t="s">
        <v>10238</v>
      </c>
      <c r="F196" s="84" t="s">
        <v>9687</v>
      </c>
      <c r="G196" s="84" t="s">
        <v>9719</v>
      </c>
      <c r="H196" s="15" t="s">
        <v>9952</v>
      </c>
      <c r="I196" s="89"/>
      <c r="J196" s="89">
        <v>5</v>
      </c>
      <c r="K196" s="27" t="s">
        <v>9968</v>
      </c>
      <c r="L196" s="15" t="s">
        <v>9874</v>
      </c>
      <c r="M196" s="15" t="s">
        <v>9994</v>
      </c>
      <c r="N196" s="84" t="str">
        <f t="shared" si="4"/>
        <v>Não</v>
      </c>
      <c r="O196" s="15">
        <v>0</v>
      </c>
      <c r="P196" s="15">
        <v>10</v>
      </c>
    </row>
    <row r="197" spans="1:16" ht="17.25" customHeight="1" x14ac:dyDescent="0.35">
      <c r="A197" s="124"/>
      <c r="B197" s="81" t="s">
        <v>9866</v>
      </c>
      <c r="C197" s="81" t="s">
        <v>10294</v>
      </c>
      <c r="D197" s="86" t="s">
        <v>10114</v>
      </c>
      <c r="E197" s="87" t="s">
        <v>10239</v>
      </c>
      <c r="F197" s="84" t="s">
        <v>9687</v>
      </c>
      <c r="G197" s="84" t="s">
        <v>9719</v>
      </c>
      <c r="H197" s="15" t="s">
        <v>9870</v>
      </c>
      <c r="I197" s="89"/>
      <c r="J197" s="89">
        <v>25</v>
      </c>
      <c r="K197" s="27" t="s">
        <v>9968</v>
      </c>
      <c r="L197" s="15" t="s">
        <v>9874</v>
      </c>
      <c r="M197" s="15" t="s">
        <v>9995</v>
      </c>
      <c r="N197" s="84" t="str">
        <f t="shared" si="4"/>
        <v>Não</v>
      </c>
      <c r="O197" s="15">
        <v>0</v>
      </c>
      <c r="P197" s="15">
        <v>100</v>
      </c>
    </row>
    <row r="198" spans="1:16" ht="17.25" customHeight="1" x14ac:dyDescent="0.35">
      <c r="A198" s="124" t="s">
        <v>10116</v>
      </c>
      <c r="B198" s="81" t="s">
        <v>9866</v>
      </c>
      <c r="C198" s="81" t="s">
        <v>10292</v>
      </c>
      <c r="D198" s="86" t="s">
        <v>10097</v>
      </c>
      <c r="E198" s="87" t="s">
        <v>10240</v>
      </c>
      <c r="F198" s="84" t="s">
        <v>9687</v>
      </c>
      <c r="G198" s="84" t="s">
        <v>9719</v>
      </c>
      <c r="H198" s="15" t="s">
        <v>9869</v>
      </c>
      <c r="I198" s="89"/>
      <c r="J198" s="89">
        <v>4500000</v>
      </c>
      <c r="K198" s="27" t="s">
        <v>9968</v>
      </c>
      <c r="L198" s="15" t="s">
        <v>9874</v>
      </c>
      <c r="M198" s="15" t="s">
        <v>9988</v>
      </c>
      <c r="N198" s="84" t="str">
        <f t="shared" si="4"/>
        <v>Não</v>
      </c>
      <c r="O198" s="15">
        <v>0</v>
      </c>
      <c r="P198" s="15">
        <v>10000000</v>
      </c>
    </row>
    <row r="199" spans="1:16" ht="17.25" customHeight="1" x14ac:dyDescent="0.35">
      <c r="A199" s="124"/>
      <c r="B199" s="81" t="s">
        <v>9866</v>
      </c>
      <c r="C199" s="81" t="s">
        <v>10292</v>
      </c>
      <c r="D199" s="86" t="s">
        <v>10098</v>
      </c>
      <c r="E199" s="87" t="s">
        <v>10241</v>
      </c>
      <c r="F199" s="84" t="s">
        <v>9687</v>
      </c>
      <c r="G199" s="84" t="s">
        <v>9719</v>
      </c>
      <c r="H199" s="15" t="s">
        <v>9870</v>
      </c>
      <c r="I199" s="89"/>
      <c r="J199" s="89">
        <v>25</v>
      </c>
      <c r="K199" s="27" t="s">
        <v>9968</v>
      </c>
      <c r="L199" s="15" t="s">
        <v>9874</v>
      </c>
      <c r="M199" s="15" t="s">
        <v>9989</v>
      </c>
      <c r="N199" s="84" t="str">
        <f t="shared" si="4"/>
        <v>Não</v>
      </c>
      <c r="O199" s="15">
        <v>0</v>
      </c>
      <c r="P199" s="15">
        <v>500</v>
      </c>
    </row>
    <row r="200" spans="1:16" ht="17.25" customHeight="1" x14ac:dyDescent="0.35">
      <c r="A200" s="124"/>
      <c r="B200" s="81" t="s">
        <v>9866</v>
      </c>
      <c r="C200" s="81" t="s">
        <v>10293</v>
      </c>
      <c r="D200" s="86" t="s">
        <v>10099</v>
      </c>
      <c r="E200" s="87" t="s">
        <v>10242</v>
      </c>
      <c r="F200" s="84" t="s">
        <v>9687</v>
      </c>
      <c r="G200" s="84" t="s">
        <v>9719</v>
      </c>
      <c r="H200" s="15" t="s">
        <v>9871</v>
      </c>
      <c r="I200" s="89"/>
      <c r="J200" s="89">
        <v>25</v>
      </c>
      <c r="K200" s="27" t="s">
        <v>9968</v>
      </c>
      <c r="L200" s="15" t="s">
        <v>9874</v>
      </c>
      <c r="M200" s="15" t="s">
        <v>9990</v>
      </c>
      <c r="N200" s="84" t="str">
        <f t="shared" si="4"/>
        <v>Não</v>
      </c>
      <c r="O200" s="15">
        <v>0</v>
      </c>
      <c r="P200" s="15">
        <v>500</v>
      </c>
    </row>
    <row r="201" spans="1:16" ht="17.25" customHeight="1" x14ac:dyDescent="0.35">
      <c r="A201" s="124"/>
      <c r="B201" s="81" t="s">
        <v>9866</v>
      </c>
      <c r="C201" s="81" t="s">
        <v>10293</v>
      </c>
      <c r="D201" s="86" t="s">
        <v>10100</v>
      </c>
      <c r="E201" s="87" t="s">
        <v>10243</v>
      </c>
      <c r="F201" s="84" t="s">
        <v>9687</v>
      </c>
      <c r="G201" s="84" t="s">
        <v>9719</v>
      </c>
      <c r="H201" s="15" t="s">
        <v>9872</v>
      </c>
      <c r="I201" s="89"/>
      <c r="J201" s="89">
        <v>2000</v>
      </c>
      <c r="K201" s="27" t="s">
        <v>9968</v>
      </c>
      <c r="L201" s="15" t="s">
        <v>9874</v>
      </c>
      <c r="M201" s="15" t="s">
        <v>9991</v>
      </c>
      <c r="N201" s="84" t="str">
        <f t="shared" si="4"/>
        <v>Não</v>
      </c>
      <c r="O201" s="15">
        <v>0</v>
      </c>
      <c r="P201" s="15">
        <v>5000</v>
      </c>
    </row>
    <row r="202" spans="1:16" ht="17.25" customHeight="1" x14ac:dyDescent="0.35">
      <c r="A202" s="124"/>
      <c r="B202" s="81" t="s">
        <v>9866</v>
      </c>
      <c r="C202" s="81" t="s">
        <v>10293</v>
      </c>
      <c r="D202" s="86" t="s">
        <v>10101</v>
      </c>
      <c r="E202" s="87" t="s">
        <v>10244</v>
      </c>
      <c r="F202" s="84" t="s">
        <v>9687</v>
      </c>
      <c r="G202" s="84" t="s">
        <v>9719</v>
      </c>
      <c r="H202" s="15" t="s">
        <v>9952</v>
      </c>
      <c r="I202" s="89"/>
      <c r="J202" s="89">
        <v>10</v>
      </c>
      <c r="K202" s="27" t="s">
        <v>9968</v>
      </c>
      <c r="L202" s="15" t="s">
        <v>9874</v>
      </c>
      <c r="M202" s="15" t="s">
        <v>10330</v>
      </c>
      <c r="N202" s="84" t="str">
        <f t="shared" si="4"/>
        <v>Não</v>
      </c>
      <c r="O202" s="15">
        <v>0</v>
      </c>
      <c r="P202" s="15">
        <v>10</v>
      </c>
    </row>
    <row r="203" spans="1:16" ht="17.25" customHeight="1" x14ac:dyDescent="0.35">
      <c r="A203" s="124"/>
      <c r="B203" s="81" t="s">
        <v>9866</v>
      </c>
      <c r="C203" s="81" t="s">
        <v>10293</v>
      </c>
      <c r="D203" s="86" t="s">
        <v>10102</v>
      </c>
      <c r="E203" s="87" t="s">
        <v>10245</v>
      </c>
      <c r="F203" s="84" t="s">
        <v>9687</v>
      </c>
      <c r="G203" s="84" t="s">
        <v>9719</v>
      </c>
      <c r="H203" s="15" t="s">
        <v>9870</v>
      </c>
      <c r="I203" s="89"/>
      <c r="J203" s="89">
        <v>25</v>
      </c>
      <c r="K203" s="27" t="s">
        <v>9968</v>
      </c>
      <c r="L203" s="15" t="s">
        <v>9874</v>
      </c>
      <c r="M203" s="15" t="s">
        <v>10331</v>
      </c>
      <c r="N203" s="84" t="str">
        <f t="shared" si="4"/>
        <v>Não</v>
      </c>
      <c r="O203" s="15">
        <v>0</v>
      </c>
      <c r="P203" s="15">
        <v>100</v>
      </c>
    </row>
    <row r="204" spans="1:16" ht="17.25" customHeight="1" x14ac:dyDescent="0.35">
      <c r="A204" s="124"/>
      <c r="B204" s="81" t="s">
        <v>9866</v>
      </c>
      <c r="C204" s="81" t="s">
        <v>10294</v>
      </c>
      <c r="D204" s="86" t="s">
        <v>10103</v>
      </c>
      <c r="E204" s="87" t="s">
        <v>10246</v>
      </c>
      <c r="F204" s="84" t="s">
        <v>9687</v>
      </c>
      <c r="G204" s="84" t="s">
        <v>9719</v>
      </c>
      <c r="H204" s="15" t="s">
        <v>9873</v>
      </c>
      <c r="I204" s="89"/>
      <c r="J204" s="89">
        <v>50</v>
      </c>
      <c r="K204" s="27" t="s">
        <v>9968</v>
      </c>
      <c r="L204" s="15" t="s">
        <v>9874</v>
      </c>
      <c r="M204" s="15" t="s">
        <v>9993</v>
      </c>
      <c r="N204" s="84" t="str">
        <f t="shared" si="4"/>
        <v>Não</v>
      </c>
      <c r="O204" s="15">
        <v>0</v>
      </c>
      <c r="P204" s="15">
        <v>500</v>
      </c>
    </row>
    <row r="205" spans="1:16" ht="17.25" customHeight="1" x14ac:dyDescent="0.35">
      <c r="A205" s="124"/>
      <c r="B205" s="81" t="s">
        <v>9866</v>
      </c>
      <c r="C205" s="81" t="s">
        <v>10294</v>
      </c>
      <c r="D205" s="86" t="s">
        <v>10104</v>
      </c>
      <c r="E205" s="87" t="s">
        <v>10247</v>
      </c>
      <c r="F205" s="84" t="s">
        <v>9687</v>
      </c>
      <c r="G205" s="84" t="s">
        <v>9719</v>
      </c>
      <c r="H205" s="15" t="s">
        <v>9872</v>
      </c>
      <c r="I205" s="89"/>
      <c r="J205" s="89">
        <v>2250</v>
      </c>
      <c r="K205" s="27" t="s">
        <v>9968</v>
      </c>
      <c r="L205" s="15" t="s">
        <v>9874</v>
      </c>
      <c r="M205" s="15" t="s">
        <v>9994</v>
      </c>
      <c r="N205" s="84" t="str">
        <f t="shared" si="4"/>
        <v>Não</v>
      </c>
      <c r="O205" s="15">
        <v>0</v>
      </c>
      <c r="P205" s="15">
        <v>5000</v>
      </c>
    </row>
    <row r="206" spans="1:16" ht="17.25" customHeight="1" x14ac:dyDescent="0.35">
      <c r="A206" s="124"/>
      <c r="B206" s="81" t="s">
        <v>9866</v>
      </c>
      <c r="C206" s="81" t="s">
        <v>10294</v>
      </c>
      <c r="D206" s="86" t="s">
        <v>10101</v>
      </c>
      <c r="E206" s="87" t="s">
        <v>10248</v>
      </c>
      <c r="F206" s="84" t="s">
        <v>9687</v>
      </c>
      <c r="G206" s="84" t="s">
        <v>9719</v>
      </c>
      <c r="H206" s="15" t="s">
        <v>9952</v>
      </c>
      <c r="I206" s="89"/>
      <c r="J206" s="89">
        <v>5</v>
      </c>
      <c r="K206" s="27" t="s">
        <v>9968</v>
      </c>
      <c r="L206" s="15" t="s">
        <v>9874</v>
      </c>
      <c r="M206" s="15" t="s">
        <v>10332</v>
      </c>
      <c r="N206" s="84" t="str">
        <f t="shared" si="4"/>
        <v>Não</v>
      </c>
      <c r="O206" s="15">
        <v>0</v>
      </c>
      <c r="P206" s="15">
        <v>10</v>
      </c>
    </row>
    <row r="207" spans="1:16" ht="17.25" customHeight="1" x14ac:dyDescent="0.35">
      <c r="A207" s="124"/>
      <c r="B207" s="81" t="s">
        <v>9866</v>
      </c>
      <c r="C207" s="81" t="s">
        <v>10294</v>
      </c>
      <c r="D207" s="86" t="s">
        <v>10105</v>
      </c>
      <c r="E207" s="87" t="s">
        <v>10249</v>
      </c>
      <c r="F207" s="84" t="s">
        <v>9687</v>
      </c>
      <c r="G207" s="84" t="s">
        <v>9719</v>
      </c>
      <c r="H207" s="15" t="s">
        <v>9870</v>
      </c>
      <c r="I207" s="89"/>
      <c r="J207" s="89">
        <v>25</v>
      </c>
      <c r="K207" s="27" t="s">
        <v>9968</v>
      </c>
      <c r="L207" s="15" t="s">
        <v>9874</v>
      </c>
      <c r="M207" s="15" t="s">
        <v>10333</v>
      </c>
      <c r="N207" s="84" t="str">
        <f t="shared" si="4"/>
        <v>Não</v>
      </c>
      <c r="O207" s="15">
        <v>0</v>
      </c>
      <c r="P207" s="15">
        <v>100</v>
      </c>
    </row>
    <row r="208" spans="1:16" ht="17.25" customHeight="1" x14ac:dyDescent="0.35">
      <c r="A208" s="80" t="s">
        <v>10358</v>
      </c>
      <c r="B208" s="81" t="s">
        <v>9866</v>
      </c>
      <c r="C208" s="81" t="s">
        <v>10359</v>
      </c>
      <c r="D208" s="86" t="s">
        <v>10360</v>
      </c>
      <c r="E208" s="87" t="s">
        <v>10361</v>
      </c>
      <c r="F208" s="84" t="s">
        <v>9642</v>
      </c>
      <c r="G208" s="84" t="s">
        <v>9719</v>
      </c>
      <c r="H208" s="15" t="s">
        <v>9780</v>
      </c>
      <c r="I208" s="89"/>
      <c r="J208" s="89" t="s">
        <v>9780</v>
      </c>
      <c r="K208" s="27" t="s">
        <v>9780</v>
      </c>
      <c r="L208" s="15" t="s">
        <v>9780</v>
      </c>
      <c r="M208" s="15" t="s">
        <v>9780</v>
      </c>
      <c r="N208" s="84" t="str">
        <f t="shared" si="4"/>
        <v>Não</v>
      </c>
      <c r="O208" s="15" t="s">
        <v>9780</v>
      </c>
      <c r="P208" s="15" t="s">
        <v>9780</v>
      </c>
    </row>
    <row r="209" spans="1:16" ht="17.25" customHeight="1" x14ac:dyDescent="0.35">
      <c r="A209" s="125" t="s">
        <v>10357</v>
      </c>
      <c r="B209" s="3" t="s">
        <v>10339</v>
      </c>
      <c r="C209" s="3" t="s">
        <v>10563</v>
      </c>
      <c r="D209" s="82" t="s">
        <v>10340</v>
      </c>
      <c r="E209" s="83" t="s">
        <v>10340</v>
      </c>
      <c r="F209" s="3" t="s">
        <v>9642</v>
      </c>
      <c r="G209" s="84" t="s">
        <v>9719</v>
      </c>
      <c r="H209" s="3" t="s">
        <v>9780</v>
      </c>
      <c r="I209"/>
      <c r="J209" t="s">
        <v>10420</v>
      </c>
      <c r="K209" s="3" t="s">
        <v>9780</v>
      </c>
      <c r="L209" s="3" t="s">
        <v>9780</v>
      </c>
      <c r="M209" s="3" t="s">
        <v>9780</v>
      </c>
      <c r="N209" s="84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35">
      <c r="A210" s="125"/>
      <c r="B210" s="3" t="s">
        <v>10339</v>
      </c>
      <c r="C210" s="3" t="s">
        <v>10563</v>
      </c>
      <c r="D210" s="82" t="s">
        <v>10341</v>
      </c>
      <c r="E210" s="83" t="s">
        <v>10341</v>
      </c>
      <c r="F210" s="3" t="s">
        <v>9642</v>
      </c>
      <c r="G210" s="84" t="s">
        <v>9719</v>
      </c>
      <c r="H210" s="3" t="s">
        <v>9780</v>
      </c>
      <c r="I210"/>
      <c r="J210" t="s">
        <v>10421</v>
      </c>
      <c r="K210" s="3" t="s">
        <v>9780</v>
      </c>
      <c r="L210" s="3" t="s">
        <v>9780</v>
      </c>
      <c r="M210" s="3" t="s">
        <v>9780</v>
      </c>
      <c r="N210" s="84" t="str">
        <f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35">
      <c r="A211" s="125"/>
      <c r="B211" s="3" t="s">
        <v>10339</v>
      </c>
      <c r="C211" s="3" t="s">
        <v>10563</v>
      </c>
      <c r="D211" s="82" t="s">
        <v>10342</v>
      </c>
      <c r="E211" s="83" t="s">
        <v>10342</v>
      </c>
      <c r="F211" s="3" t="s">
        <v>9642</v>
      </c>
      <c r="G211" s="84" t="s">
        <v>9719</v>
      </c>
      <c r="H211" s="3" t="s">
        <v>9780</v>
      </c>
      <c r="I211"/>
      <c r="J211" t="s">
        <v>10422</v>
      </c>
      <c r="K211" s="3" t="s">
        <v>9780</v>
      </c>
      <c r="L211" s="3" t="s">
        <v>9780</v>
      </c>
      <c r="M211" s="3" t="s">
        <v>9780</v>
      </c>
      <c r="N211" s="84" t="str">
        <f t="shared" ref="N211:N223" si="5">IF(F211="String",IF(I211&lt;&gt;"","Sim","Não"),IF(F211="List",IF(I211&lt;&gt;"","Sim","Não"),IF(AND(I211&gt;=O211,I211&lt;=P211,I211&lt;&gt;""),"Sim","Não")))</f>
        <v>Não</v>
      </c>
      <c r="O211" s="3" t="s">
        <v>9780</v>
      </c>
      <c r="P211" s="3" t="s">
        <v>9780</v>
      </c>
    </row>
    <row r="212" spans="1:16" ht="17.25" customHeight="1" x14ac:dyDescent="0.35">
      <c r="A212" s="125"/>
      <c r="B212" s="3" t="s">
        <v>10339</v>
      </c>
      <c r="C212" s="3" t="s">
        <v>10563</v>
      </c>
      <c r="D212" s="82" t="s">
        <v>10343</v>
      </c>
      <c r="E212" s="83" t="s">
        <v>10343</v>
      </c>
      <c r="F212" s="3" t="s">
        <v>9642</v>
      </c>
      <c r="G212" s="84" t="s">
        <v>9719</v>
      </c>
      <c r="H212" s="3" t="s">
        <v>9780</v>
      </c>
      <c r="I212"/>
      <c r="J212" t="s">
        <v>10423</v>
      </c>
      <c r="K212" s="3" t="s">
        <v>9780</v>
      </c>
      <c r="L212" s="3" t="s">
        <v>9780</v>
      </c>
      <c r="M212" s="3" t="s">
        <v>9780</v>
      </c>
      <c r="N212" s="84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35">
      <c r="A213" s="125"/>
      <c r="B213" s="3" t="s">
        <v>10339</v>
      </c>
      <c r="C213" s="3" t="s">
        <v>10563</v>
      </c>
      <c r="D213" s="82" t="s">
        <v>10344</v>
      </c>
      <c r="E213" s="83" t="s">
        <v>10344</v>
      </c>
      <c r="F213" s="3" t="s">
        <v>9642</v>
      </c>
      <c r="G213" s="84" t="s">
        <v>9719</v>
      </c>
      <c r="H213" s="3" t="s">
        <v>9780</v>
      </c>
      <c r="I213"/>
      <c r="J213" t="s">
        <v>10424</v>
      </c>
      <c r="K213" s="3" t="s">
        <v>9780</v>
      </c>
      <c r="L213" s="3" t="s">
        <v>9780</v>
      </c>
      <c r="M213" s="3" t="s">
        <v>9780</v>
      </c>
      <c r="N213" s="84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35">
      <c r="A214" s="125"/>
      <c r="B214" s="3" t="s">
        <v>10339</v>
      </c>
      <c r="C214" s="3" t="s">
        <v>10563</v>
      </c>
      <c r="D214" s="82" t="s">
        <v>10345</v>
      </c>
      <c r="E214" s="83" t="s">
        <v>10345</v>
      </c>
      <c r="F214" s="3" t="s">
        <v>9642</v>
      </c>
      <c r="G214" s="84" t="s">
        <v>9719</v>
      </c>
      <c r="H214" s="3" t="s">
        <v>9780</v>
      </c>
      <c r="I214"/>
      <c r="J214" t="s">
        <v>10433</v>
      </c>
      <c r="K214" s="3" t="s">
        <v>9780</v>
      </c>
      <c r="L214" s="3" t="s">
        <v>9780</v>
      </c>
      <c r="M214" s="3" t="s">
        <v>9780</v>
      </c>
      <c r="N214" s="84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35">
      <c r="A215" s="125"/>
      <c r="B215" s="3" t="s">
        <v>10339</v>
      </c>
      <c r="C215" s="3" t="s">
        <v>10563</v>
      </c>
      <c r="D215" s="82" t="s">
        <v>10346</v>
      </c>
      <c r="E215" s="83" t="s">
        <v>10356</v>
      </c>
      <c r="F215" s="3" t="s">
        <v>9642</v>
      </c>
      <c r="G215" s="84" t="s">
        <v>9719</v>
      </c>
      <c r="H215" s="3" t="s">
        <v>9780</v>
      </c>
      <c r="I215"/>
      <c r="J215" t="s">
        <v>10425</v>
      </c>
      <c r="K215" s="3" t="s">
        <v>9780</v>
      </c>
      <c r="L215" s="3" t="s">
        <v>9780</v>
      </c>
      <c r="M215" s="3" t="s">
        <v>9780</v>
      </c>
      <c r="N215" s="84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35">
      <c r="A216" s="125"/>
      <c r="B216" s="3" t="s">
        <v>10339</v>
      </c>
      <c r="C216" s="3" t="s">
        <v>10563</v>
      </c>
      <c r="D216" s="82" t="s">
        <v>10347</v>
      </c>
      <c r="E216" s="83" t="s">
        <v>10347</v>
      </c>
      <c r="F216" s="3" t="s">
        <v>9642</v>
      </c>
      <c r="G216" s="84" t="s">
        <v>9719</v>
      </c>
      <c r="H216" s="3" t="s">
        <v>9780</v>
      </c>
      <c r="I216"/>
      <c r="J216" t="s">
        <v>10426</v>
      </c>
      <c r="K216" s="3" t="s">
        <v>9780</v>
      </c>
      <c r="L216" s="3" t="s">
        <v>9780</v>
      </c>
      <c r="M216" s="3" t="s">
        <v>9780</v>
      </c>
      <c r="N216" s="84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35">
      <c r="A217" s="125"/>
      <c r="B217" s="3" t="s">
        <v>10339</v>
      </c>
      <c r="C217" s="3" t="s">
        <v>10563</v>
      </c>
      <c r="D217" s="82" t="s">
        <v>10348</v>
      </c>
      <c r="E217" s="83" t="s">
        <v>10355</v>
      </c>
      <c r="F217" s="3" t="s">
        <v>9642</v>
      </c>
      <c r="G217" s="84" t="s">
        <v>9719</v>
      </c>
      <c r="H217" s="3" t="s">
        <v>9780</v>
      </c>
      <c r="I217"/>
      <c r="J217" t="s">
        <v>10427</v>
      </c>
      <c r="K217" s="3" t="s">
        <v>9780</v>
      </c>
      <c r="L217" s="3" t="s">
        <v>9780</v>
      </c>
      <c r="M217" s="3" t="s">
        <v>9780</v>
      </c>
      <c r="N217" s="84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35">
      <c r="A218" s="125"/>
      <c r="B218" s="3" t="s">
        <v>10339</v>
      </c>
      <c r="C218" s="3" t="s">
        <v>10563</v>
      </c>
      <c r="D218" s="82" t="s">
        <v>10349</v>
      </c>
      <c r="E218" s="83" t="s">
        <v>10349</v>
      </c>
      <c r="F218" s="3" t="s">
        <v>9642</v>
      </c>
      <c r="G218" s="84" t="s">
        <v>9719</v>
      </c>
      <c r="H218" s="3" t="s">
        <v>9780</v>
      </c>
      <c r="I218"/>
      <c r="J218" t="s">
        <v>10428</v>
      </c>
      <c r="K218" s="3" t="s">
        <v>9780</v>
      </c>
      <c r="L218" s="3" t="s">
        <v>9780</v>
      </c>
      <c r="M218" s="3" t="s">
        <v>9780</v>
      </c>
      <c r="N218" s="84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35">
      <c r="A219" s="125"/>
      <c r="B219" s="3" t="s">
        <v>10339</v>
      </c>
      <c r="C219" s="3" t="s">
        <v>10563</v>
      </c>
      <c r="D219" s="82" t="s">
        <v>10350</v>
      </c>
      <c r="E219" s="83" t="s">
        <v>10350</v>
      </c>
      <c r="F219" s="3" t="s">
        <v>9642</v>
      </c>
      <c r="G219" s="84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84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35">
      <c r="A220" s="125"/>
      <c r="B220" s="3" t="s">
        <v>10339</v>
      </c>
      <c r="C220" s="3" t="s">
        <v>10563</v>
      </c>
      <c r="D220" s="82" t="s">
        <v>10351</v>
      </c>
      <c r="E220" s="83" t="s">
        <v>10351</v>
      </c>
      <c r="F220" s="3" t="s">
        <v>9642</v>
      </c>
      <c r="G220" s="84" t="s">
        <v>9719</v>
      </c>
      <c r="H220" s="3" t="s">
        <v>9780</v>
      </c>
      <c r="I220"/>
      <c r="J220" t="s">
        <v>10429</v>
      </c>
      <c r="K220" s="3" t="s">
        <v>9780</v>
      </c>
      <c r="L220" s="3" t="s">
        <v>9780</v>
      </c>
      <c r="M220" s="3" t="s">
        <v>9780</v>
      </c>
      <c r="N220" s="84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35">
      <c r="A221" s="125"/>
      <c r="B221" s="3" t="s">
        <v>10339</v>
      </c>
      <c r="C221" s="3" t="s">
        <v>10563</v>
      </c>
      <c r="D221" s="82" t="s">
        <v>10352</v>
      </c>
      <c r="E221" s="83" t="s">
        <v>10352</v>
      </c>
      <c r="F221" s="3" t="s">
        <v>9642</v>
      </c>
      <c r="G221" s="84" t="s">
        <v>9719</v>
      </c>
      <c r="H221" s="3" t="s">
        <v>9780</v>
      </c>
      <c r="I221"/>
      <c r="J221" t="s">
        <v>10430</v>
      </c>
      <c r="K221" s="3" t="s">
        <v>9780</v>
      </c>
      <c r="L221" s="3" t="s">
        <v>9780</v>
      </c>
      <c r="M221" s="3" t="s">
        <v>9780</v>
      </c>
      <c r="N221" s="84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35">
      <c r="A222" s="125"/>
      <c r="B222" s="3" t="s">
        <v>10339</v>
      </c>
      <c r="C222" s="3" t="s">
        <v>10563</v>
      </c>
      <c r="D222" s="82" t="s">
        <v>10353</v>
      </c>
      <c r="E222" s="83" t="s">
        <v>10353</v>
      </c>
      <c r="F222" s="3" t="s">
        <v>9642</v>
      </c>
      <c r="G222" s="84" t="s">
        <v>9719</v>
      </c>
      <c r="H222" s="3" t="s">
        <v>9780</v>
      </c>
      <c r="I222"/>
      <c r="J222" t="s">
        <v>10431</v>
      </c>
      <c r="K222" s="3" t="s">
        <v>9780</v>
      </c>
      <c r="L222" s="3" t="s">
        <v>9780</v>
      </c>
      <c r="M222" s="3" t="s">
        <v>9780</v>
      </c>
      <c r="N222" s="84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35">
      <c r="A223" s="125"/>
      <c r="B223" s="3" t="s">
        <v>10339</v>
      </c>
      <c r="C223" s="3" t="s">
        <v>10563</v>
      </c>
      <c r="D223" s="82" t="s">
        <v>10354</v>
      </c>
      <c r="E223" s="83" t="s">
        <v>10354</v>
      </c>
      <c r="F223" s="3" t="s">
        <v>9642</v>
      </c>
      <c r="G223" s="84" t="s">
        <v>9719</v>
      </c>
      <c r="H223" s="3" t="s">
        <v>9780</v>
      </c>
      <c r="I223"/>
      <c r="J223" t="s">
        <v>10432</v>
      </c>
      <c r="K223" s="3" t="s">
        <v>9780</v>
      </c>
      <c r="L223" s="3" t="s">
        <v>9780</v>
      </c>
      <c r="M223" s="3" t="s">
        <v>9780</v>
      </c>
      <c r="N223" s="84" t="str">
        <f t="shared" si="5"/>
        <v>Não</v>
      </c>
      <c r="O223" s="3" t="s">
        <v>9780</v>
      </c>
      <c r="P223" s="3" t="s">
        <v>9780</v>
      </c>
    </row>
    <row r="224" spans="1:16" ht="17.25" customHeight="1" x14ac:dyDescent="0.35">
      <c r="A224" s="125"/>
      <c r="B224" s="3" t="s">
        <v>10339</v>
      </c>
      <c r="C224" s="3" t="s">
        <v>10563</v>
      </c>
      <c r="D224" s="90" t="s">
        <v>10436</v>
      </c>
      <c r="E224" s="1" t="s">
        <v>10436</v>
      </c>
      <c r="F224" s="3" t="s">
        <v>9642</v>
      </c>
      <c r="G224" s="84" t="s">
        <v>9719</v>
      </c>
      <c r="H224" s="3" t="s">
        <v>9780</v>
      </c>
      <c r="J224" t="s">
        <v>10434</v>
      </c>
      <c r="K224" s="3" t="s">
        <v>9780</v>
      </c>
      <c r="L224" s="3" t="s">
        <v>9780</v>
      </c>
      <c r="M224" s="3" t="s">
        <v>9780</v>
      </c>
      <c r="N224" s="84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35">
      <c r="A225" s="125"/>
      <c r="B225" s="3" t="s">
        <v>10339</v>
      </c>
      <c r="C225" s="3" t="s">
        <v>10563</v>
      </c>
      <c r="D225" s="90" t="s">
        <v>10437</v>
      </c>
      <c r="E225" s="1" t="s">
        <v>10437</v>
      </c>
      <c r="F225" s="3" t="s">
        <v>9642</v>
      </c>
      <c r="G225" s="84" t="s">
        <v>9719</v>
      </c>
      <c r="H225" s="3" t="s">
        <v>9780</v>
      </c>
      <c r="J225" t="s">
        <v>10435</v>
      </c>
      <c r="K225" s="3" t="s">
        <v>9780</v>
      </c>
      <c r="L225" s="3" t="s">
        <v>9780</v>
      </c>
      <c r="M225" s="3" t="s">
        <v>9780</v>
      </c>
      <c r="N225" s="84" t="str">
        <f>IF(F225="String",IF(I225&lt;&gt;"","Sim","Não"),IF(F225="List",IF(I225&lt;&gt;"","Sim","Não"),IF(AND(I225&gt;=O225,I225&lt;=P225,I225&lt;&gt;""),"Sim","Não")))</f>
        <v>Não</v>
      </c>
      <c r="O225" s="3" t="s">
        <v>9780</v>
      </c>
      <c r="P225" s="3" t="s">
        <v>9780</v>
      </c>
    </row>
    <row r="226" spans="1:16" ht="17.25" customHeight="1" x14ac:dyDescent="0.35">
      <c r="A226" s="124" t="s">
        <v>10547</v>
      </c>
      <c r="B226" s="81" t="s">
        <v>10546</v>
      </c>
      <c r="C226" s="81" t="s">
        <v>10548</v>
      </c>
      <c r="D226" s="86" t="s">
        <v>10549</v>
      </c>
      <c r="E226" s="87" t="s">
        <v>10562</v>
      </c>
      <c r="F226" s="84" t="s">
        <v>9642</v>
      </c>
      <c r="G226" s="84" t="s">
        <v>9719</v>
      </c>
      <c r="H226" s="15" t="s">
        <v>9780</v>
      </c>
      <c r="I226" s="89"/>
      <c r="J226" s="89" t="s">
        <v>9780</v>
      </c>
      <c r="K226" s="27" t="s">
        <v>9780</v>
      </c>
      <c r="L226" s="15" t="s">
        <v>9780</v>
      </c>
      <c r="M226" s="15" t="s">
        <v>9780</v>
      </c>
      <c r="N226" s="84" t="str">
        <f t="shared" ref="N226:N232" si="6">IF(F226="String",IF(I226&lt;&gt;"","Sim","Não"),IF(F226="List",IF(I226&lt;&gt;"","Sim","Não"),IF(AND(I226&gt;=O226,I226&lt;=P226,I226&lt;&gt;""),"Sim","Não")))</f>
        <v>Não</v>
      </c>
      <c r="O226" s="15" t="s">
        <v>9780</v>
      </c>
      <c r="P226" s="15" t="s">
        <v>9780</v>
      </c>
    </row>
    <row r="227" spans="1:16" ht="17.25" customHeight="1" x14ac:dyDescent="0.35">
      <c r="A227" s="124"/>
      <c r="B227" s="81" t="s">
        <v>10546</v>
      </c>
      <c r="C227" s="81" t="s">
        <v>10548</v>
      </c>
      <c r="D227" s="86" t="s">
        <v>10550</v>
      </c>
      <c r="E227" s="87" t="s">
        <v>10561</v>
      </c>
      <c r="F227" s="84" t="s">
        <v>9642</v>
      </c>
      <c r="G227" s="84" t="s">
        <v>9719</v>
      </c>
      <c r="H227" s="15" t="s">
        <v>9780</v>
      </c>
      <c r="I227" s="89"/>
      <c r="J227" s="89" t="s">
        <v>9780</v>
      </c>
      <c r="K227" s="27" t="s">
        <v>9780</v>
      </c>
      <c r="L227" s="15" t="s">
        <v>9780</v>
      </c>
      <c r="M227" s="15" t="s">
        <v>9780</v>
      </c>
      <c r="N227" s="84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35">
      <c r="A228" s="124"/>
      <c r="B228" s="81" t="s">
        <v>10546</v>
      </c>
      <c r="C228" s="81" t="s">
        <v>10548</v>
      </c>
      <c r="D228" s="86" t="s">
        <v>10551</v>
      </c>
      <c r="E228" s="87" t="s">
        <v>10560</v>
      </c>
      <c r="F228" s="84" t="s">
        <v>9642</v>
      </c>
      <c r="G228" s="84" t="s">
        <v>9719</v>
      </c>
      <c r="H228" s="15" t="s">
        <v>9780</v>
      </c>
      <c r="I228" s="89"/>
      <c r="J228" s="89" t="s">
        <v>9780</v>
      </c>
      <c r="K228" s="27" t="s">
        <v>9780</v>
      </c>
      <c r="L228" s="15" t="s">
        <v>9780</v>
      </c>
      <c r="M228" s="15" t="s">
        <v>9780</v>
      </c>
      <c r="N228" s="84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35">
      <c r="A229" s="124"/>
      <c r="B229" s="81" t="s">
        <v>10546</v>
      </c>
      <c r="C229" s="81" t="s">
        <v>10548</v>
      </c>
      <c r="D229" s="86" t="s">
        <v>10552</v>
      </c>
      <c r="E229" s="87" t="s">
        <v>10559</v>
      </c>
      <c r="F229" s="84" t="s">
        <v>9642</v>
      </c>
      <c r="G229" s="84" t="s">
        <v>9719</v>
      </c>
      <c r="H229" s="15" t="s">
        <v>9780</v>
      </c>
      <c r="I229" s="89"/>
      <c r="J229" s="89" t="s">
        <v>9780</v>
      </c>
      <c r="K229" s="27" t="s">
        <v>9780</v>
      </c>
      <c r="L229" s="15" t="s">
        <v>9780</v>
      </c>
      <c r="M229" s="15" t="s">
        <v>9780</v>
      </c>
      <c r="N229" s="84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35">
      <c r="A230" s="124"/>
      <c r="B230" s="81" t="s">
        <v>10546</v>
      </c>
      <c r="C230" s="81" t="s">
        <v>10548</v>
      </c>
      <c r="D230" s="86" t="s">
        <v>10553</v>
      </c>
      <c r="E230" s="87" t="s">
        <v>10558</v>
      </c>
      <c r="F230" s="84" t="s">
        <v>9642</v>
      </c>
      <c r="G230" s="84" t="s">
        <v>9719</v>
      </c>
      <c r="H230" s="15" t="s">
        <v>9780</v>
      </c>
      <c r="I230" s="89"/>
      <c r="J230" s="89" t="s">
        <v>9780</v>
      </c>
      <c r="K230" s="27" t="s">
        <v>9780</v>
      </c>
      <c r="L230" s="15" t="s">
        <v>9780</v>
      </c>
      <c r="M230" s="15" t="s">
        <v>9780</v>
      </c>
      <c r="N230" s="84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35">
      <c r="A231" s="124"/>
      <c r="B231" s="81" t="s">
        <v>10546</v>
      </c>
      <c r="C231" s="81" t="s">
        <v>10548</v>
      </c>
      <c r="D231" s="86" t="s">
        <v>10554</v>
      </c>
      <c r="E231" s="87" t="s">
        <v>10557</v>
      </c>
      <c r="F231" s="84" t="s">
        <v>9642</v>
      </c>
      <c r="G231" s="84" t="s">
        <v>9719</v>
      </c>
      <c r="H231" s="15" t="s">
        <v>9780</v>
      </c>
      <c r="I231" s="89"/>
      <c r="J231" s="89" t="s">
        <v>9780</v>
      </c>
      <c r="K231" s="27" t="s">
        <v>9780</v>
      </c>
      <c r="L231" s="15" t="s">
        <v>9780</v>
      </c>
      <c r="M231" s="15" t="s">
        <v>9780</v>
      </c>
      <c r="N231" s="84" t="str">
        <f t="shared" si="6"/>
        <v>Não</v>
      </c>
      <c r="O231" s="15" t="s">
        <v>9780</v>
      </c>
      <c r="P231" s="15" t="s">
        <v>9780</v>
      </c>
    </row>
    <row r="232" spans="1:16" ht="17.25" customHeight="1" x14ac:dyDescent="0.35">
      <c r="A232" s="124"/>
      <c r="B232" s="81" t="s">
        <v>10546</v>
      </c>
      <c r="C232" s="81" t="s">
        <v>10548</v>
      </c>
      <c r="D232" s="86" t="s">
        <v>10555</v>
      </c>
      <c r="E232" s="87" t="s">
        <v>10556</v>
      </c>
      <c r="F232" s="84" t="s">
        <v>9642</v>
      </c>
      <c r="G232" s="84" t="s">
        <v>9719</v>
      </c>
      <c r="H232" s="15" t="s">
        <v>9780</v>
      </c>
      <c r="I232" s="89"/>
      <c r="J232" s="89" t="s">
        <v>9780</v>
      </c>
      <c r="K232" s="27" t="s">
        <v>9780</v>
      </c>
      <c r="L232" s="15" t="s">
        <v>9780</v>
      </c>
      <c r="M232" s="15" t="s">
        <v>9780</v>
      </c>
      <c r="N232" s="84" t="str">
        <f t="shared" si="6"/>
        <v>Não</v>
      </c>
      <c r="O232" s="15" t="s">
        <v>9780</v>
      </c>
      <c r="P232" s="15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35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35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35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E16"/>
  <sheetViews>
    <sheetView zoomScale="80" zoomScaleNormal="80" workbookViewId="0">
      <selection activeCell="A2" sqref="A2"/>
    </sheetView>
  </sheetViews>
  <sheetFormatPr defaultColWidth="15.42578125" defaultRowHeight="39" customHeight="1" x14ac:dyDescent="0.25"/>
  <cols>
    <col min="1" max="1" width="15.42578125" style="112"/>
    <col min="2" max="16384" width="15.42578125" style="115"/>
  </cols>
  <sheetData>
    <row r="1" spans="1:5" s="114" customFormat="1" ht="72.599999999999994" customHeight="1" x14ac:dyDescent="0.25">
      <c r="A1" s="113"/>
    </row>
    <row r="2" spans="1:5" s="112" customFormat="1" ht="39" customHeight="1" x14ac:dyDescent="0.25"/>
    <row r="16" spans="1:5" ht="39" customHeight="1" x14ac:dyDescent="0.25">
      <c r="E16" s="3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10569</v>
      </c>
      <c r="N1" s="20" t="s">
        <v>10159</v>
      </c>
      <c r="O1" s="20" t="s">
        <v>10160</v>
      </c>
    </row>
    <row r="2" spans="1:15" s="76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77"/>
      <c r="G3" s="77"/>
      <c r="H3" s="77"/>
      <c r="I3" s="77"/>
    </row>
    <row r="4" spans="1:15" s="76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77"/>
      <c r="G5" s="77"/>
      <c r="H5" s="77"/>
      <c r="I5" s="77"/>
    </row>
    <row r="6" spans="1:15" s="15" customFormat="1" x14ac:dyDescent="0.35">
      <c r="F6" s="77"/>
      <c r="G6" s="77"/>
      <c r="H6" s="77"/>
      <c r="I6" s="77"/>
    </row>
    <row r="7" spans="1:15" s="6" customFormat="1" x14ac:dyDescent="0.35">
      <c r="A7" s="15"/>
      <c r="B7" s="15"/>
      <c r="C7" s="15"/>
      <c r="D7" s="15"/>
      <c r="E7" s="15"/>
      <c r="F7" s="77"/>
      <c r="G7" s="77"/>
      <c r="H7" s="77"/>
      <c r="I7" s="77"/>
      <c r="J7" s="15"/>
      <c r="K7" s="15"/>
      <c r="L7" s="15"/>
      <c r="M7" s="15"/>
      <c r="N7" s="15"/>
      <c r="O7" s="15"/>
    </row>
    <row r="8" spans="1:15" x14ac:dyDescent="0.35">
      <c r="F8" s="77"/>
      <c r="G8" s="77"/>
      <c r="H8" s="77"/>
      <c r="I8" s="77"/>
    </row>
    <row r="9" spans="1:15" x14ac:dyDescent="0.35">
      <c r="F9" s="77"/>
      <c r="G9" s="77"/>
      <c r="H9" s="77"/>
      <c r="I9" s="77"/>
    </row>
    <row r="10" spans="1:15" x14ac:dyDescent="0.35">
      <c r="F10" s="77"/>
      <c r="G10" s="77"/>
      <c r="H10" s="77"/>
      <c r="I10" s="77"/>
    </row>
    <row r="11" spans="1:15" s="6" customFormat="1" x14ac:dyDescent="0.35">
      <c r="A11" s="15"/>
      <c r="B11" s="15"/>
      <c r="C11" s="15"/>
      <c r="D11" s="15"/>
      <c r="E11" s="15"/>
      <c r="F11" s="77"/>
      <c r="G11" s="77"/>
      <c r="H11" s="77"/>
      <c r="I11" s="77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77"/>
      <c r="G12" s="77"/>
      <c r="H12" s="77"/>
      <c r="I12" s="77"/>
      <c r="J12" s="15"/>
      <c r="K12" s="15"/>
      <c r="L12" s="15"/>
      <c r="M12" s="15"/>
      <c r="N12" s="15"/>
      <c r="O12" s="15"/>
    </row>
    <row r="13" spans="1:15" x14ac:dyDescent="0.35">
      <c r="F13" s="77"/>
      <c r="G13" s="77"/>
      <c r="H13" s="77"/>
      <c r="I13" s="77"/>
    </row>
    <row r="14" spans="1:15" x14ac:dyDescent="0.35">
      <c r="F14" s="77"/>
      <c r="G14" s="77"/>
      <c r="H14" s="77"/>
      <c r="I14" s="77"/>
    </row>
    <row r="15" spans="1:15" x14ac:dyDescent="0.35">
      <c r="F15" s="77"/>
      <c r="G15" s="77"/>
      <c r="H15" s="77"/>
      <c r="I15" s="77"/>
    </row>
    <row r="16" spans="1:15" s="6" customFormat="1" x14ac:dyDescent="0.35">
      <c r="A16" s="15"/>
      <c r="B16" s="15"/>
      <c r="C16" s="15"/>
      <c r="D16" s="15"/>
      <c r="E16" s="15"/>
      <c r="F16" s="77"/>
      <c r="G16" s="77"/>
      <c r="H16" s="77"/>
      <c r="I16" s="77"/>
      <c r="J16" s="15"/>
      <c r="K16" s="15"/>
      <c r="L16" s="15"/>
      <c r="M16" s="15"/>
      <c r="N16" s="15"/>
      <c r="O16" s="15"/>
    </row>
    <row r="17" spans="1:15" x14ac:dyDescent="0.35">
      <c r="F17" s="77"/>
      <c r="G17" s="77"/>
      <c r="H17" s="77"/>
      <c r="I17" s="77"/>
    </row>
    <row r="18" spans="1:15" x14ac:dyDescent="0.35">
      <c r="F18" s="77"/>
      <c r="G18" s="77"/>
      <c r="H18" s="77"/>
      <c r="I18" s="77"/>
    </row>
    <row r="19" spans="1:15" x14ac:dyDescent="0.35">
      <c r="F19" s="77"/>
      <c r="G19" s="77"/>
      <c r="H19" s="77"/>
      <c r="I19" s="77"/>
    </row>
    <row r="20" spans="1:15" s="6" customFormat="1" x14ac:dyDescent="0.35">
      <c r="A20" s="15"/>
      <c r="B20" s="15"/>
      <c r="C20" s="15"/>
      <c r="D20" s="15"/>
      <c r="E20" s="15"/>
      <c r="F20" s="77"/>
      <c r="G20" s="77"/>
      <c r="H20" s="77"/>
      <c r="I20" s="77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77"/>
      <c r="G21" s="77"/>
      <c r="H21" s="77"/>
      <c r="I21" s="77"/>
      <c r="J21" s="15"/>
      <c r="K21" s="15"/>
      <c r="L21" s="15"/>
      <c r="M21" s="15"/>
      <c r="N21" s="15"/>
      <c r="O21" s="15"/>
    </row>
    <row r="22" spans="1:15" x14ac:dyDescent="0.35">
      <c r="F22" s="77"/>
      <c r="G22" s="77"/>
      <c r="H22" s="77"/>
      <c r="I22" s="77"/>
    </row>
    <row r="23" spans="1:15" x14ac:dyDescent="0.35">
      <c r="F23" s="77"/>
      <c r="G23" s="77"/>
      <c r="H23" s="77"/>
      <c r="I23" s="77"/>
    </row>
    <row r="24" spans="1:15" x14ac:dyDescent="0.35">
      <c r="F24" s="77"/>
      <c r="G24" s="77"/>
      <c r="H24" s="77"/>
      <c r="I24" s="77"/>
    </row>
    <row r="25" spans="1:15" x14ac:dyDescent="0.35">
      <c r="F25" s="77"/>
      <c r="G25" s="77"/>
      <c r="H25" s="77"/>
      <c r="I25" s="77"/>
    </row>
    <row r="26" spans="1:15" s="6" customFormat="1" x14ac:dyDescent="0.35">
      <c r="A26" s="15"/>
      <c r="B26" s="15"/>
      <c r="C26" s="15"/>
      <c r="D26" s="15"/>
      <c r="E26" s="15"/>
      <c r="F26" s="77"/>
      <c r="G26" s="77"/>
      <c r="H26" s="77"/>
      <c r="I26" s="77"/>
      <c r="J26" s="15"/>
      <c r="K26" s="15"/>
      <c r="L26" s="15"/>
      <c r="M26" s="15"/>
      <c r="N26" s="15"/>
      <c r="O26" s="15"/>
    </row>
    <row r="27" spans="1:15" x14ac:dyDescent="0.35">
      <c r="F27" s="77"/>
      <c r="G27" s="77"/>
      <c r="H27" s="77"/>
      <c r="I27" s="77"/>
    </row>
    <row r="28" spans="1:15" x14ac:dyDescent="0.35">
      <c r="F28" s="77"/>
      <c r="G28" s="77"/>
      <c r="H28" s="77"/>
      <c r="I28" s="77"/>
    </row>
    <row r="29" spans="1:15" s="6" customFormat="1" x14ac:dyDescent="0.35">
      <c r="A29" s="15"/>
      <c r="B29" s="15"/>
      <c r="C29" s="15"/>
      <c r="D29" s="15"/>
      <c r="E29" s="15"/>
      <c r="F29" s="77"/>
      <c r="G29" s="77"/>
      <c r="H29" s="77"/>
      <c r="I29" s="77"/>
      <c r="J29" s="15"/>
      <c r="K29" s="15"/>
      <c r="L29" s="15"/>
      <c r="M29" s="15"/>
      <c r="N29" s="15"/>
      <c r="O29" s="15"/>
    </row>
    <row r="30" spans="1:15" x14ac:dyDescent="0.35">
      <c r="F30" s="77"/>
      <c r="G30" s="77"/>
      <c r="H30" s="77"/>
      <c r="I30" s="77"/>
    </row>
    <row r="31" spans="1:15" s="6" customFormat="1" x14ac:dyDescent="0.35">
      <c r="A31" s="15"/>
      <c r="B31" s="15"/>
      <c r="C31" s="15"/>
      <c r="D31" s="15"/>
      <c r="E31" s="15"/>
      <c r="F31" s="77"/>
      <c r="G31" s="77"/>
      <c r="H31" s="77"/>
      <c r="I31" s="77"/>
      <c r="J31" s="15"/>
      <c r="K31" s="15"/>
      <c r="L31" s="15"/>
      <c r="M31" s="15"/>
      <c r="N31" s="15"/>
      <c r="O31" s="15"/>
    </row>
    <row r="32" spans="1:15" x14ac:dyDescent="0.35">
      <c r="F32" s="77"/>
      <c r="G32" s="77"/>
      <c r="H32" s="77"/>
      <c r="I32" s="77"/>
    </row>
    <row r="33" spans="1:15" x14ac:dyDescent="0.35">
      <c r="F33" s="77"/>
      <c r="G33" s="77"/>
      <c r="H33" s="77"/>
      <c r="I33" s="77"/>
    </row>
    <row r="34" spans="1:15" x14ac:dyDescent="0.35">
      <c r="F34" s="77"/>
      <c r="G34" s="77"/>
      <c r="H34" s="77"/>
      <c r="I34" s="77"/>
    </row>
    <row r="35" spans="1:15" x14ac:dyDescent="0.35">
      <c r="F35" s="77"/>
      <c r="G35" s="77"/>
      <c r="H35" s="77"/>
      <c r="I35" s="77"/>
    </row>
    <row r="36" spans="1:15" s="6" customFormat="1" x14ac:dyDescent="0.35">
      <c r="A36" s="15"/>
      <c r="B36" s="15"/>
      <c r="C36" s="15"/>
      <c r="D36" s="15"/>
      <c r="E36" s="15"/>
      <c r="F36" s="77"/>
      <c r="G36" s="77"/>
      <c r="H36" s="77"/>
      <c r="I36" s="77"/>
      <c r="J36" s="15"/>
      <c r="K36" s="15"/>
      <c r="L36" s="15"/>
      <c r="M36" s="15"/>
      <c r="N36" s="15"/>
      <c r="O36" s="15"/>
    </row>
    <row r="37" spans="1:15" x14ac:dyDescent="0.35">
      <c r="F37" s="77"/>
      <c r="G37" s="77"/>
      <c r="H37" s="77"/>
      <c r="I37" s="77"/>
    </row>
    <row r="38" spans="1:15" s="6" customFormat="1" x14ac:dyDescent="0.35">
      <c r="A38" s="15"/>
      <c r="B38" s="15"/>
      <c r="C38" s="15"/>
      <c r="D38" s="15"/>
      <c r="E38" s="15"/>
      <c r="F38" s="77"/>
      <c r="G38" s="77"/>
      <c r="H38" s="77"/>
      <c r="I38" s="77"/>
      <c r="J38" s="15"/>
      <c r="K38" s="15"/>
      <c r="L38" s="15"/>
      <c r="M38" s="15"/>
      <c r="N38" s="15"/>
      <c r="O38" s="15"/>
    </row>
    <row r="39" spans="1:15" x14ac:dyDescent="0.35">
      <c r="F39" s="77"/>
      <c r="G39" s="77"/>
      <c r="H39" s="77"/>
      <c r="I39" s="77"/>
    </row>
    <row r="40" spans="1:15" x14ac:dyDescent="0.35">
      <c r="F40" s="77"/>
      <c r="G40" s="77"/>
      <c r="H40" s="77"/>
      <c r="I40" s="77"/>
    </row>
    <row r="41" spans="1:15" x14ac:dyDescent="0.35">
      <c r="F41" s="77"/>
      <c r="G41" s="77"/>
      <c r="H41" s="77"/>
      <c r="I41" s="77"/>
    </row>
    <row r="42" spans="1:15" x14ac:dyDescent="0.35">
      <c r="F42" s="77"/>
      <c r="G42" s="77"/>
      <c r="H42" s="77"/>
      <c r="I42" s="77"/>
    </row>
    <row r="43" spans="1:15" x14ac:dyDescent="0.35">
      <c r="F43" s="77"/>
      <c r="G43" s="77"/>
      <c r="H43" s="77"/>
      <c r="I43" s="77"/>
    </row>
    <row r="44" spans="1:15" x14ac:dyDescent="0.35">
      <c r="F44" s="77"/>
      <c r="G44" s="77"/>
      <c r="H44" s="77"/>
      <c r="I44" s="77"/>
    </row>
    <row r="45" spans="1:15" x14ac:dyDescent="0.35">
      <c r="F45" s="77"/>
      <c r="G45" s="77"/>
      <c r="H45" s="77"/>
      <c r="I45" s="77"/>
    </row>
    <row r="46" spans="1:15" x14ac:dyDescent="0.35">
      <c r="F46" s="77"/>
      <c r="G46" s="77"/>
      <c r="H46" s="77"/>
      <c r="I46" s="77"/>
    </row>
    <row r="47" spans="1:15" s="6" customFormat="1" x14ac:dyDescent="0.35">
      <c r="A47" s="15"/>
      <c r="B47" s="15"/>
      <c r="C47" s="15"/>
      <c r="D47" s="15"/>
      <c r="E47" s="15"/>
      <c r="F47" s="77"/>
      <c r="G47" s="77"/>
      <c r="H47" s="77"/>
      <c r="I47" s="77"/>
      <c r="J47" s="15"/>
      <c r="K47" s="15"/>
      <c r="L47" s="15"/>
      <c r="M47" s="15"/>
      <c r="N47" s="15"/>
      <c r="O47" s="15"/>
    </row>
    <row r="48" spans="1:15" x14ac:dyDescent="0.35">
      <c r="F48" s="77"/>
      <c r="G48" s="77"/>
      <c r="H48" s="77"/>
      <c r="I48" s="77"/>
    </row>
    <row r="49" spans="1:15" x14ac:dyDescent="0.35">
      <c r="F49" s="77"/>
      <c r="G49" s="77"/>
      <c r="H49" s="77"/>
      <c r="I49" s="77"/>
    </row>
    <row r="50" spans="1:15" x14ac:dyDescent="0.35">
      <c r="F50" s="77"/>
      <c r="G50" s="77"/>
      <c r="H50" s="77"/>
      <c r="I50" s="77"/>
    </row>
    <row r="51" spans="1:15" x14ac:dyDescent="0.35">
      <c r="F51" s="77"/>
      <c r="G51" s="77"/>
      <c r="H51" s="77"/>
      <c r="I51" s="77"/>
    </row>
    <row r="52" spans="1:15" x14ac:dyDescent="0.35">
      <c r="F52" s="77"/>
      <c r="G52" s="77"/>
      <c r="H52" s="77"/>
      <c r="I52" s="77"/>
    </row>
    <row r="53" spans="1:15" x14ac:dyDescent="0.35">
      <c r="F53" s="77"/>
      <c r="G53" s="77"/>
      <c r="H53" s="77"/>
      <c r="I53" s="77"/>
    </row>
    <row r="54" spans="1:15" x14ac:dyDescent="0.35">
      <c r="F54" s="77"/>
      <c r="G54" s="77"/>
      <c r="H54" s="77"/>
      <c r="I54" s="77"/>
    </row>
    <row r="55" spans="1:15" x14ac:dyDescent="0.35">
      <c r="F55" s="77"/>
      <c r="G55" s="77"/>
      <c r="H55" s="77"/>
      <c r="I55" s="77"/>
    </row>
    <row r="56" spans="1:15" s="6" customFormat="1" x14ac:dyDescent="0.35">
      <c r="A56" s="76"/>
      <c r="B56" s="76"/>
      <c r="C56" s="76"/>
      <c r="D56" s="76"/>
      <c r="E56" s="76"/>
      <c r="F56" s="78"/>
      <c r="G56" s="78"/>
      <c r="H56" s="78"/>
      <c r="I56" s="78"/>
      <c r="J56" s="76"/>
      <c r="K56" s="76"/>
      <c r="L56" s="76"/>
      <c r="M56" s="76"/>
      <c r="N56" s="76"/>
      <c r="O56" s="76"/>
    </row>
    <row r="57" spans="1:15" x14ac:dyDescent="0.35">
      <c r="F57" s="77"/>
      <c r="G57" s="77"/>
      <c r="H57" s="77"/>
      <c r="I57" s="77"/>
    </row>
    <row r="58" spans="1:15" x14ac:dyDescent="0.35">
      <c r="F58" s="77"/>
      <c r="G58" s="77"/>
      <c r="H58" s="77"/>
      <c r="I58" s="77"/>
    </row>
    <row r="59" spans="1:15" x14ac:dyDescent="0.35">
      <c r="F59" s="77"/>
      <c r="G59" s="77"/>
      <c r="H59" s="77"/>
      <c r="I59" s="77"/>
    </row>
    <row r="60" spans="1:15" x14ac:dyDescent="0.35">
      <c r="F60" s="77"/>
      <c r="G60" s="77"/>
      <c r="H60" s="77"/>
      <c r="I60" s="77"/>
    </row>
    <row r="61" spans="1:15" x14ac:dyDescent="0.35">
      <c r="F61" s="77"/>
      <c r="G61" s="77"/>
      <c r="H61" s="77"/>
      <c r="I61" s="77"/>
    </row>
    <row r="62" spans="1:15" x14ac:dyDescent="0.35">
      <c r="F62" s="77"/>
      <c r="G62" s="77"/>
      <c r="H62" s="77"/>
      <c r="I62" s="77"/>
    </row>
    <row r="63" spans="1:15" x14ac:dyDescent="0.35">
      <c r="F63" s="77"/>
      <c r="G63" s="77"/>
      <c r="H63" s="77"/>
      <c r="I63" s="77"/>
    </row>
    <row r="64" spans="1:15" x14ac:dyDescent="0.35">
      <c r="F64" s="77"/>
      <c r="G64" s="77"/>
      <c r="H64" s="77"/>
      <c r="I64" s="77"/>
    </row>
    <row r="65" spans="1:15" x14ac:dyDescent="0.35">
      <c r="F65" s="77"/>
      <c r="G65" s="77"/>
      <c r="H65" s="77"/>
      <c r="I65" s="77"/>
    </row>
    <row r="66" spans="1:15" x14ac:dyDescent="0.35">
      <c r="F66" s="77"/>
      <c r="G66" s="77"/>
      <c r="H66" s="77"/>
      <c r="I66" s="77"/>
    </row>
    <row r="67" spans="1:15" x14ac:dyDescent="0.35">
      <c r="F67" s="77"/>
      <c r="G67" s="77"/>
      <c r="H67" s="77"/>
      <c r="I67" s="77"/>
    </row>
    <row r="68" spans="1:15" x14ac:dyDescent="0.35">
      <c r="F68" s="77"/>
      <c r="G68" s="77"/>
      <c r="H68" s="77"/>
      <c r="I68" s="77"/>
    </row>
    <row r="69" spans="1:15" x14ac:dyDescent="0.35">
      <c r="F69" s="77"/>
      <c r="G69" s="77"/>
      <c r="H69" s="77"/>
      <c r="I69" s="77"/>
    </row>
    <row r="70" spans="1:15" x14ac:dyDescent="0.35">
      <c r="F70" s="77"/>
      <c r="G70" s="77"/>
      <c r="H70" s="77"/>
      <c r="I70" s="77"/>
    </row>
    <row r="71" spans="1:15" x14ac:dyDescent="0.35">
      <c r="F71" s="77"/>
      <c r="G71" s="77"/>
      <c r="H71" s="77"/>
      <c r="I71" s="77"/>
    </row>
    <row r="72" spans="1:15" x14ac:dyDescent="0.35">
      <c r="F72" s="77"/>
      <c r="G72" s="77"/>
      <c r="H72" s="77"/>
      <c r="I72" s="77"/>
    </row>
    <row r="73" spans="1:15" s="6" customFormat="1" x14ac:dyDescent="0.35">
      <c r="A73" s="76"/>
      <c r="B73" s="76"/>
      <c r="C73" s="76"/>
      <c r="D73" s="76"/>
      <c r="E73" s="76"/>
      <c r="F73" s="78"/>
      <c r="G73" s="78"/>
      <c r="H73" s="78"/>
      <c r="I73" s="78"/>
      <c r="J73" s="76"/>
      <c r="K73" s="76"/>
      <c r="L73" s="76"/>
      <c r="M73" s="76"/>
      <c r="N73" s="76"/>
      <c r="O73" s="76"/>
    </row>
    <row r="74" spans="1:15" x14ac:dyDescent="0.35">
      <c r="F74" s="77"/>
      <c r="G74" s="77"/>
      <c r="H74" s="77"/>
      <c r="I74" s="77"/>
    </row>
    <row r="75" spans="1:15" x14ac:dyDescent="0.35">
      <c r="F75" s="77"/>
      <c r="G75" s="77"/>
      <c r="H75" s="77"/>
      <c r="I75" s="77"/>
    </row>
    <row r="76" spans="1:15" x14ac:dyDescent="0.35">
      <c r="F76" s="77"/>
      <c r="G76" s="77"/>
      <c r="H76" s="77"/>
      <c r="I76" s="77"/>
    </row>
    <row r="77" spans="1:15" x14ac:dyDescent="0.35">
      <c r="F77" s="77"/>
      <c r="G77" s="77"/>
      <c r="H77" s="77"/>
      <c r="I77" s="77"/>
    </row>
    <row r="78" spans="1:15" x14ac:dyDescent="0.35">
      <c r="F78" s="77"/>
      <c r="G78" s="77"/>
      <c r="H78" s="77"/>
      <c r="I78" s="77"/>
    </row>
    <row r="79" spans="1:15" x14ac:dyDescent="0.35">
      <c r="F79" s="77"/>
      <c r="G79" s="77"/>
      <c r="H79" s="77"/>
      <c r="I79" s="77"/>
    </row>
    <row r="80" spans="1:15" x14ac:dyDescent="0.35">
      <c r="F80" s="77"/>
      <c r="G80" s="77"/>
      <c r="H80" s="77"/>
      <c r="I80" s="77"/>
    </row>
    <row r="81" spans="1:15" x14ac:dyDescent="0.35">
      <c r="F81" s="77"/>
      <c r="G81" s="77"/>
      <c r="H81" s="77"/>
      <c r="I81" s="77"/>
    </row>
    <row r="82" spans="1:15" x14ac:dyDescent="0.35">
      <c r="F82" s="77"/>
      <c r="G82" s="77"/>
      <c r="H82" s="77"/>
      <c r="I82" s="77"/>
    </row>
    <row r="83" spans="1:15" x14ac:dyDescent="0.35">
      <c r="F83" s="77"/>
      <c r="G83" s="77"/>
      <c r="H83" s="77"/>
      <c r="I83" s="77"/>
    </row>
    <row r="84" spans="1:15" x14ac:dyDescent="0.35">
      <c r="F84" s="77"/>
      <c r="G84" s="77"/>
      <c r="H84" s="77"/>
      <c r="I84" s="77"/>
    </row>
    <row r="85" spans="1:15" x14ac:dyDescent="0.35">
      <c r="F85" s="77"/>
      <c r="G85" s="77"/>
      <c r="H85" s="77"/>
      <c r="I85" s="77"/>
    </row>
    <row r="86" spans="1:15" x14ac:dyDescent="0.35">
      <c r="F86" s="77"/>
      <c r="G86" s="77"/>
      <c r="H86" s="77"/>
      <c r="I86" s="77"/>
    </row>
    <row r="87" spans="1:15" x14ac:dyDescent="0.35">
      <c r="F87" s="77"/>
      <c r="G87" s="77"/>
      <c r="H87" s="77"/>
      <c r="I87" s="77"/>
    </row>
    <row r="88" spans="1:15" x14ac:dyDescent="0.35">
      <c r="F88" s="77"/>
      <c r="G88" s="77"/>
      <c r="H88" s="77"/>
      <c r="I88" s="77"/>
    </row>
    <row r="89" spans="1:15" x14ac:dyDescent="0.35">
      <c r="F89" s="77"/>
      <c r="G89" s="77"/>
      <c r="H89" s="77"/>
      <c r="I89" s="77"/>
    </row>
    <row r="90" spans="1:15" s="6" customFormat="1" x14ac:dyDescent="0.35">
      <c r="A90" s="76"/>
      <c r="B90" s="76"/>
      <c r="C90" s="76"/>
      <c r="D90" s="76"/>
      <c r="E90" s="76"/>
      <c r="F90" s="78"/>
      <c r="G90" s="78"/>
      <c r="H90" s="78"/>
      <c r="I90" s="78"/>
      <c r="J90" s="76"/>
      <c r="K90" s="76"/>
      <c r="L90" s="76"/>
      <c r="M90" s="76"/>
      <c r="N90" s="76"/>
      <c r="O90" s="76"/>
    </row>
    <row r="91" spans="1:15" x14ac:dyDescent="0.35">
      <c r="F91" s="77"/>
      <c r="G91" s="77"/>
      <c r="H91" s="77"/>
      <c r="I91" s="77"/>
    </row>
    <row r="92" spans="1:15" x14ac:dyDescent="0.35">
      <c r="F92" s="77"/>
      <c r="G92" s="77"/>
      <c r="H92" s="77"/>
      <c r="I92" s="77"/>
    </row>
    <row r="93" spans="1:15" x14ac:dyDescent="0.35">
      <c r="F93" s="77"/>
      <c r="G93" s="77"/>
      <c r="H93" s="77"/>
      <c r="I93" s="77"/>
    </row>
    <row r="94" spans="1:15" x14ac:dyDescent="0.35">
      <c r="F94" s="77"/>
      <c r="G94" s="77"/>
      <c r="H94" s="77"/>
    </row>
    <row r="95" spans="1:15" x14ac:dyDescent="0.35">
      <c r="F95" s="77"/>
      <c r="G95" s="77"/>
      <c r="H95" s="77"/>
      <c r="I95" s="77"/>
    </row>
    <row r="96" spans="1:15" x14ac:dyDescent="0.35">
      <c r="F96" s="77"/>
      <c r="G96" s="77"/>
      <c r="H96" s="77"/>
      <c r="I96" s="77"/>
    </row>
    <row r="97" spans="1:15" x14ac:dyDescent="0.35">
      <c r="F97" s="77"/>
      <c r="G97" s="77"/>
      <c r="H97" s="77"/>
      <c r="I97" s="77"/>
    </row>
    <row r="98" spans="1:15" x14ac:dyDescent="0.35">
      <c r="F98" s="77"/>
      <c r="G98" s="77"/>
      <c r="H98" s="77"/>
      <c r="I98" s="77"/>
    </row>
    <row r="99" spans="1:15" x14ac:dyDescent="0.35">
      <c r="F99" s="77"/>
      <c r="G99" s="77"/>
      <c r="H99" s="77"/>
    </row>
    <row r="100" spans="1:15" x14ac:dyDescent="0.35">
      <c r="F100" s="77"/>
      <c r="G100" s="77"/>
      <c r="H100" s="77"/>
      <c r="I100" s="77"/>
    </row>
    <row r="101" spans="1:15" x14ac:dyDescent="0.35">
      <c r="F101" s="77"/>
      <c r="G101" s="77"/>
      <c r="H101" s="77"/>
      <c r="I101" s="77"/>
    </row>
    <row r="102" spans="1:15" x14ac:dyDescent="0.35">
      <c r="F102" s="77"/>
      <c r="G102" s="77"/>
      <c r="H102" s="77"/>
      <c r="I102" s="77"/>
    </row>
    <row r="103" spans="1:15" x14ac:dyDescent="0.35">
      <c r="F103" s="77"/>
      <c r="G103" s="77"/>
      <c r="H103" s="77"/>
      <c r="I103" s="77"/>
    </row>
    <row r="104" spans="1:15" s="6" customFormat="1" x14ac:dyDescent="0.35">
      <c r="A104" s="76"/>
      <c r="B104" s="76"/>
      <c r="C104" s="76"/>
      <c r="D104" s="76"/>
      <c r="E104" s="76"/>
      <c r="F104" s="78"/>
      <c r="G104" s="78"/>
      <c r="H104" s="78"/>
      <c r="I104" s="78"/>
      <c r="J104" s="76"/>
      <c r="K104" s="76"/>
      <c r="L104" s="76"/>
      <c r="M104" s="76"/>
      <c r="N104" s="76"/>
      <c r="O104" s="76"/>
    </row>
    <row r="105" spans="1:15" x14ac:dyDescent="0.35">
      <c r="F105" s="77"/>
      <c r="G105" s="77"/>
      <c r="H105" s="77"/>
    </row>
    <row r="106" spans="1:15" x14ac:dyDescent="0.35">
      <c r="F106" s="77"/>
      <c r="G106" s="77"/>
      <c r="H106" s="77"/>
      <c r="I106" s="77"/>
    </row>
    <row r="107" spans="1:15" s="6" customFormat="1" x14ac:dyDescent="0.35">
      <c r="A107" s="76"/>
      <c r="B107" s="76"/>
      <c r="C107" s="76"/>
      <c r="D107" s="76"/>
      <c r="E107" s="76"/>
      <c r="F107" s="78"/>
      <c r="G107" s="78"/>
      <c r="H107" s="78"/>
      <c r="I107" s="78"/>
      <c r="J107" s="76"/>
      <c r="K107" s="76"/>
      <c r="L107" s="76"/>
      <c r="M107" s="76"/>
      <c r="N107" s="76"/>
      <c r="O107" s="76"/>
    </row>
    <row r="108" spans="1:15" x14ac:dyDescent="0.35">
      <c r="F108" s="77"/>
      <c r="G108" s="77"/>
      <c r="H108" s="77"/>
      <c r="I108" s="77"/>
    </row>
    <row r="109" spans="1:15" x14ac:dyDescent="0.35">
      <c r="F109" s="77"/>
      <c r="G109" s="77"/>
      <c r="H109" s="77"/>
      <c r="I109" s="77"/>
    </row>
    <row r="110" spans="1:15" x14ac:dyDescent="0.35">
      <c r="F110" s="77"/>
      <c r="G110" s="77"/>
      <c r="H110" s="77"/>
      <c r="I110" s="77"/>
    </row>
    <row r="111" spans="1:15" x14ac:dyDescent="0.35">
      <c r="F111" s="77"/>
      <c r="G111" s="77"/>
      <c r="H111" s="77"/>
    </row>
    <row r="112" spans="1:15" x14ac:dyDescent="0.35">
      <c r="F112" s="77"/>
      <c r="G112" s="77"/>
      <c r="H112" s="77"/>
      <c r="I112" s="77"/>
    </row>
    <row r="113" spans="1:15" x14ac:dyDescent="0.35">
      <c r="F113" s="77"/>
      <c r="G113" s="77"/>
      <c r="H113" s="77"/>
      <c r="I113" s="77"/>
    </row>
    <row r="114" spans="1:15" x14ac:dyDescent="0.35">
      <c r="F114" s="77"/>
      <c r="G114" s="77"/>
      <c r="H114" s="77"/>
      <c r="I114" s="77"/>
    </row>
    <row r="115" spans="1:15" x14ac:dyDescent="0.35">
      <c r="F115" s="77"/>
      <c r="G115" s="77"/>
      <c r="H115" s="77"/>
      <c r="I115" s="77"/>
    </row>
    <row r="116" spans="1:15" x14ac:dyDescent="0.35">
      <c r="F116" s="77"/>
      <c r="G116" s="77"/>
      <c r="H116" s="77"/>
      <c r="I116" s="77"/>
    </row>
    <row r="117" spans="1:15" x14ac:dyDescent="0.35">
      <c r="F117" s="77"/>
      <c r="G117" s="77"/>
      <c r="H117" s="77"/>
    </row>
    <row r="118" spans="1:15" x14ac:dyDescent="0.35">
      <c r="F118" s="77"/>
      <c r="G118" s="77"/>
      <c r="H118" s="77"/>
      <c r="I118" s="77"/>
    </row>
    <row r="119" spans="1:15" x14ac:dyDescent="0.35">
      <c r="F119" s="77"/>
      <c r="G119" s="77"/>
      <c r="H119" s="77"/>
      <c r="I119" s="77"/>
    </row>
    <row r="120" spans="1:15" x14ac:dyDescent="0.35">
      <c r="F120" s="77"/>
      <c r="G120" s="77"/>
      <c r="H120" s="77"/>
      <c r="I120" s="77"/>
    </row>
    <row r="121" spans="1:15" x14ac:dyDescent="0.35">
      <c r="F121" s="77"/>
      <c r="G121" s="77"/>
      <c r="H121" s="77"/>
      <c r="I121" s="77"/>
    </row>
    <row r="122" spans="1:15" x14ac:dyDescent="0.35">
      <c r="F122" s="77"/>
      <c r="G122" s="77"/>
      <c r="H122" s="77"/>
      <c r="I122" s="77"/>
    </row>
    <row r="123" spans="1:15" x14ac:dyDescent="0.35">
      <c r="F123" s="77"/>
      <c r="G123" s="77"/>
      <c r="H123" s="77"/>
    </row>
    <row r="124" spans="1:15" s="6" customFormat="1" x14ac:dyDescent="0.35">
      <c r="A124" s="76"/>
      <c r="B124" s="76"/>
      <c r="C124" s="76"/>
      <c r="D124" s="76"/>
      <c r="E124" s="76"/>
      <c r="F124" s="78"/>
      <c r="G124" s="78"/>
      <c r="H124" s="78"/>
      <c r="I124" s="78"/>
      <c r="J124" s="76"/>
      <c r="K124" s="76"/>
      <c r="L124" s="76"/>
      <c r="M124" s="76"/>
      <c r="N124" s="76"/>
      <c r="O124" s="76"/>
    </row>
    <row r="125" spans="1:15" x14ac:dyDescent="0.35">
      <c r="F125" s="77"/>
      <c r="G125" s="77"/>
      <c r="H125" s="77"/>
      <c r="I125" s="77"/>
    </row>
    <row r="126" spans="1:15" x14ac:dyDescent="0.35">
      <c r="F126" s="77"/>
      <c r="G126" s="77"/>
      <c r="H126" s="77"/>
      <c r="I126" s="77"/>
    </row>
    <row r="127" spans="1:15" x14ac:dyDescent="0.35">
      <c r="F127" s="77"/>
      <c r="G127" s="77"/>
      <c r="H127" s="77"/>
      <c r="I127" s="77"/>
    </row>
    <row r="128" spans="1:15" x14ac:dyDescent="0.35">
      <c r="F128" s="77"/>
      <c r="G128" s="77"/>
      <c r="H128" s="77"/>
      <c r="I128" s="77"/>
    </row>
    <row r="129" spans="1:15" x14ac:dyDescent="0.35">
      <c r="F129" s="77"/>
      <c r="G129" s="77"/>
      <c r="H129" s="77"/>
    </row>
    <row r="130" spans="1:15" x14ac:dyDescent="0.35">
      <c r="F130" s="77"/>
      <c r="G130" s="77"/>
      <c r="H130" s="77"/>
      <c r="I130" s="77"/>
    </row>
    <row r="131" spans="1:15" x14ac:dyDescent="0.35">
      <c r="F131" s="77"/>
      <c r="G131" s="77"/>
      <c r="H131" s="77"/>
      <c r="I131" s="77"/>
    </row>
    <row r="132" spans="1:15" x14ac:dyDescent="0.35">
      <c r="F132" s="77"/>
      <c r="G132" s="77"/>
      <c r="H132" s="77"/>
      <c r="I132" s="77"/>
    </row>
    <row r="133" spans="1:15" x14ac:dyDescent="0.35">
      <c r="F133" s="77"/>
      <c r="G133" s="77"/>
      <c r="H133" s="77"/>
      <c r="I133" s="77"/>
    </row>
    <row r="134" spans="1:15" x14ac:dyDescent="0.35">
      <c r="F134" s="77"/>
      <c r="G134" s="77"/>
      <c r="H134" s="77"/>
      <c r="I134" s="77"/>
    </row>
    <row r="135" spans="1:15" x14ac:dyDescent="0.35">
      <c r="F135" s="77"/>
      <c r="G135" s="77"/>
      <c r="H135" s="77"/>
    </row>
    <row r="136" spans="1:15" x14ac:dyDescent="0.35">
      <c r="F136" s="77"/>
      <c r="G136" s="77"/>
      <c r="H136" s="77"/>
      <c r="I136" s="77"/>
    </row>
    <row r="137" spans="1:15" x14ac:dyDescent="0.35">
      <c r="F137" s="77"/>
      <c r="G137" s="77"/>
      <c r="H137" s="77"/>
      <c r="I137" s="77"/>
    </row>
    <row r="138" spans="1:15" x14ac:dyDescent="0.35">
      <c r="F138" s="77"/>
      <c r="G138" s="77"/>
      <c r="H138" s="77"/>
      <c r="I138" s="77"/>
    </row>
    <row r="139" spans="1:15" x14ac:dyDescent="0.35">
      <c r="F139" s="77"/>
      <c r="G139" s="77"/>
      <c r="H139" s="77"/>
      <c r="I139" s="77"/>
    </row>
    <row r="140" spans="1:15" x14ac:dyDescent="0.35">
      <c r="F140" s="77"/>
      <c r="G140" s="77"/>
      <c r="H140" s="77"/>
      <c r="I140" s="77"/>
    </row>
    <row r="141" spans="1:15" s="6" customFormat="1" x14ac:dyDescent="0.35">
      <c r="A141" s="76"/>
      <c r="B141" s="76"/>
      <c r="C141" s="76"/>
      <c r="D141" s="76"/>
      <c r="E141" s="76"/>
      <c r="F141" s="78"/>
      <c r="G141" s="78"/>
      <c r="H141" s="78"/>
      <c r="I141" s="78"/>
      <c r="J141" s="76"/>
      <c r="K141" s="76"/>
      <c r="L141" s="76"/>
      <c r="M141" s="76"/>
      <c r="N141" s="76"/>
      <c r="O141" s="76"/>
    </row>
    <row r="142" spans="1:15" x14ac:dyDescent="0.35">
      <c r="F142" s="77"/>
      <c r="G142" s="77"/>
      <c r="H142" s="77"/>
    </row>
    <row r="143" spans="1:15" x14ac:dyDescent="0.35">
      <c r="F143" s="77"/>
      <c r="G143" s="77"/>
      <c r="H143" s="77"/>
    </row>
    <row r="144" spans="1:15" x14ac:dyDescent="0.35">
      <c r="F144" s="77"/>
      <c r="G144" s="77"/>
      <c r="H144" s="77"/>
    </row>
    <row r="145" spans="1:15" x14ac:dyDescent="0.35">
      <c r="F145" s="77"/>
      <c r="G145" s="77"/>
      <c r="H145" s="77"/>
    </row>
    <row r="146" spans="1:15" x14ac:dyDescent="0.35">
      <c r="F146" s="77"/>
      <c r="G146" s="77"/>
      <c r="H146" s="77"/>
    </row>
    <row r="147" spans="1:15" x14ac:dyDescent="0.35">
      <c r="F147" s="77"/>
      <c r="G147" s="77"/>
      <c r="H147" s="77"/>
    </row>
    <row r="148" spans="1:15" x14ac:dyDescent="0.35">
      <c r="F148" s="77"/>
      <c r="G148" s="77"/>
      <c r="H148" s="77"/>
    </row>
    <row r="149" spans="1:15" x14ac:dyDescent="0.35">
      <c r="F149" s="77"/>
      <c r="G149" s="77"/>
      <c r="H149" s="77"/>
    </row>
    <row r="150" spans="1:15" x14ac:dyDescent="0.35">
      <c r="F150" s="77"/>
      <c r="G150" s="77"/>
      <c r="H150" s="77"/>
    </row>
    <row r="151" spans="1:15" x14ac:dyDescent="0.35">
      <c r="F151" s="77"/>
      <c r="G151" s="77"/>
      <c r="H151" s="77"/>
    </row>
    <row r="152" spans="1:15" x14ac:dyDescent="0.35">
      <c r="F152" s="77"/>
      <c r="G152" s="77"/>
      <c r="H152" s="77"/>
    </row>
    <row r="153" spans="1:15" x14ac:dyDescent="0.35">
      <c r="F153" s="77"/>
      <c r="G153" s="77"/>
      <c r="H153" s="77"/>
    </row>
    <row r="154" spans="1:15" x14ac:dyDescent="0.35">
      <c r="F154" s="77"/>
      <c r="G154" s="77"/>
      <c r="H154" s="77"/>
    </row>
    <row r="155" spans="1:15" x14ac:dyDescent="0.35">
      <c r="F155" s="77"/>
      <c r="G155" s="77"/>
      <c r="H155" s="77"/>
    </row>
    <row r="156" spans="1:15" x14ac:dyDescent="0.35">
      <c r="F156" s="77"/>
      <c r="G156" s="77"/>
      <c r="H156" s="77"/>
    </row>
    <row r="157" spans="1:15" x14ac:dyDescent="0.35">
      <c r="F157" s="77"/>
      <c r="G157" s="77"/>
      <c r="H157" s="77"/>
    </row>
    <row r="158" spans="1:15" s="6" customFormat="1" x14ac:dyDescent="0.35">
      <c r="A158" s="76"/>
      <c r="B158" s="76"/>
      <c r="C158" s="76"/>
      <c r="D158" s="76"/>
      <c r="E158" s="76"/>
      <c r="F158" s="78"/>
      <c r="G158" s="78"/>
      <c r="H158" s="78"/>
      <c r="I158" s="76"/>
      <c r="J158" s="76"/>
      <c r="K158" s="76"/>
      <c r="L158" s="76"/>
      <c r="M158" s="76"/>
      <c r="N158" s="76"/>
      <c r="O158" s="76"/>
    </row>
    <row r="159" spans="1:15" x14ac:dyDescent="0.35">
      <c r="F159" s="77"/>
      <c r="G159" s="77"/>
      <c r="H159" s="77"/>
    </row>
    <row r="160" spans="1:15" x14ac:dyDescent="0.35">
      <c r="F160" s="77"/>
      <c r="G160" s="77"/>
      <c r="H160" s="77"/>
    </row>
    <row r="161" spans="6:8" x14ac:dyDescent="0.35">
      <c r="F161" s="77"/>
      <c r="G161" s="77"/>
      <c r="H161" s="77"/>
    </row>
    <row r="162" spans="6:8" x14ac:dyDescent="0.35">
      <c r="F162" s="77"/>
      <c r="G162" s="77"/>
      <c r="H162" s="77"/>
    </row>
    <row r="163" spans="6:8" x14ac:dyDescent="0.35">
      <c r="F163" s="77"/>
      <c r="G163" s="77"/>
      <c r="H163" s="77"/>
    </row>
    <row r="164" spans="6:8" x14ac:dyDescent="0.35">
      <c r="F164" s="77"/>
      <c r="G164" s="77"/>
      <c r="H164" s="77"/>
    </row>
    <row r="165" spans="6:8" x14ac:dyDescent="0.35">
      <c r="F165" s="77"/>
      <c r="G165" s="77"/>
      <c r="H165" s="77"/>
    </row>
    <row r="166" spans="6:8" x14ac:dyDescent="0.35">
      <c r="F166" s="77"/>
      <c r="G166" s="77"/>
      <c r="H166" s="77"/>
    </row>
    <row r="167" spans="6:8" x14ac:dyDescent="0.35">
      <c r="F167" s="77"/>
      <c r="G167" s="77"/>
      <c r="H167" s="77"/>
    </row>
    <row r="168" spans="6:8" x14ac:dyDescent="0.35">
      <c r="F168" s="77"/>
      <c r="G168" s="77"/>
      <c r="H168" s="77"/>
    </row>
    <row r="169" spans="6:8" x14ac:dyDescent="0.35">
      <c r="F169" s="77"/>
      <c r="G169" s="77"/>
      <c r="H169" s="77"/>
    </row>
    <row r="170" spans="6:8" x14ac:dyDescent="0.35">
      <c r="F170" s="77"/>
      <c r="G170" s="77"/>
      <c r="H170" s="77"/>
    </row>
    <row r="171" spans="6:8" x14ac:dyDescent="0.35">
      <c r="F171" s="77"/>
      <c r="G171" s="77"/>
      <c r="H171" s="77"/>
    </row>
    <row r="172" spans="6:8" x14ac:dyDescent="0.35">
      <c r="F172" s="77"/>
      <c r="G172" s="77"/>
      <c r="H172" s="77"/>
    </row>
    <row r="173" spans="6:8" x14ac:dyDescent="0.35">
      <c r="F173" s="77"/>
      <c r="G173" s="77"/>
      <c r="H173" s="77"/>
    </row>
    <row r="174" spans="6:8" x14ac:dyDescent="0.35">
      <c r="F174" s="77"/>
      <c r="G174" s="77"/>
      <c r="H174" s="77"/>
    </row>
    <row r="175" spans="6:8" x14ac:dyDescent="0.35">
      <c r="F175" s="77"/>
      <c r="G175" s="77"/>
      <c r="H175" s="77"/>
    </row>
    <row r="176" spans="6:8" x14ac:dyDescent="0.35">
      <c r="F176" s="77"/>
      <c r="G176" s="77"/>
      <c r="H176" s="77"/>
    </row>
    <row r="177" spans="6:8" x14ac:dyDescent="0.35">
      <c r="F177" s="77"/>
      <c r="G177" s="77"/>
      <c r="H177" s="77"/>
    </row>
    <row r="178" spans="6:8" x14ac:dyDescent="0.35">
      <c r="F178" s="77"/>
      <c r="G178" s="77"/>
      <c r="H178" s="77"/>
    </row>
    <row r="179" spans="6:8" x14ac:dyDescent="0.35">
      <c r="F179" s="77"/>
      <c r="G179" s="77"/>
      <c r="H179" s="77"/>
    </row>
    <row r="180" spans="6:8" x14ac:dyDescent="0.35">
      <c r="F180" s="77"/>
      <c r="G180" s="77"/>
      <c r="H180" s="77"/>
    </row>
    <row r="181" spans="6:8" x14ac:dyDescent="0.35">
      <c r="F181" s="77"/>
      <c r="G181" s="77"/>
      <c r="H181" s="77"/>
    </row>
    <row r="182" spans="6:8" x14ac:dyDescent="0.35">
      <c r="F182" s="77"/>
      <c r="G182" s="77"/>
      <c r="H182" s="77"/>
    </row>
    <row r="183" spans="6:8" x14ac:dyDescent="0.35">
      <c r="F183" s="77"/>
      <c r="G183" s="77"/>
      <c r="H183" s="77"/>
    </row>
    <row r="184" spans="6:8" x14ac:dyDescent="0.35">
      <c r="F184" s="77"/>
      <c r="G184" s="77"/>
      <c r="H184" s="77"/>
    </row>
    <row r="185" spans="6:8" x14ac:dyDescent="0.35">
      <c r="F185" s="77"/>
      <c r="G185" s="77"/>
      <c r="H185" s="77"/>
    </row>
    <row r="186" spans="6:8" x14ac:dyDescent="0.35">
      <c r="F186" s="77"/>
      <c r="G186" s="77"/>
      <c r="H186" s="77"/>
    </row>
    <row r="187" spans="6:8" x14ac:dyDescent="0.35">
      <c r="F187" s="77"/>
      <c r="G187" s="77"/>
      <c r="H187" s="77"/>
    </row>
    <row r="188" spans="6:8" x14ac:dyDescent="0.35">
      <c r="F188" s="77"/>
      <c r="G188" s="77"/>
      <c r="H188" s="77"/>
    </row>
    <row r="189" spans="6:8" x14ac:dyDescent="0.35">
      <c r="F189" s="77"/>
      <c r="G189" s="77"/>
      <c r="H189" s="77"/>
    </row>
    <row r="190" spans="6:8" x14ac:dyDescent="0.35">
      <c r="F190" s="77"/>
      <c r="G190" s="77"/>
      <c r="H190" s="77"/>
    </row>
    <row r="191" spans="6:8" x14ac:dyDescent="0.35">
      <c r="F191" s="77"/>
      <c r="G191" s="77"/>
      <c r="H191" s="77"/>
    </row>
    <row r="192" spans="6:8" x14ac:dyDescent="0.35">
      <c r="F192" s="77"/>
      <c r="G192" s="77"/>
      <c r="H192" s="77"/>
    </row>
    <row r="193" spans="6:8" x14ac:dyDescent="0.35">
      <c r="F193" s="77"/>
      <c r="G193" s="77"/>
      <c r="H193" s="77"/>
    </row>
    <row r="194" spans="6:8" x14ac:dyDescent="0.35">
      <c r="F194" s="77"/>
      <c r="G194" s="77"/>
      <c r="H194" s="77"/>
    </row>
    <row r="195" spans="6:8" x14ac:dyDescent="0.35">
      <c r="F195" s="77"/>
      <c r="G195" s="77"/>
      <c r="H195" s="77"/>
    </row>
    <row r="196" spans="6:8" x14ac:dyDescent="0.35">
      <c r="F196" s="77"/>
      <c r="G196" s="77"/>
      <c r="H196" s="77"/>
    </row>
    <row r="197" spans="6:8" x14ac:dyDescent="0.35">
      <c r="F197" s="77"/>
      <c r="G197" s="77"/>
      <c r="H197" s="77"/>
    </row>
    <row r="198" spans="6:8" x14ac:dyDescent="0.35">
      <c r="F198" s="77"/>
      <c r="G198" s="77"/>
      <c r="H198" s="77"/>
    </row>
    <row r="199" spans="6:8" x14ac:dyDescent="0.35">
      <c r="F199" s="77"/>
      <c r="G199" s="77"/>
      <c r="H199" s="77"/>
    </row>
    <row r="200" spans="6:8" x14ac:dyDescent="0.35">
      <c r="F200" s="77"/>
      <c r="G200" s="77"/>
      <c r="H200" s="77"/>
    </row>
    <row r="201" spans="6:8" x14ac:dyDescent="0.35">
      <c r="F201" s="77"/>
      <c r="G201" s="77"/>
      <c r="H201" s="77"/>
    </row>
    <row r="202" spans="6:8" x14ac:dyDescent="0.35">
      <c r="F202" s="77"/>
      <c r="G202" s="77"/>
      <c r="H202" s="77"/>
    </row>
    <row r="203" spans="6:8" x14ac:dyDescent="0.35">
      <c r="F203" s="77"/>
      <c r="G203" s="77"/>
      <c r="H203" s="77"/>
    </row>
    <row r="204" spans="6:8" x14ac:dyDescent="0.35">
      <c r="F204" s="77"/>
      <c r="G204" s="77"/>
      <c r="H204" s="77"/>
    </row>
    <row r="205" spans="6:8" x14ac:dyDescent="0.35">
      <c r="F205" s="77"/>
      <c r="G205" s="77"/>
      <c r="H205" s="77"/>
    </row>
    <row r="206" spans="6:8" x14ac:dyDescent="0.35">
      <c r="F206" s="77"/>
      <c r="G206" s="77"/>
      <c r="H206" s="77"/>
    </row>
    <row r="207" spans="6:8" x14ac:dyDescent="0.35">
      <c r="F207" s="77"/>
      <c r="G207" s="77"/>
      <c r="H207" s="77"/>
    </row>
    <row r="208" spans="6:8" x14ac:dyDescent="0.35">
      <c r="F208" s="77"/>
      <c r="G208" s="77"/>
      <c r="H208" s="77"/>
    </row>
    <row r="209" spans="6:8" x14ac:dyDescent="0.35">
      <c r="F209" s="77"/>
      <c r="G209" s="77"/>
      <c r="H209" s="77"/>
    </row>
    <row r="210" spans="6:8" x14ac:dyDescent="0.35">
      <c r="F210" s="77"/>
      <c r="G210" s="77"/>
      <c r="H210" s="77"/>
    </row>
    <row r="211" spans="6:8" x14ac:dyDescent="0.35">
      <c r="F211" s="77"/>
      <c r="G211" s="77"/>
      <c r="H211" s="77"/>
    </row>
    <row r="212" spans="6:8" x14ac:dyDescent="0.35">
      <c r="F212" s="77"/>
      <c r="G212" s="77"/>
      <c r="H212" s="77"/>
    </row>
    <row r="213" spans="6:8" x14ac:dyDescent="0.35">
      <c r="F213" s="77"/>
      <c r="G213" s="77"/>
      <c r="H213" s="77"/>
    </row>
    <row r="214" spans="6:8" x14ac:dyDescent="0.35">
      <c r="F214" s="77"/>
      <c r="G214" s="77"/>
      <c r="H214" s="77"/>
    </row>
    <row r="215" spans="6:8" x14ac:dyDescent="0.35">
      <c r="F215" s="77"/>
      <c r="G215" s="77"/>
      <c r="H215" s="77"/>
    </row>
    <row r="216" spans="6:8" x14ac:dyDescent="0.35">
      <c r="F216" s="77"/>
      <c r="G216" s="77"/>
      <c r="H216" s="77"/>
    </row>
    <row r="217" spans="6:8" x14ac:dyDescent="0.35">
      <c r="F217" s="77"/>
      <c r="G217" s="77"/>
      <c r="H217" s="77"/>
    </row>
    <row r="218" spans="6:8" x14ac:dyDescent="0.35">
      <c r="F218" s="77"/>
      <c r="G218" s="77"/>
      <c r="H218" s="77"/>
    </row>
    <row r="219" spans="6:8" x14ac:dyDescent="0.35">
      <c r="F219" s="77"/>
      <c r="G219" s="77"/>
      <c r="H219" s="77"/>
    </row>
    <row r="220" spans="6:8" x14ac:dyDescent="0.35">
      <c r="F220" s="77"/>
      <c r="G220" s="77"/>
      <c r="H220" s="77"/>
    </row>
    <row r="221" spans="6:8" x14ac:dyDescent="0.35">
      <c r="F221" s="77"/>
      <c r="G221" s="77"/>
      <c r="H221" s="77"/>
    </row>
    <row r="222" spans="6:8" x14ac:dyDescent="0.35">
      <c r="F222" s="77"/>
      <c r="G222" s="77"/>
      <c r="H222" s="77"/>
    </row>
    <row r="223" spans="6:8" x14ac:dyDescent="0.35">
      <c r="F223" s="77"/>
      <c r="G223" s="77"/>
      <c r="H223" s="77"/>
    </row>
    <row r="224" spans="6:8" x14ac:dyDescent="0.35">
      <c r="F224" s="77"/>
      <c r="G224" s="77"/>
      <c r="H224" s="77"/>
    </row>
    <row r="225" spans="6:8" x14ac:dyDescent="0.35">
      <c r="F225" s="77"/>
      <c r="G225" s="77"/>
      <c r="H225" s="77"/>
    </row>
    <row r="226" spans="6:8" x14ac:dyDescent="0.35">
      <c r="F226" s="77"/>
      <c r="G226" s="77"/>
      <c r="H226" s="77"/>
    </row>
    <row r="227" spans="6:8" x14ac:dyDescent="0.35">
      <c r="F227" s="77"/>
      <c r="G227" s="77"/>
      <c r="H227" s="77"/>
    </row>
    <row r="228" spans="6:8" x14ac:dyDescent="0.35">
      <c r="F228" s="77"/>
      <c r="G228" s="77"/>
      <c r="H228" s="77"/>
    </row>
    <row r="229" spans="6:8" x14ac:dyDescent="0.35">
      <c r="F229" s="77"/>
      <c r="G229" s="77"/>
      <c r="H229" s="77"/>
    </row>
    <row r="230" spans="6:8" x14ac:dyDescent="0.35">
      <c r="F230" s="77"/>
      <c r="G230" s="77"/>
      <c r="H230" s="77"/>
    </row>
    <row r="231" spans="6:8" x14ac:dyDescent="0.35">
      <c r="F231" s="77"/>
      <c r="G231" s="77"/>
      <c r="H231" s="77"/>
    </row>
    <row r="232" spans="6:8" x14ac:dyDescent="0.35">
      <c r="F232" s="77"/>
      <c r="G232" s="77"/>
      <c r="H232" s="77"/>
    </row>
    <row r="233" spans="6:8" x14ac:dyDescent="0.35">
      <c r="F233" s="77"/>
      <c r="G233" s="77"/>
      <c r="H233" s="77"/>
    </row>
    <row r="234" spans="6:8" x14ac:dyDescent="0.35">
      <c r="F234" s="77"/>
      <c r="G234" s="77"/>
      <c r="H234" s="77"/>
    </row>
    <row r="235" spans="6:8" x14ac:dyDescent="0.35">
      <c r="F235" s="77"/>
      <c r="G235" s="77"/>
      <c r="H235" s="77"/>
    </row>
    <row r="236" spans="6:8" x14ac:dyDescent="0.35">
      <c r="F236" s="77"/>
      <c r="G236" s="77"/>
      <c r="H236" s="77"/>
    </row>
    <row r="237" spans="6:8" x14ac:dyDescent="0.35">
      <c r="F237" s="77"/>
      <c r="G237" s="77"/>
      <c r="H237" s="77"/>
    </row>
    <row r="238" spans="6:8" x14ac:dyDescent="0.35">
      <c r="F238" s="77"/>
      <c r="G238" s="77"/>
      <c r="H238" s="77"/>
    </row>
    <row r="239" spans="6:8" x14ac:dyDescent="0.35">
      <c r="F239" s="77"/>
      <c r="G239" s="77"/>
      <c r="H239" s="77"/>
    </row>
    <row r="240" spans="6:8" x14ac:dyDescent="0.35">
      <c r="F240" s="77"/>
      <c r="G240" s="77"/>
      <c r="H240" s="77"/>
    </row>
    <row r="241" spans="6:8" x14ac:dyDescent="0.35">
      <c r="F241" s="77"/>
      <c r="G241" s="77"/>
      <c r="H241" s="77"/>
    </row>
    <row r="242" spans="6:8" x14ac:dyDescent="0.35">
      <c r="F242" s="77"/>
      <c r="G242" s="77"/>
      <c r="H242" s="77"/>
    </row>
    <row r="243" spans="6:8" x14ac:dyDescent="0.35">
      <c r="F243" s="77"/>
      <c r="G243" s="77"/>
      <c r="H243" s="77"/>
    </row>
    <row r="244" spans="6:8" x14ac:dyDescent="0.35">
      <c r="F244" s="77"/>
      <c r="G244" s="77"/>
      <c r="H244" s="77"/>
    </row>
    <row r="245" spans="6:8" x14ac:dyDescent="0.35">
      <c r="F245" s="77"/>
      <c r="G245" s="77"/>
      <c r="H245" s="77"/>
    </row>
    <row r="246" spans="6:8" x14ac:dyDescent="0.35">
      <c r="F246" s="77"/>
      <c r="G246" s="77"/>
      <c r="H246" s="77"/>
    </row>
    <row r="247" spans="6:8" x14ac:dyDescent="0.35">
      <c r="F247" s="77"/>
      <c r="G247" s="77"/>
      <c r="H247" s="77"/>
    </row>
    <row r="248" spans="6:8" x14ac:dyDescent="0.35">
      <c r="F248" s="77"/>
      <c r="G248" s="77"/>
      <c r="H248" s="77"/>
    </row>
    <row r="249" spans="6:8" x14ac:dyDescent="0.35">
      <c r="F249" s="77"/>
      <c r="G249" s="77"/>
      <c r="H249" s="77"/>
    </row>
    <row r="250" spans="6:8" x14ac:dyDescent="0.35">
      <c r="F250" s="77"/>
      <c r="G250" s="77"/>
      <c r="H250" s="77"/>
    </row>
    <row r="251" spans="6:8" x14ac:dyDescent="0.35">
      <c r="F251" s="77"/>
      <c r="G251" s="77"/>
      <c r="H251" s="77"/>
    </row>
    <row r="252" spans="6:8" x14ac:dyDescent="0.35">
      <c r="F252" s="77"/>
      <c r="G252" s="77"/>
      <c r="H252" s="77"/>
    </row>
    <row r="253" spans="6:8" x14ac:dyDescent="0.35">
      <c r="F253" s="77"/>
      <c r="G253" s="77"/>
      <c r="H253" s="77"/>
    </row>
    <row r="254" spans="6:8" x14ac:dyDescent="0.35">
      <c r="F254" s="77"/>
      <c r="G254" s="77"/>
      <c r="H254" s="77"/>
    </row>
    <row r="255" spans="6:8" x14ac:dyDescent="0.35">
      <c r="F255" s="77"/>
      <c r="G255" s="77"/>
      <c r="H255" s="77"/>
    </row>
    <row r="256" spans="6:8" x14ac:dyDescent="0.35">
      <c r="F256" s="77"/>
      <c r="G256" s="77"/>
      <c r="H256" s="77"/>
    </row>
    <row r="257" spans="6:8" x14ac:dyDescent="0.35">
      <c r="F257" s="77"/>
      <c r="G257" s="77"/>
      <c r="H257" s="77"/>
    </row>
    <row r="258" spans="6:8" x14ac:dyDescent="0.35">
      <c r="F258" s="77"/>
      <c r="G258" s="77"/>
      <c r="H258" s="77"/>
    </row>
    <row r="259" spans="6:8" x14ac:dyDescent="0.35">
      <c r="F259" s="77"/>
      <c r="G259" s="77"/>
      <c r="H259" s="77"/>
    </row>
    <row r="260" spans="6:8" x14ac:dyDescent="0.35">
      <c r="F260" s="77"/>
      <c r="G260" s="77"/>
      <c r="H260" s="77"/>
    </row>
    <row r="261" spans="6:8" x14ac:dyDescent="0.35">
      <c r="F261" s="77"/>
      <c r="G261" s="77"/>
      <c r="H261" s="77"/>
    </row>
    <row r="262" spans="6:8" x14ac:dyDescent="0.35">
      <c r="F262" s="77"/>
      <c r="G262" s="77"/>
      <c r="H262" s="77"/>
    </row>
    <row r="263" spans="6:8" x14ac:dyDescent="0.35">
      <c r="F263" s="77"/>
      <c r="G263" s="77"/>
      <c r="H263" s="77"/>
    </row>
    <row r="264" spans="6:8" x14ac:dyDescent="0.35">
      <c r="F264" s="77"/>
      <c r="G264" s="77"/>
      <c r="H264" s="77"/>
    </row>
    <row r="265" spans="6:8" x14ac:dyDescent="0.35">
      <c r="F265" s="77"/>
      <c r="G265" s="77"/>
      <c r="H265" s="77"/>
    </row>
    <row r="266" spans="6:8" x14ac:dyDescent="0.35">
      <c r="F266" s="77"/>
      <c r="G266" s="77"/>
      <c r="H266" s="77"/>
    </row>
    <row r="267" spans="6:8" x14ac:dyDescent="0.35">
      <c r="F267" s="77"/>
      <c r="G267" s="77"/>
      <c r="H267" s="77"/>
    </row>
    <row r="268" spans="6:8" x14ac:dyDescent="0.35">
      <c r="F268" s="77"/>
      <c r="G268" s="77"/>
      <c r="H268" s="77"/>
    </row>
    <row r="269" spans="6:8" x14ac:dyDescent="0.35">
      <c r="F269" s="77"/>
      <c r="G269" s="77"/>
      <c r="H269" s="77"/>
    </row>
    <row r="270" spans="6:8" x14ac:dyDescent="0.35">
      <c r="F270" s="77"/>
      <c r="G270" s="77"/>
      <c r="H270" s="77"/>
    </row>
    <row r="271" spans="6:8" x14ac:dyDescent="0.35">
      <c r="F271" s="77"/>
      <c r="G271" s="77"/>
      <c r="H271" s="77"/>
    </row>
    <row r="272" spans="6:8" x14ac:dyDescent="0.35">
      <c r="F272" s="77"/>
      <c r="G272" s="77"/>
      <c r="H272" s="77"/>
    </row>
    <row r="273" spans="6:8" x14ac:dyDescent="0.35">
      <c r="F273" s="77"/>
      <c r="G273" s="77"/>
      <c r="H273" s="77"/>
    </row>
    <row r="274" spans="6:8" x14ac:dyDescent="0.35">
      <c r="F274" s="77"/>
      <c r="G274" s="77"/>
      <c r="H274" s="77"/>
    </row>
    <row r="275" spans="6:8" x14ac:dyDescent="0.35">
      <c r="F275" s="77"/>
      <c r="G275" s="77"/>
      <c r="H275" s="77"/>
    </row>
    <row r="276" spans="6:8" x14ac:dyDescent="0.35">
      <c r="F276" s="77"/>
      <c r="G276" s="77"/>
      <c r="H276" s="77"/>
    </row>
    <row r="277" spans="6:8" x14ac:dyDescent="0.35">
      <c r="F277" s="77"/>
      <c r="G277" s="77"/>
      <c r="H277" s="77"/>
    </row>
    <row r="278" spans="6:8" x14ac:dyDescent="0.35">
      <c r="F278" s="77"/>
      <c r="G278" s="77"/>
      <c r="H278" s="77"/>
    </row>
    <row r="279" spans="6:8" x14ac:dyDescent="0.35">
      <c r="F279" s="77"/>
      <c r="G279" s="77"/>
      <c r="H279" s="77"/>
    </row>
    <row r="280" spans="6:8" x14ac:dyDescent="0.35">
      <c r="F280" s="77"/>
      <c r="G280" s="77"/>
      <c r="H280" s="77"/>
    </row>
    <row r="281" spans="6:8" x14ac:dyDescent="0.35">
      <c r="F281" s="77"/>
      <c r="G281" s="77"/>
      <c r="H281" s="77"/>
    </row>
    <row r="282" spans="6:8" x14ac:dyDescent="0.35">
      <c r="F282" s="77"/>
      <c r="G282" s="77"/>
      <c r="H282" s="77"/>
    </row>
    <row r="283" spans="6:8" x14ac:dyDescent="0.35">
      <c r="F283" s="77"/>
      <c r="G283" s="77"/>
      <c r="H283" s="77"/>
    </row>
    <row r="284" spans="6:8" x14ac:dyDescent="0.35">
      <c r="F284" s="77"/>
      <c r="G284" s="77"/>
      <c r="H284" s="77"/>
    </row>
    <row r="285" spans="6:8" x14ac:dyDescent="0.35">
      <c r="F285" s="77"/>
      <c r="G285" s="77"/>
      <c r="H285" s="77"/>
    </row>
    <row r="286" spans="6:8" x14ac:dyDescent="0.35">
      <c r="F286" s="77"/>
      <c r="G286" s="77"/>
      <c r="H286" s="77"/>
    </row>
    <row r="287" spans="6:8" x14ac:dyDescent="0.35">
      <c r="F287" s="77"/>
      <c r="G287" s="77"/>
      <c r="H287" s="77"/>
    </row>
    <row r="288" spans="6:8" x14ac:dyDescent="0.35">
      <c r="F288" s="77"/>
      <c r="G288" s="77"/>
      <c r="H288" s="77"/>
    </row>
    <row r="289" spans="6:8" x14ac:dyDescent="0.35">
      <c r="F289" s="77"/>
      <c r="G289" s="77"/>
      <c r="H289" s="77"/>
    </row>
    <row r="290" spans="6:8" x14ac:dyDescent="0.35">
      <c r="F290" s="77"/>
      <c r="G290" s="77"/>
      <c r="H290" s="77"/>
    </row>
    <row r="291" spans="6:8" x14ac:dyDescent="0.35">
      <c r="F291" s="77"/>
      <c r="G291" s="77"/>
      <c r="H291" s="77"/>
    </row>
    <row r="292" spans="6:8" x14ac:dyDescent="0.35">
      <c r="F292" s="77"/>
      <c r="G292" s="77"/>
      <c r="H292" s="77"/>
    </row>
    <row r="293" spans="6:8" x14ac:dyDescent="0.35">
      <c r="F293" s="77"/>
      <c r="G293" s="77"/>
      <c r="H293" s="77"/>
    </row>
    <row r="294" spans="6:8" x14ac:dyDescent="0.35">
      <c r="F294" s="77"/>
      <c r="G294" s="77"/>
      <c r="H294" s="77"/>
    </row>
    <row r="295" spans="6:8" x14ac:dyDescent="0.35">
      <c r="F295" s="77"/>
      <c r="G295" s="77"/>
      <c r="H295" s="77"/>
    </row>
    <row r="296" spans="6:8" x14ac:dyDescent="0.35">
      <c r="F296" s="77"/>
      <c r="G296" s="77"/>
      <c r="H296" s="77"/>
    </row>
    <row r="297" spans="6:8" x14ac:dyDescent="0.35">
      <c r="F297" s="77"/>
      <c r="G297" s="77"/>
      <c r="H297" s="77"/>
    </row>
    <row r="298" spans="6:8" x14ac:dyDescent="0.35">
      <c r="F298" s="77"/>
      <c r="G298" s="77"/>
      <c r="H298" s="77"/>
    </row>
    <row r="299" spans="6:8" x14ac:dyDescent="0.35">
      <c r="F299" s="77"/>
      <c r="G299" s="77"/>
      <c r="H299" s="77"/>
    </row>
    <row r="300" spans="6:8" x14ac:dyDescent="0.35">
      <c r="F300" s="77"/>
      <c r="G300" s="77"/>
      <c r="H300" s="77"/>
    </row>
    <row r="301" spans="6:8" x14ac:dyDescent="0.35">
      <c r="F301" s="77"/>
      <c r="G301" s="77"/>
      <c r="H301" s="77"/>
    </row>
    <row r="302" spans="6:8" x14ac:dyDescent="0.35">
      <c r="F302" s="77"/>
      <c r="G302" s="77"/>
      <c r="H302" s="77"/>
    </row>
    <row r="303" spans="6:8" x14ac:dyDescent="0.35">
      <c r="F303" s="77"/>
      <c r="G303" s="77"/>
      <c r="H303" s="77"/>
    </row>
    <row r="304" spans="6:8" x14ac:dyDescent="0.35">
      <c r="F304" s="77"/>
      <c r="G304" s="77"/>
      <c r="H304" s="77"/>
    </row>
    <row r="305" spans="6:8" x14ac:dyDescent="0.35">
      <c r="F305" s="77"/>
      <c r="G305" s="77"/>
      <c r="H305" s="77"/>
    </row>
    <row r="306" spans="6:8" x14ac:dyDescent="0.35">
      <c r="F306" s="77"/>
      <c r="G306" s="77"/>
      <c r="H306" s="77"/>
    </row>
    <row r="307" spans="6:8" x14ac:dyDescent="0.35">
      <c r="F307" s="77"/>
      <c r="G307" s="77"/>
      <c r="H307" s="77"/>
    </row>
    <row r="308" spans="6:8" x14ac:dyDescent="0.35">
      <c r="F308" s="77"/>
      <c r="G308" s="77"/>
      <c r="H308" s="77"/>
    </row>
    <row r="309" spans="6:8" x14ac:dyDescent="0.35">
      <c r="F309" s="77"/>
      <c r="G309" s="77"/>
      <c r="H309" s="77"/>
    </row>
    <row r="310" spans="6:8" x14ac:dyDescent="0.35">
      <c r="F310" s="77"/>
      <c r="G310" s="77"/>
      <c r="H310" s="77"/>
    </row>
    <row r="311" spans="6:8" x14ac:dyDescent="0.35">
      <c r="F311" s="77"/>
      <c r="G311" s="77"/>
      <c r="H311" s="77"/>
    </row>
    <row r="312" spans="6:8" x14ac:dyDescent="0.35">
      <c r="F312" s="77"/>
      <c r="G312" s="77"/>
      <c r="H312" s="77"/>
    </row>
    <row r="313" spans="6:8" x14ac:dyDescent="0.35">
      <c r="F313" s="77"/>
      <c r="G313" s="77"/>
      <c r="H313" s="77"/>
    </row>
    <row r="314" spans="6:8" x14ac:dyDescent="0.35">
      <c r="F314" s="77"/>
      <c r="G314" s="77"/>
      <c r="H314" s="77"/>
    </row>
    <row r="315" spans="6:8" x14ac:dyDescent="0.35">
      <c r="F315" s="77"/>
      <c r="G315" s="77"/>
      <c r="H315" s="77"/>
    </row>
    <row r="316" spans="6:8" x14ac:dyDescent="0.35">
      <c r="F316" s="77"/>
      <c r="G316" s="77"/>
      <c r="H316" s="77"/>
    </row>
    <row r="317" spans="6:8" x14ac:dyDescent="0.35">
      <c r="F317" s="77"/>
      <c r="G317" s="77"/>
      <c r="H317" s="77"/>
    </row>
    <row r="318" spans="6:8" x14ac:dyDescent="0.35">
      <c r="F318" s="77"/>
      <c r="G318" s="77"/>
      <c r="H318" s="77"/>
    </row>
    <row r="319" spans="6:8" x14ac:dyDescent="0.35">
      <c r="F319" s="77"/>
      <c r="G319" s="77"/>
      <c r="H319" s="77"/>
    </row>
    <row r="320" spans="6:8" x14ac:dyDescent="0.35">
      <c r="F320" s="77"/>
      <c r="G320" s="77"/>
      <c r="H320" s="77"/>
    </row>
    <row r="321" spans="6:8" x14ac:dyDescent="0.35">
      <c r="F321" s="77"/>
      <c r="G321" s="77"/>
      <c r="H321" s="77"/>
    </row>
    <row r="322" spans="6:8" x14ac:dyDescent="0.35">
      <c r="F322" s="77"/>
      <c r="G322" s="77"/>
      <c r="H322" s="77"/>
    </row>
    <row r="323" spans="6:8" x14ac:dyDescent="0.35">
      <c r="F323" s="77"/>
      <c r="G323" s="77"/>
      <c r="H323" s="77"/>
    </row>
    <row r="324" spans="6:8" x14ac:dyDescent="0.35">
      <c r="F324" s="77"/>
      <c r="G324" s="77"/>
      <c r="H324" s="77"/>
    </row>
    <row r="325" spans="6:8" x14ac:dyDescent="0.35">
      <c r="F325" s="77"/>
      <c r="G325" s="77"/>
      <c r="H325" s="77"/>
    </row>
    <row r="326" spans="6:8" x14ac:dyDescent="0.35">
      <c r="F326" s="77"/>
      <c r="G326" s="77"/>
      <c r="H326" s="77"/>
    </row>
    <row r="327" spans="6:8" x14ac:dyDescent="0.35">
      <c r="F327" s="77"/>
      <c r="G327" s="77"/>
      <c r="H327" s="77"/>
    </row>
    <row r="328" spans="6:8" x14ac:dyDescent="0.35">
      <c r="F328" s="77"/>
      <c r="G328" s="77"/>
      <c r="H328" s="77"/>
    </row>
    <row r="329" spans="6:8" x14ac:dyDescent="0.35">
      <c r="F329" s="77"/>
      <c r="G329" s="77"/>
      <c r="H329" s="77"/>
    </row>
    <row r="330" spans="6:8" x14ac:dyDescent="0.35">
      <c r="F330" s="77"/>
      <c r="G330" s="77"/>
      <c r="H330" s="77"/>
    </row>
    <row r="331" spans="6:8" x14ac:dyDescent="0.35">
      <c r="F331" s="77"/>
      <c r="G331" s="77"/>
      <c r="H331" s="77"/>
    </row>
    <row r="332" spans="6:8" x14ac:dyDescent="0.35">
      <c r="F332" s="77"/>
      <c r="G332" s="77"/>
      <c r="H332" s="77"/>
    </row>
    <row r="333" spans="6:8" x14ac:dyDescent="0.35">
      <c r="F333" s="77"/>
      <c r="G333" s="77"/>
      <c r="H333" s="77"/>
    </row>
    <row r="334" spans="6:8" x14ac:dyDescent="0.35">
      <c r="F334" s="77"/>
      <c r="G334" s="77"/>
      <c r="H334" s="77"/>
    </row>
    <row r="335" spans="6:8" x14ac:dyDescent="0.35">
      <c r="F335" s="77"/>
      <c r="G335" s="77"/>
      <c r="H335" s="77"/>
    </row>
    <row r="336" spans="6:8" x14ac:dyDescent="0.35">
      <c r="F336" s="77"/>
      <c r="G336" s="77"/>
      <c r="H336" s="77"/>
    </row>
    <row r="337" spans="6:8" x14ac:dyDescent="0.35">
      <c r="F337" s="77"/>
      <c r="G337" s="77"/>
      <c r="H337" s="77"/>
    </row>
    <row r="338" spans="6:8" x14ac:dyDescent="0.35">
      <c r="F338" s="77"/>
      <c r="G338" s="77"/>
      <c r="H338" s="77"/>
    </row>
    <row r="339" spans="6:8" x14ac:dyDescent="0.35">
      <c r="F339" s="77"/>
      <c r="G339" s="77"/>
      <c r="H339" s="77"/>
    </row>
    <row r="340" spans="6:8" x14ac:dyDescent="0.35">
      <c r="F340" s="77"/>
      <c r="G340" s="77"/>
      <c r="H340" s="77"/>
    </row>
    <row r="341" spans="6:8" x14ac:dyDescent="0.35">
      <c r="F341" s="77"/>
      <c r="G341" s="77"/>
      <c r="H341" s="77"/>
    </row>
    <row r="342" spans="6:8" x14ac:dyDescent="0.35">
      <c r="F342" s="77"/>
      <c r="G342" s="77"/>
      <c r="H342" s="77"/>
    </row>
    <row r="343" spans="6:8" x14ac:dyDescent="0.35">
      <c r="F343" s="77"/>
      <c r="G343" s="77"/>
      <c r="H343" s="77"/>
    </row>
    <row r="344" spans="6:8" x14ac:dyDescent="0.35">
      <c r="F344" s="77"/>
      <c r="G344" s="77"/>
      <c r="H344" s="77"/>
    </row>
    <row r="345" spans="6:8" x14ac:dyDescent="0.35">
      <c r="F345" s="77"/>
      <c r="G345" s="77"/>
      <c r="H345" s="77"/>
    </row>
    <row r="346" spans="6:8" x14ac:dyDescent="0.35">
      <c r="F346" s="77"/>
      <c r="G346" s="77"/>
      <c r="H346" s="77"/>
    </row>
    <row r="347" spans="6:8" x14ac:dyDescent="0.35">
      <c r="F347" s="77"/>
      <c r="G347" s="77"/>
      <c r="H347" s="77"/>
    </row>
    <row r="348" spans="6:8" x14ac:dyDescent="0.35">
      <c r="F348" s="77"/>
      <c r="G348" s="77"/>
      <c r="H348" s="77"/>
    </row>
    <row r="349" spans="6:8" x14ac:dyDescent="0.35">
      <c r="F349" s="77"/>
      <c r="G349" s="77"/>
      <c r="H349" s="77"/>
    </row>
    <row r="350" spans="6:8" x14ac:dyDescent="0.35">
      <c r="F350" s="77"/>
      <c r="G350" s="77"/>
      <c r="H350" s="77"/>
    </row>
    <row r="351" spans="6:8" x14ac:dyDescent="0.35">
      <c r="F351" s="77"/>
      <c r="G351" s="77"/>
      <c r="H351" s="77"/>
    </row>
    <row r="352" spans="6:8" x14ac:dyDescent="0.35">
      <c r="F352" s="77"/>
      <c r="G352" s="77"/>
      <c r="H352" s="77"/>
    </row>
    <row r="353" spans="6:8" x14ac:dyDescent="0.35">
      <c r="F353" s="77"/>
      <c r="G353" s="77"/>
      <c r="H353" s="77"/>
    </row>
    <row r="354" spans="6:8" x14ac:dyDescent="0.35">
      <c r="F354" s="77"/>
      <c r="G354" s="77"/>
      <c r="H354" s="77"/>
    </row>
    <row r="355" spans="6:8" x14ac:dyDescent="0.35">
      <c r="F355" s="77"/>
      <c r="G355" s="77"/>
      <c r="H355" s="77"/>
    </row>
    <row r="356" spans="6:8" x14ac:dyDescent="0.35">
      <c r="F356" s="77"/>
      <c r="G356" s="77"/>
      <c r="H356" s="77"/>
    </row>
    <row r="357" spans="6:8" x14ac:dyDescent="0.35">
      <c r="F357" s="77"/>
      <c r="G357" s="77"/>
      <c r="H357" s="77"/>
    </row>
    <row r="358" spans="6:8" x14ac:dyDescent="0.35">
      <c r="F358" s="77"/>
      <c r="G358" s="77"/>
      <c r="H358" s="77"/>
    </row>
    <row r="359" spans="6:8" x14ac:dyDescent="0.35">
      <c r="F359" s="77"/>
      <c r="G359" s="77"/>
      <c r="H359" s="77"/>
    </row>
    <row r="360" spans="6:8" x14ac:dyDescent="0.35">
      <c r="F360" s="77"/>
      <c r="G360" s="77"/>
      <c r="H360" s="77"/>
    </row>
    <row r="361" spans="6:8" x14ac:dyDescent="0.35">
      <c r="F361" s="77"/>
      <c r="G361" s="77"/>
      <c r="H361" s="77"/>
    </row>
    <row r="362" spans="6:8" x14ac:dyDescent="0.35">
      <c r="F362" s="77"/>
      <c r="G362" s="77"/>
      <c r="H362" s="77"/>
    </row>
    <row r="363" spans="6:8" x14ac:dyDescent="0.35">
      <c r="F363" s="77"/>
      <c r="G363" s="77"/>
      <c r="H363" s="77"/>
    </row>
    <row r="364" spans="6:8" x14ac:dyDescent="0.35">
      <c r="F364" s="77"/>
      <c r="G364" s="77"/>
      <c r="H364" s="77"/>
    </row>
    <row r="365" spans="6:8" x14ac:dyDescent="0.35">
      <c r="F365" s="77"/>
      <c r="G365" s="77"/>
      <c r="H365" s="77"/>
    </row>
    <row r="366" spans="6:8" x14ac:dyDescent="0.35">
      <c r="F366" s="77"/>
      <c r="G366" s="77"/>
      <c r="H366" s="77"/>
    </row>
    <row r="367" spans="6:8" x14ac:dyDescent="0.35">
      <c r="F367" s="77"/>
      <c r="G367" s="77"/>
      <c r="H367" s="77"/>
    </row>
    <row r="368" spans="6:8" x14ac:dyDescent="0.35">
      <c r="F368" s="77"/>
      <c r="G368" s="77"/>
      <c r="H368" s="77"/>
    </row>
    <row r="369" spans="6:8" x14ac:dyDescent="0.35">
      <c r="F369" s="77"/>
      <c r="G369" s="77"/>
      <c r="H369" s="77"/>
    </row>
    <row r="370" spans="6:8" x14ac:dyDescent="0.35">
      <c r="F370" s="77"/>
      <c r="G370" s="77"/>
      <c r="H370" s="77"/>
    </row>
    <row r="371" spans="6:8" x14ac:dyDescent="0.35">
      <c r="F371" s="77"/>
      <c r="G371" s="77"/>
      <c r="H371" s="77"/>
    </row>
    <row r="372" spans="6:8" x14ac:dyDescent="0.35">
      <c r="F372" s="77"/>
      <c r="G372" s="77"/>
      <c r="H372" s="77"/>
    </row>
    <row r="373" spans="6:8" x14ac:dyDescent="0.35">
      <c r="F373" s="77"/>
      <c r="G373" s="77"/>
      <c r="H373" s="77"/>
    </row>
    <row r="374" spans="6:8" x14ac:dyDescent="0.35">
      <c r="F374" s="77"/>
      <c r="G374" s="77"/>
      <c r="H374" s="77"/>
    </row>
    <row r="375" spans="6:8" x14ac:dyDescent="0.35">
      <c r="F375" s="77"/>
      <c r="G375" s="77"/>
      <c r="H375" s="77"/>
    </row>
    <row r="376" spans="6:8" x14ac:dyDescent="0.35">
      <c r="F376" s="77"/>
      <c r="G376" s="77"/>
      <c r="H376" s="77"/>
    </row>
    <row r="377" spans="6:8" x14ac:dyDescent="0.35">
      <c r="F377" s="77"/>
      <c r="G377" s="77"/>
      <c r="H377" s="77"/>
    </row>
    <row r="378" spans="6:8" x14ac:dyDescent="0.35">
      <c r="F378" s="77"/>
      <c r="G378" s="77"/>
      <c r="H378" s="77"/>
    </row>
    <row r="379" spans="6:8" x14ac:dyDescent="0.35">
      <c r="F379" s="77"/>
      <c r="G379" s="77"/>
      <c r="H379" s="77"/>
    </row>
    <row r="380" spans="6:8" x14ac:dyDescent="0.35">
      <c r="F380" s="77"/>
      <c r="G380" s="77"/>
      <c r="H380" s="77"/>
    </row>
    <row r="381" spans="6:8" x14ac:dyDescent="0.35">
      <c r="F381" s="77"/>
      <c r="G381" s="77"/>
      <c r="H381" s="77"/>
    </row>
    <row r="382" spans="6:8" x14ac:dyDescent="0.35">
      <c r="F382" s="77"/>
      <c r="G382" s="77"/>
      <c r="H382" s="77"/>
    </row>
    <row r="383" spans="6:8" x14ac:dyDescent="0.35">
      <c r="F383" s="77"/>
      <c r="G383" s="77"/>
      <c r="H383" s="77"/>
    </row>
    <row r="384" spans="6:8" x14ac:dyDescent="0.35">
      <c r="F384" s="77"/>
      <c r="G384" s="77"/>
      <c r="H384" s="77"/>
    </row>
    <row r="385" spans="6:8" x14ac:dyDescent="0.35">
      <c r="F385" s="77"/>
      <c r="G385" s="77"/>
      <c r="H385" s="77"/>
    </row>
    <row r="386" spans="6:8" x14ac:dyDescent="0.35">
      <c r="F386" s="77"/>
      <c r="G386" s="77"/>
      <c r="H386" s="77"/>
    </row>
    <row r="387" spans="6:8" x14ac:dyDescent="0.35">
      <c r="F387" s="77"/>
      <c r="G387" s="77"/>
      <c r="H387" s="77"/>
    </row>
    <row r="388" spans="6:8" x14ac:dyDescent="0.35">
      <c r="F388" s="77"/>
      <c r="G388" s="77"/>
      <c r="H388" s="77"/>
    </row>
    <row r="389" spans="6:8" x14ac:dyDescent="0.35">
      <c r="F389" s="77"/>
      <c r="G389" s="77"/>
      <c r="H389" s="77"/>
    </row>
    <row r="390" spans="6:8" x14ac:dyDescent="0.35">
      <c r="F390" s="77"/>
      <c r="G390" s="77"/>
      <c r="H390" s="77"/>
    </row>
    <row r="391" spans="6:8" x14ac:dyDescent="0.35">
      <c r="F391" s="77"/>
      <c r="G391" s="77"/>
      <c r="H391" s="77"/>
    </row>
    <row r="392" spans="6:8" x14ac:dyDescent="0.35">
      <c r="F392" s="77"/>
      <c r="G392" s="77"/>
      <c r="H392" s="77"/>
    </row>
    <row r="393" spans="6:8" x14ac:dyDescent="0.35">
      <c r="F393" s="77"/>
      <c r="G393" s="77"/>
      <c r="H393" s="77"/>
    </row>
    <row r="394" spans="6:8" x14ac:dyDescent="0.35">
      <c r="F394" s="77"/>
      <c r="G394" s="77"/>
      <c r="H394" s="77"/>
    </row>
    <row r="395" spans="6:8" x14ac:dyDescent="0.35">
      <c r="F395" s="77"/>
      <c r="G395" s="77"/>
      <c r="H395" s="77"/>
    </row>
    <row r="396" spans="6:8" x14ac:dyDescent="0.35">
      <c r="F396" s="77"/>
      <c r="G396" s="77"/>
      <c r="H396" s="77"/>
    </row>
    <row r="397" spans="6:8" x14ac:dyDescent="0.35">
      <c r="F397" s="77"/>
      <c r="G397" s="77"/>
      <c r="H397" s="77"/>
    </row>
    <row r="398" spans="6:8" x14ac:dyDescent="0.35">
      <c r="F398" s="77"/>
      <c r="G398" s="77"/>
      <c r="H398" s="77"/>
    </row>
    <row r="399" spans="6:8" x14ac:dyDescent="0.35">
      <c r="F399" s="77"/>
      <c r="G399" s="77"/>
      <c r="H399" s="77"/>
    </row>
    <row r="400" spans="6:8" x14ac:dyDescent="0.35">
      <c r="F400" s="77"/>
      <c r="G400" s="77"/>
      <c r="H400" s="77"/>
    </row>
    <row r="401" spans="6:8" x14ac:dyDescent="0.35">
      <c r="F401" s="77"/>
      <c r="G401" s="77"/>
      <c r="H401" s="77"/>
    </row>
    <row r="402" spans="6:8" x14ac:dyDescent="0.35">
      <c r="F402" s="77"/>
      <c r="G402" s="77"/>
      <c r="H402" s="77"/>
    </row>
    <row r="403" spans="6:8" x14ac:dyDescent="0.35">
      <c r="F403" s="77"/>
      <c r="G403" s="77"/>
      <c r="H403" s="77"/>
    </row>
    <row r="404" spans="6:8" x14ac:dyDescent="0.35">
      <c r="F404" s="77"/>
      <c r="G404" s="77"/>
      <c r="H404" s="77"/>
    </row>
    <row r="405" spans="6:8" x14ac:dyDescent="0.35">
      <c r="F405" s="77"/>
      <c r="G405" s="77"/>
      <c r="H405" s="77"/>
    </row>
    <row r="406" spans="6:8" x14ac:dyDescent="0.35">
      <c r="F406" s="77"/>
      <c r="G406" s="77"/>
      <c r="H406" s="77"/>
    </row>
    <row r="407" spans="6:8" x14ac:dyDescent="0.35">
      <c r="F407" s="77"/>
      <c r="G407" s="77"/>
      <c r="H407" s="77"/>
    </row>
    <row r="408" spans="6:8" x14ac:dyDescent="0.35">
      <c r="F408" s="77"/>
      <c r="G408" s="77"/>
      <c r="H408" s="77"/>
    </row>
    <row r="409" spans="6:8" x14ac:dyDescent="0.35">
      <c r="F409" s="77"/>
      <c r="G409" s="77"/>
      <c r="H409" s="77"/>
    </row>
    <row r="410" spans="6:8" x14ac:dyDescent="0.35">
      <c r="F410" s="77"/>
      <c r="G410" s="77"/>
      <c r="H410" s="77"/>
    </row>
    <row r="411" spans="6:8" x14ac:dyDescent="0.35">
      <c r="F411" s="77"/>
      <c r="G411" s="77"/>
      <c r="H411" s="77"/>
    </row>
    <row r="412" spans="6:8" x14ac:dyDescent="0.35">
      <c r="F412" s="77"/>
      <c r="G412" s="77"/>
      <c r="H412" s="77"/>
    </row>
    <row r="413" spans="6:8" x14ac:dyDescent="0.35">
      <c r="F413" s="77"/>
      <c r="G413" s="77"/>
      <c r="H413" s="77"/>
    </row>
    <row r="414" spans="6:8" x14ac:dyDescent="0.35">
      <c r="F414" s="77"/>
      <c r="G414" s="77"/>
      <c r="H414" s="77"/>
    </row>
    <row r="415" spans="6:8" x14ac:dyDescent="0.35">
      <c r="F415" s="77"/>
      <c r="G415" s="77"/>
      <c r="H415" s="77"/>
    </row>
    <row r="416" spans="6:8" x14ac:dyDescent="0.35">
      <c r="F416" s="77"/>
      <c r="G416" s="77"/>
      <c r="H416" s="77"/>
    </row>
    <row r="417" spans="6:8" x14ac:dyDescent="0.35">
      <c r="F417" s="77"/>
      <c r="G417" s="77"/>
      <c r="H417" s="77"/>
    </row>
    <row r="418" spans="6:8" x14ac:dyDescent="0.35">
      <c r="F418" s="77"/>
      <c r="G418" s="77"/>
      <c r="H418" s="77"/>
    </row>
    <row r="419" spans="6:8" x14ac:dyDescent="0.35">
      <c r="F419" s="77"/>
      <c r="G419" s="77"/>
      <c r="H419" s="77"/>
    </row>
    <row r="420" spans="6:8" x14ac:dyDescent="0.35">
      <c r="F420" s="77"/>
      <c r="G420" s="77"/>
      <c r="H420" s="77"/>
    </row>
    <row r="421" spans="6:8" x14ac:dyDescent="0.35">
      <c r="F421" s="77"/>
      <c r="G421" s="77"/>
      <c r="H421" s="77"/>
    </row>
    <row r="422" spans="6:8" x14ac:dyDescent="0.35">
      <c r="F422" s="77"/>
      <c r="G422" s="77"/>
      <c r="H422" s="77"/>
    </row>
    <row r="423" spans="6:8" x14ac:dyDescent="0.35">
      <c r="F423" s="77"/>
      <c r="G423" s="77"/>
      <c r="H423" s="77"/>
    </row>
    <row r="424" spans="6:8" x14ac:dyDescent="0.35">
      <c r="F424" s="77"/>
      <c r="G424" s="77"/>
      <c r="H424" s="77"/>
    </row>
    <row r="425" spans="6:8" x14ac:dyDescent="0.35">
      <c r="F425" s="77"/>
      <c r="G425" s="77"/>
      <c r="H425" s="77"/>
    </row>
    <row r="426" spans="6:8" x14ac:dyDescent="0.35">
      <c r="F426" s="77"/>
      <c r="G426" s="77"/>
      <c r="H426" s="77"/>
    </row>
    <row r="427" spans="6:8" x14ac:dyDescent="0.35">
      <c r="F427" s="77"/>
      <c r="G427" s="77"/>
      <c r="H427" s="77"/>
    </row>
    <row r="428" spans="6:8" x14ac:dyDescent="0.35">
      <c r="F428" s="77"/>
      <c r="G428" s="77"/>
      <c r="H428" s="77"/>
    </row>
    <row r="429" spans="6:8" x14ac:dyDescent="0.35">
      <c r="F429" s="77"/>
      <c r="G429" s="77"/>
      <c r="H429" s="77"/>
    </row>
    <row r="430" spans="6:8" x14ac:dyDescent="0.35">
      <c r="F430" s="77"/>
      <c r="G430" s="77"/>
      <c r="H430" s="77"/>
    </row>
    <row r="431" spans="6:8" x14ac:dyDescent="0.35">
      <c r="F431" s="77"/>
      <c r="G431" s="77"/>
      <c r="H431" s="77"/>
    </row>
    <row r="432" spans="6:8" x14ac:dyDescent="0.35">
      <c r="F432" s="77"/>
      <c r="G432" s="77"/>
      <c r="H432" s="77"/>
    </row>
    <row r="433" spans="6:8" x14ac:dyDescent="0.35">
      <c r="F433" s="77"/>
      <c r="G433" s="77"/>
      <c r="H433" s="77"/>
    </row>
    <row r="434" spans="6:8" x14ac:dyDescent="0.35">
      <c r="F434" s="77"/>
      <c r="G434" s="77"/>
      <c r="H434" s="77"/>
    </row>
    <row r="435" spans="6:8" x14ac:dyDescent="0.35">
      <c r="F435" s="77"/>
      <c r="G435" s="77"/>
      <c r="H435" s="77"/>
    </row>
    <row r="436" spans="6:8" x14ac:dyDescent="0.35">
      <c r="F436" s="77"/>
      <c r="G436" s="77"/>
      <c r="H436" s="77"/>
    </row>
    <row r="437" spans="6:8" x14ac:dyDescent="0.35">
      <c r="F437" s="77"/>
      <c r="G437" s="77"/>
      <c r="H437" s="77"/>
    </row>
    <row r="438" spans="6:8" x14ac:dyDescent="0.35">
      <c r="F438" s="77"/>
      <c r="G438" s="77"/>
      <c r="H438" s="77"/>
    </row>
    <row r="439" spans="6:8" x14ac:dyDescent="0.35">
      <c r="F439" s="77"/>
      <c r="G439" s="77"/>
      <c r="H439" s="77"/>
    </row>
    <row r="440" spans="6:8" x14ac:dyDescent="0.35">
      <c r="F440" s="77"/>
      <c r="G440" s="77"/>
      <c r="H440" s="77"/>
    </row>
    <row r="441" spans="6:8" x14ac:dyDescent="0.35">
      <c r="F441" s="77"/>
      <c r="G441" s="77"/>
      <c r="H441" s="77"/>
    </row>
    <row r="442" spans="6:8" x14ac:dyDescent="0.35">
      <c r="F442" s="77"/>
      <c r="G442" s="77"/>
      <c r="H442" s="77"/>
    </row>
    <row r="443" spans="6:8" x14ac:dyDescent="0.35">
      <c r="F443" s="77"/>
      <c r="G443" s="77"/>
      <c r="H443" s="77"/>
    </row>
    <row r="444" spans="6:8" x14ac:dyDescent="0.35">
      <c r="F444" s="77"/>
      <c r="G444" s="77"/>
      <c r="H444" s="77"/>
    </row>
    <row r="445" spans="6:8" x14ac:dyDescent="0.35">
      <c r="F445" s="77"/>
      <c r="G445" s="77"/>
      <c r="H445" s="77"/>
    </row>
    <row r="446" spans="6:8" x14ac:dyDescent="0.35">
      <c r="F446" s="77"/>
      <c r="G446" s="77"/>
      <c r="H446" s="77"/>
    </row>
    <row r="447" spans="6:8" x14ac:dyDescent="0.35">
      <c r="F447" s="77"/>
      <c r="G447" s="77"/>
      <c r="H447" s="77"/>
    </row>
    <row r="448" spans="6:8" x14ac:dyDescent="0.35">
      <c r="F448" s="77"/>
      <c r="G448" s="77"/>
      <c r="H448" s="77"/>
    </row>
    <row r="449" spans="6:8" x14ac:dyDescent="0.35">
      <c r="F449" s="77"/>
      <c r="G449" s="77"/>
      <c r="H449" s="77"/>
    </row>
    <row r="450" spans="6:8" x14ac:dyDescent="0.35">
      <c r="F450" s="77"/>
      <c r="G450" s="77"/>
      <c r="H450" s="77"/>
    </row>
    <row r="451" spans="6:8" x14ac:dyDescent="0.35">
      <c r="F451" s="77"/>
      <c r="G451" s="77"/>
      <c r="H451" s="77"/>
    </row>
    <row r="452" spans="6:8" x14ac:dyDescent="0.35">
      <c r="F452" s="77"/>
      <c r="G452" s="77"/>
      <c r="H452" s="77"/>
    </row>
    <row r="453" spans="6:8" x14ac:dyDescent="0.35">
      <c r="F453" s="77"/>
      <c r="G453" s="77"/>
      <c r="H453" s="77"/>
    </row>
    <row r="454" spans="6:8" x14ac:dyDescent="0.35">
      <c r="F454" s="77"/>
      <c r="G454" s="77"/>
      <c r="H454" s="77"/>
    </row>
    <row r="455" spans="6:8" x14ac:dyDescent="0.35">
      <c r="F455" s="77"/>
      <c r="G455" s="77"/>
      <c r="H455" s="77"/>
    </row>
    <row r="456" spans="6:8" x14ac:dyDescent="0.35">
      <c r="F456" s="77"/>
      <c r="G456" s="77"/>
      <c r="H456" s="77"/>
    </row>
    <row r="457" spans="6:8" x14ac:dyDescent="0.35">
      <c r="F457" s="77"/>
      <c r="G457" s="77"/>
      <c r="H457" s="77"/>
    </row>
    <row r="458" spans="6:8" x14ac:dyDescent="0.35">
      <c r="F458" s="77"/>
      <c r="G458" s="77"/>
      <c r="H458" s="77"/>
    </row>
    <row r="459" spans="6:8" x14ac:dyDescent="0.35">
      <c r="F459" s="77"/>
      <c r="G459" s="77"/>
      <c r="H459" s="77"/>
    </row>
    <row r="460" spans="6:8" x14ac:dyDescent="0.35">
      <c r="F460" s="77"/>
      <c r="G460" s="77"/>
      <c r="H460" s="77"/>
    </row>
    <row r="461" spans="6:8" x14ac:dyDescent="0.35">
      <c r="F461" s="77"/>
      <c r="G461" s="77"/>
      <c r="H461" s="77"/>
    </row>
    <row r="462" spans="6:8" x14ac:dyDescent="0.35">
      <c r="F462" s="77"/>
      <c r="G462" s="77"/>
      <c r="H462" s="77"/>
    </row>
    <row r="463" spans="6:8" x14ac:dyDescent="0.35">
      <c r="F463" s="77"/>
      <c r="G463" s="77"/>
      <c r="H463" s="77"/>
    </row>
    <row r="464" spans="6:8" x14ac:dyDescent="0.35">
      <c r="F464" s="77"/>
      <c r="G464" s="77"/>
      <c r="H464" s="77"/>
    </row>
    <row r="465" spans="6:8" x14ac:dyDescent="0.35">
      <c r="F465" s="77"/>
      <c r="G465" s="77"/>
      <c r="H465" s="77"/>
    </row>
    <row r="466" spans="6:8" x14ac:dyDescent="0.35">
      <c r="F466" s="77"/>
      <c r="G466" s="77"/>
      <c r="H466" s="77"/>
    </row>
    <row r="467" spans="6:8" x14ac:dyDescent="0.35">
      <c r="F467" s="77"/>
      <c r="G467" s="77"/>
      <c r="H467" s="77"/>
    </row>
    <row r="468" spans="6:8" x14ac:dyDescent="0.35">
      <c r="F468" s="77"/>
      <c r="G468" s="77"/>
      <c r="H468" s="77"/>
    </row>
    <row r="469" spans="6:8" x14ac:dyDescent="0.35">
      <c r="F469" s="77"/>
      <c r="G469" s="77"/>
      <c r="H469" s="77"/>
    </row>
    <row r="470" spans="6:8" x14ac:dyDescent="0.35">
      <c r="F470" s="77"/>
      <c r="G470" s="77"/>
      <c r="H470" s="77"/>
    </row>
    <row r="471" spans="6:8" x14ac:dyDescent="0.35">
      <c r="F471" s="77"/>
      <c r="G471" s="77"/>
      <c r="H471" s="77"/>
    </row>
    <row r="472" spans="6:8" x14ac:dyDescent="0.35">
      <c r="F472" s="77"/>
      <c r="G472" s="77"/>
      <c r="H472" s="77"/>
    </row>
    <row r="473" spans="6:8" x14ac:dyDescent="0.35">
      <c r="F473" s="77"/>
      <c r="G473" s="77"/>
      <c r="H473" s="77"/>
    </row>
    <row r="474" spans="6:8" x14ac:dyDescent="0.35">
      <c r="F474" s="77"/>
      <c r="G474" s="77"/>
      <c r="H474" s="77"/>
    </row>
    <row r="475" spans="6:8" x14ac:dyDescent="0.35">
      <c r="F475" s="77"/>
      <c r="G475" s="77"/>
      <c r="H475" s="77"/>
    </row>
    <row r="476" spans="6:8" x14ac:dyDescent="0.35">
      <c r="F476" s="77"/>
      <c r="G476" s="77"/>
      <c r="H476" s="77"/>
    </row>
    <row r="477" spans="6:8" x14ac:dyDescent="0.35">
      <c r="F477" s="77"/>
      <c r="G477" s="77"/>
      <c r="H477" s="77"/>
    </row>
    <row r="478" spans="6:8" x14ac:dyDescent="0.35">
      <c r="F478" s="77"/>
      <c r="G478" s="77"/>
      <c r="H478" s="77"/>
    </row>
    <row r="479" spans="6:8" x14ac:dyDescent="0.35">
      <c r="F479" s="77"/>
      <c r="G479" s="77"/>
      <c r="H479" s="77"/>
    </row>
    <row r="480" spans="6:8" x14ac:dyDescent="0.35">
      <c r="F480" s="77"/>
      <c r="G480" s="77"/>
      <c r="H480" s="77"/>
    </row>
    <row r="481" spans="6:8" x14ac:dyDescent="0.35">
      <c r="F481" s="77"/>
      <c r="G481" s="77"/>
      <c r="H481" s="77"/>
    </row>
    <row r="482" spans="6:8" x14ac:dyDescent="0.35">
      <c r="F482" s="77"/>
      <c r="G482" s="77"/>
      <c r="H482" s="77"/>
    </row>
    <row r="483" spans="6:8" x14ac:dyDescent="0.35">
      <c r="F483" s="77"/>
      <c r="G483" s="77"/>
      <c r="H483" s="77"/>
    </row>
    <row r="484" spans="6:8" x14ac:dyDescent="0.35">
      <c r="F484" s="77"/>
      <c r="G484" s="77"/>
      <c r="H484" s="77"/>
    </row>
    <row r="485" spans="6:8" x14ac:dyDescent="0.35">
      <c r="F485" s="77"/>
      <c r="G485" s="77"/>
      <c r="H485" s="77"/>
    </row>
    <row r="486" spans="6:8" x14ac:dyDescent="0.35">
      <c r="F486" s="77"/>
      <c r="G486" s="77"/>
      <c r="H486" s="77"/>
    </row>
    <row r="487" spans="6:8" x14ac:dyDescent="0.35">
      <c r="F487" s="77"/>
      <c r="G487" s="77"/>
      <c r="H487" s="77"/>
    </row>
    <row r="488" spans="6:8" x14ac:dyDescent="0.35">
      <c r="F488" s="77"/>
      <c r="G488" s="77"/>
      <c r="H488" s="77"/>
    </row>
    <row r="489" spans="6:8" x14ac:dyDescent="0.35">
      <c r="F489" s="77"/>
      <c r="G489" s="77"/>
      <c r="H489" s="77"/>
    </row>
    <row r="490" spans="6:8" x14ac:dyDescent="0.35">
      <c r="F490" s="77"/>
      <c r="G490" s="77"/>
      <c r="H490" s="77"/>
    </row>
    <row r="491" spans="6:8" x14ac:dyDescent="0.35">
      <c r="F491" s="77"/>
      <c r="G491" s="77"/>
      <c r="H491" s="77"/>
    </row>
    <row r="492" spans="6:8" x14ac:dyDescent="0.35">
      <c r="F492" s="77"/>
      <c r="G492" s="77"/>
      <c r="H492" s="77"/>
    </row>
    <row r="493" spans="6:8" x14ac:dyDescent="0.35">
      <c r="F493" s="77"/>
      <c r="G493" s="77"/>
      <c r="H493" s="77"/>
    </row>
    <row r="494" spans="6:8" x14ac:dyDescent="0.35">
      <c r="F494" s="77"/>
      <c r="G494" s="77"/>
      <c r="H494" s="77"/>
    </row>
    <row r="495" spans="6:8" x14ac:dyDescent="0.35">
      <c r="F495" s="77"/>
      <c r="G495" s="77"/>
      <c r="H495" s="77"/>
    </row>
    <row r="496" spans="6:8" x14ac:dyDescent="0.35">
      <c r="F496" s="77"/>
      <c r="G496" s="77"/>
      <c r="H496" s="77"/>
    </row>
    <row r="497" spans="6:8" x14ac:dyDescent="0.35">
      <c r="F497" s="77"/>
      <c r="G497" s="77"/>
      <c r="H497" s="77"/>
    </row>
    <row r="498" spans="6:8" x14ac:dyDescent="0.35">
      <c r="F498" s="77"/>
      <c r="G498" s="77"/>
      <c r="H498" s="77"/>
    </row>
    <row r="499" spans="6:8" x14ac:dyDescent="0.35">
      <c r="F499" s="77"/>
      <c r="G499" s="77"/>
      <c r="H499" s="77"/>
    </row>
    <row r="500" spans="6:8" x14ac:dyDescent="0.35">
      <c r="F500" s="77"/>
      <c r="G500" s="77"/>
      <c r="H500" s="77"/>
    </row>
    <row r="501" spans="6:8" x14ac:dyDescent="0.35">
      <c r="F501" s="77"/>
      <c r="G501" s="77"/>
      <c r="H501" s="77"/>
    </row>
    <row r="502" spans="6:8" x14ac:dyDescent="0.35">
      <c r="F502" s="77"/>
      <c r="G502" s="77"/>
      <c r="H502" s="77"/>
    </row>
    <row r="503" spans="6:8" x14ac:dyDescent="0.35">
      <c r="F503" s="77"/>
      <c r="G503" s="77"/>
      <c r="H503" s="77"/>
    </row>
    <row r="504" spans="6:8" x14ac:dyDescent="0.35">
      <c r="F504" s="77"/>
      <c r="G504" s="77"/>
      <c r="H504" s="77"/>
    </row>
    <row r="505" spans="6:8" x14ac:dyDescent="0.35">
      <c r="F505" s="77"/>
      <c r="G505" s="77"/>
      <c r="H505" s="77"/>
    </row>
    <row r="506" spans="6:8" x14ac:dyDescent="0.35">
      <c r="F506" s="77"/>
      <c r="G506" s="77"/>
      <c r="H506" s="77"/>
    </row>
    <row r="507" spans="6:8" x14ac:dyDescent="0.35">
      <c r="F507" s="77"/>
      <c r="G507" s="77"/>
      <c r="H507" s="77"/>
    </row>
    <row r="508" spans="6:8" x14ac:dyDescent="0.35">
      <c r="F508" s="77"/>
      <c r="G508" s="77"/>
      <c r="H508" s="77"/>
    </row>
    <row r="509" spans="6:8" x14ac:dyDescent="0.35">
      <c r="F509" s="77"/>
      <c r="G509" s="77"/>
      <c r="H509" s="77"/>
    </row>
    <row r="510" spans="6:8" x14ac:dyDescent="0.35">
      <c r="F510" s="77"/>
      <c r="G510" s="77"/>
      <c r="H510" s="77"/>
    </row>
    <row r="511" spans="6:8" x14ac:dyDescent="0.35">
      <c r="F511" s="77"/>
      <c r="G511" s="77"/>
      <c r="H511" s="77"/>
    </row>
    <row r="512" spans="6:8" x14ac:dyDescent="0.35">
      <c r="F512" s="77"/>
      <c r="G512" s="77"/>
      <c r="H512" s="77"/>
    </row>
    <row r="513" spans="6:8" x14ac:dyDescent="0.35">
      <c r="F513" s="77"/>
      <c r="G513" s="77"/>
      <c r="H513" s="77"/>
    </row>
    <row r="514" spans="6:8" x14ac:dyDescent="0.35">
      <c r="F514" s="77"/>
      <c r="G514" s="77"/>
      <c r="H514" s="77"/>
    </row>
    <row r="515" spans="6:8" x14ac:dyDescent="0.35">
      <c r="F515" s="77"/>
      <c r="G515" s="77"/>
      <c r="H515" s="77"/>
    </row>
    <row r="516" spans="6:8" x14ac:dyDescent="0.35">
      <c r="F516" s="77"/>
      <c r="G516" s="77"/>
      <c r="H516" s="77"/>
    </row>
    <row r="517" spans="6:8" x14ac:dyDescent="0.35">
      <c r="F517" s="77"/>
      <c r="G517" s="77"/>
      <c r="H517" s="77"/>
    </row>
    <row r="518" spans="6:8" x14ac:dyDescent="0.35">
      <c r="F518" s="77"/>
      <c r="G518" s="77"/>
      <c r="H518" s="77"/>
    </row>
    <row r="519" spans="6:8" x14ac:dyDescent="0.35">
      <c r="F519" s="77"/>
      <c r="G519" s="77"/>
      <c r="H519" s="77"/>
    </row>
    <row r="520" spans="6:8" x14ac:dyDescent="0.35">
      <c r="F520" s="77"/>
      <c r="G520" s="77"/>
      <c r="H520" s="77"/>
    </row>
    <row r="521" spans="6:8" x14ac:dyDescent="0.35">
      <c r="F521" s="77"/>
      <c r="G521" s="77"/>
      <c r="H521" s="77"/>
    </row>
    <row r="522" spans="6:8" x14ac:dyDescent="0.35">
      <c r="F522" s="77"/>
      <c r="G522" s="77"/>
      <c r="H522" s="77"/>
    </row>
    <row r="523" spans="6:8" x14ac:dyDescent="0.35">
      <c r="F523" s="77"/>
      <c r="G523" s="77"/>
      <c r="H523" s="77"/>
    </row>
    <row r="524" spans="6:8" x14ac:dyDescent="0.35">
      <c r="F524" s="77"/>
      <c r="G524" s="77"/>
      <c r="H524" s="77"/>
    </row>
    <row r="525" spans="6:8" x14ac:dyDescent="0.35">
      <c r="F525" s="77"/>
      <c r="G525" s="77"/>
      <c r="H525" s="77"/>
    </row>
    <row r="526" spans="6:8" x14ac:dyDescent="0.35">
      <c r="F526" s="77"/>
      <c r="G526" s="77"/>
      <c r="H526" s="77"/>
    </row>
    <row r="527" spans="6:8" x14ac:dyDescent="0.35">
      <c r="F527" s="77"/>
      <c r="G527" s="77"/>
      <c r="H527" s="77"/>
    </row>
    <row r="528" spans="6:8" x14ac:dyDescent="0.35">
      <c r="F528" s="77"/>
      <c r="G528" s="77"/>
      <c r="H528" s="77"/>
    </row>
    <row r="529" spans="6:8" x14ac:dyDescent="0.35">
      <c r="F529" s="77"/>
      <c r="G529" s="77"/>
      <c r="H529" s="77"/>
    </row>
    <row r="530" spans="6:8" x14ac:dyDescent="0.35">
      <c r="F530" s="77"/>
      <c r="G530" s="77"/>
      <c r="H530" s="77"/>
    </row>
    <row r="531" spans="6:8" x14ac:dyDescent="0.35">
      <c r="F531" s="77"/>
      <c r="G531" s="77"/>
      <c r="H531" s="77"/>
    </row>
    <row r="532" spans="6:8" x14ac:dyDescent="0.35">
      <c r="F532" s="77"/>
      <c r="G532" s="77"/>
      <c r="H532" s="77"/>
    </row>
    <row r="533" spans="6:8" x14ac:dyDescent="0.35">
      <c r="F533" s="77"/>
      <c r="G533" s="77"/>
      <c r="H533" s="77"/>
    </row>
    <row r="534" spans="6:8" x14ac:dyDescent="0.35">
      <c r="F534" s="77"/>
      <c r="G534" s="77"/>
      <c r="H534" s="77"/>
    </row>
    <row r="535" spans="6:8" x14ac:dyDescent="0.35">
      <c r="F535" s="77"/>
      <c r="G535" s="77"/>
      <c r="H535" s="77"/>
    </row>
    <row r="536" spans="6:8" x14ac:dyDescent="0.35">
      <c r="F536" s="77"/>
      <c r="G536" s="77"/>
      <c r="H536" s="77"/>
    </row>
    <row r="537" spans="6:8" x14ac:dyDescent="0.35">
      <c r="F537" s="77"/>
      <c r="G537" s="77"/>
      <c r="H537" s="77"/>
    </row>
    <row r="538" spans="6:8" x14ac:dyDescent="0.35">
      <c r="F538" s="77"/>
      <c r="G538" s="77"/>
      <c r="H538" s="77"/>
    </row>
    <row r="539" spans="6:8" x14ac:dyDescent="0.35">
      <c r="F539" s="77"/>
      <c r="G539" s="77"/>
      <c r="H539" s="77"/>
    </row>
    <row r="540" spans="6:8" x14ac:dyDescent="0.35">
      <c r="F540" s="77"/>
      <c r="G540" s="77"/>
      <c r="H540" s="77"/>
    </row>
    <row r="541" spans="6:8" x14ac:dyDescent="0.35">
      <c r="F541" s="77"/>
      <c r="G541" s="77"/>
      <c r="H541" s="77"/>
    </row>
    <row r="542" spans="6:8" x14ac:dyDescent="0.35">
      <c r="F542" s="77"/>
      <c r="G542" s="77"/>
      <c r="H542" s="77"/>
    </row>
    <row r="543" spans="6:8" x14ac:dyDescent="0.35">
      <c r="F543" s="77"/>
      <c r="G543" s="77"/>
      <c r="H543" s="77"/>
    </row>
    <row r="544" spans="6:8" x14ac:dyDescent="0.35">
      <c r="F544" s="77"/>
      <c r="G544" s="77"/>
      <c r="H544" s="77"/>
    </row>
    <row r="545" spans="6:8" x14ac:dyDescent="0.35">
      <c r="F545" s="77"/>
      <c r="G545" s="77"/>
      <c r="H545" s="77"/>
    </row>
    <row r="546" spans="6:8" x14ac:dyDescent="0.35">
      <c r="F546" s="77"/>
      <c r="G546" s="77"/>
      <c r="H546" s="77"/>
    </row>
    <row r="547" spans="6:8" x14ac:dyDescent="0.35">
      <c r="F547" s="77"/>
      <c r="G547" s="77"/>
      <c r="H547" s="77"/>
    </row>
    <row r="548" spans="6:8" x14ac:dyDescent="0.35">
      <c r="F548" s="77"/>
      <c r="G548" s="77"/>
      <c r="H548" s="77"/>
    </row>
    <row r="549" spans="6:8" x14ac:dyDescent="0.35">
      <c r="F549" s="77"/>
      <c r="G549" s="77"/>
      <c r="H549" s="77"/>
    </row>
    <row r="550" spans="6:8" x14ac:dyDescent="0.35">
      <c r="F550" s="77"/>
      <c r="G550" s="77"/>
      <c r="H550" s="77"/>
    </row>
    <row r="551" spans="6:8" x14ac:dyDescent="0.35">
      <c r="F551" s="77"/>
      <c r="G551" s="77"/>
      <c r="H551" s="77"/>
    </row>
    <row r="552" spans="6:8" x14ac:dyDescent="0.35">
      <c r="F552" s="77"/>
      <c r="G552" s="77"/>
      <c r="H552" s="77"/>
    </row>
    <row r="553" spans="6:8" x14ac:dyDescent="0.35">
      <c r="F553" s="77"/>
      <c r="G553" s="77"/>
      <c r="H553" s="77"/>
    </row>
    <row r="554" spans="6:8" x14ac:dyDescent="0.35">
      <c r="F554" s="77"/>
      <c r="G554" s="77"/>
      <c r="H554" s="77"/>
    </row>
    <row r="555" spans="6:8" x14ac:dyDescent="0.35">
      <c r="F555" s="77"/>
      <c r="G555" s="77"/>
      <c r="H555" s="77"/>
    </row>
    <row r="556" spans="6:8" x14ac:dyDescent="0.35">
      <c r="F556" s="77"/>
      <c r="G556" s="77"/>
      <c r="H556" s="77"/>
    </row>
    <row r="557" spans="6:8" x14ac:dyDescent="0.35">
      <c r="F557" s="77"/>
      <c r="G557" s="77"/>
      <c r="H557" s="77"/>
    </row>
    <row r="558" spans="6:8" x14ac:dyDescent="0.35">
      <c r="F558" s="77"/>
      <c r="G558" s="77"/>
      <c r="H558" s="77"/>
    </row>
    <row r="559" spans="6:8" x14ac:dyDescent="0.35">
      <c r="F559" s="77"/>
      <c r="G559" s="77"/>
      <c r="H559" s="77"/>
    </row>
    <row r="560" spans="6:8" x14ac:dyDescent="0.35">
      <c r="F560" s="77"/>
      <c r="G560" s="77"/>
      <c r="H560" s="77"/>
    </row>
    <row r="561" spans="6:8" x14ac:dyDescent="0.35">
      <c r="F561" s="77"/>
      <c r="G561" s="77"/>
      <c r="H561" s="77"/>
    </row>
    <row r="562" spans="6:8" x14ac:dyDescent="0.35">
      <c r="F562" s="77"/>
      <c r="G562" s="77"/>
      <c r="H562" s="77"/>
    </row>
    <row r="563" spans="6:8" x14ac:dyDescent="0.35">
      <c r="F563" s="77"/>
      <c r="G563" s="77"/>
      <c r="H563" s="77"/>
    </row>
    <row r="564" spans="6:8" x14ac:dyDescent="0.35">
      <c r="F564" s="77"/>
      <c r="G564" s="77"/>
      <c r="H564" s="77"/>
    </row>
    <row r="565" spans="6:8" x14ac:dyDescent="0.35">
      <c r="F565" s="77"/>
      <c r="G565" s="77"/>
      <c r="H565" s="77"/>
    </row>
    <row r="566" spans="6:8" x14ac:dyDescent="0.35">
      <c r="F566" s="77"/>
      <c r="G566" s="77"/>
      <c r="H566" s="77"/>
    </row>
    <row r="567" spans="6:8" x14ac:dyDescent="0.35">
      <c r="F567" s="77"/>
      <c r="G567" s="77"/>
      <c r="H567" s="77"/>
    </row>
    <row r="568" spans="6:8" x14ac:dyDescent="0.35">
      <c r="F568" s="77"/>
      <c r="G568" s="77"/>
      <c r="H568" s="77"/>
    </row>
    <row r="569" spans="6:8" x14ac:dyDescent="0.35">
      <c r="F569" s="77"/>
      <c r="G569" s="77"/>
      <c r="H569" s="77"/>
    </row>
    <row r="570" spans="6:8" x14ac:dyDescent="0.35">
      <c r="F570" s="77"/>
      <c r="G570" s="77"/>
      <c r="H570" s="77"/>
    </row>
    <row r="571" spans="6:8" x14ac:dyDescent="0.35">
      <c r="F571" s="77"/>
      <c r="G571" s="77"/>
      <c r="H571" s="77"/>
    </row>
    <row r="572" spans="6:8" x14ac:dyDescent="0.35">
      <c r="F572" s="77"/>
      <c r="G572" s="77"/>
      <c r="H572" s="77"/>
    </row>
    <row r="573" spans="6:8" x14ac:dyDescent="0.35">
      <c r="F573" s="77"/>
      <c r="G573" s="77"/>
      <c r="H573" s="77"/>
    </row>
    <row r="574" spans="6:8" x14ac:dyDescent="0.35">
      <c r="F574" s="77"/>
      <c r="G574" s="77"/>
      <c r="H574" s="77"/>
    </row>
    <row r="575" spans="6:8" x14ac:dyDescent="0.35">
      <c r="F575" s="77"/>
      <c r="G575" s="77"/>
      <c r="H575" s="77"/>
    </row>
    <row r="576" spans="6:8" x14ac:dyDescent="0.35">
      <c r="F576" s="77"/>
      <c r="G576" s="77"/>
      <c r="H576" s="77"/>
    </row>
    <row r="577" spans="6:8" x14ac:dyDescent="0.35">
      <c r="F577" s="77"/>
      <c r="G577" s="77"/>
      <c r="H577" s="77"/>
    </row>
    <row r="578" spans="6:8" x14ac:dyDescent="0.35">
      <c r="F578" s="77"/>
      <c r="G578" s="77"/>
      <c r="H578" s="77"/>
    </row>
    <row r="579" spans="6:8" x14ac:dyDescent="0.35">
      <c r="F579" s="77"/>
      <c r="G579" s="77"/>
      <c r="H579" s="77"/>
    </row>
    <row r="580" spans="6:8" x14ac:dyDescent="0.35">
      <c r="F580" s="77"/>
      <c r="G580" s="77"/>
      <c r="H580" s="77"/>
    </row>
    <row r="581" spans="6:8" x14ac:dyDescent="0.35">
      <c r="F581" s="77"/>
      <c r="G581" s="77"/>
      <c r="H581" s="77"/>
    </row>
    <row r="582" spans="6:8" x14ac:dyDescent="0.35">
      <c r="F582" s="77"/>
      <c r="G582" s="77"/>
      <c r="H582" s="77"/>
    </row>
    <row r="583" spans="6:8" x14ac:dyDescent="0.35">
      <c r="F583" s="77"/>
      <c r="G583" s="77"/>
      <c r="H583" s="77"/>
    </row>
    <row r="584" spans="6:8" x14ac:dyDescent="0.35">
      <c r="F584" s="77"/>
      <c r="G584" s="77"/>
      <c r="H584" s="77"/>
    </row>
    <row r="585" spans="6:8" x14ac:dyDescent="0.35">
      <c r="F585" s="77"/>
      <c r="G585" s="77"/>
      <c r="H585" s="77"/>
    </row>
    <row r="586" spans="6:8" x14ac:dyDescent="0.35">
      <c r="F586" s="77"/>
      <c r="G586" s="77"/>
      <c r="H586" s="77"/>
    </row>
    <row r="587" spans="6:8" x14ac:dyDescent="0.35">
      <c r="F587" s="77"/>
      <c r="G587" s="77"/>
      <c r="H587" s="77"/>
    </row>
    <row r="588" spans="6:8" x14ac:dyDescent="0.35">
      <c r="F588" s="77"/>
      <c r="G588" s="77"/>
      <c r="H588" s="77"/>
    </row>
    <row r="589" spans="6:8" x14ac:dyDescent="0.35">
      <c r="F589" s="77"/>
      <c r="G589" s="77"/>
      <c r="H589" s="77"/>
    </row>
    <row r="590" spans="6:8" x14ac:dyDescent="0.35">
      <c r="F590" s="77"/>
      <c r="G590" s="77"/>
      <c r="H590" s="77"/>
    </row>
    <row r="591" spans="6:8" x14ac:dyDescent="0.35">
      <c r="F591" s="77"/>
      <c r="G591" s="77"/>
      <c r="H591" s="77"/>
    </row>
    <row r="592" spans="6:8" x14ac:dyDescent="0.35">
      <c r="F592" s="77"/>
      <c r="G592" s="77"/>
      <c r="H592" s="77"/>
    </row>
    <row r="593" spans="6:8" x14ac:dyDescent="0.35">
      <c r="F593" s="77"/>
      <c r="G593" s="77"/>
      <c r="H593" s="77"/>
    </row>
    <row r="594" spans="6:8" x14ac:dyDescent="0.35">
      <c r="F594" s="77"/>
      <c r="G594" s="77"/>
      <c r="H594" s="77"/>
    </row>
    <row r="595" spans="6:8" x14ac:dyDescent="0.35">
      <c r="F595" s="77"/>
      <c r="G595" s="77"/>
      <c r="H595" s="77"/>
    </row>
    <row r="596" spans="6:8" x14ac:dyDescent="0.35">
      <c r="F596" s="77"/>
      <c r="G596" s="77"/>
      <c r="H596" s="77"/>
    </row>
    <row r="597" spans="6:8" x14ac:dyDescent="0.35">
      <c r="F597" s="77"/>
      <c r="G597" s="77"/>
      <c r="H597" s="77"/>
    </row>
    <row r="598" spans="6:8" x14ac:dyDescent="0.35">
      <c r="F598" s="77"/>
      <c r="G598" s="77"/>
      <c r="H598" s="77"/>
    </row>
    <row r="599" spans="6:8" x14ac:dyDescent="0.35">
      <c r="F599" s="77"/>
      <c r="G599" s="77"/>
      <c r="H599" s="77"/>
    </row>
    <row r="600" spans="6:8" x14ac:dyDescent="0.35">
      <c r="F600" s="77"/>
      <c r="G600" s="77"/>
      <c r="H600" s="77"/>
    </row>
    <row r="601" spans="6:8" x14ac:dyDescent="0.35">
      <c r="F601" s="77"/>
      <c r="G601" s="77"/>
      <c r="H601" s="77"/>
    </row>
    <row r="602" spans="6:8" x14ac:dyDescent="0.35">
      <c r="F602" s="77"/>
      <c r="G602" s="77"/>
      <c r="H602" s="77"/>
    </row>
    <row r="603" spans="6:8" x14ac:dyDescent="0.35">
      <c r="F603" s="77"/>
      <c r="G603" s="77"/>
      <c r="H603" s="77"/>
    </row>
    <row r="604" spans="6:8" x14ac:dyDescent="0.35">
      <c r="F604" s="77"/>
      <c r="G604" s="77"/>
      <c r="H604" s="77"/>
    </row>
    <row r="605" spans="6:8" x14ac:dyDescent="0.35">
      <c r="F605" s="77"/>
      <c r="G605" s="77"/>
      <c r="H605" s="77"/>
    </row>
    <row r="606" spans="6:8" x14ac:dyDescent="0.35">
      <c r="F606" s="77"/>
      <c r="G606" s="77"/>
      <c r="H606" s="77"/>
    </row>
    <row r="607" spans="6:8" x14ac:dyDescent="0.35">
      <c r="F607" s="77"/>
      <c r="G607" s="77"/>
      <c r="H607" s="77"/>
    </row>
    <row r="608" spans="6:8" x14ac:dyDescent="0.35">
      <c r="F608" s="77"/>
      <c r="G608" s="77"/>
      <c r="H608" s="77"/>
    </row>
    <row r="609" spans="6:8" x14ac:dyDescent="0.35">
      <c r="F609" s="77"/>
      <c r="G609" s="77"/>
      <c r="H609" s="77"/>
    </row>
    <row r="610" spans="6:8" x14ac:dyDescent="0.35">
      <c r="F610" s="77"/>
      <c r="G610" s="77"/>
      <c r="H610" s="77"/>
    </row>
    <row r="611" spans="6:8" x14ac:dyDescent="0.35">
      <c r="F611" s="77"/>
      <c r="G611" s="77"/>
      <c r="H611" s="77"/>
    </row>
    <row r="612" spans="6:8" x14ac:dyDescent="0.35">
      <c r="F612" s="77"/>
      <c r="G612" s="77"/>
      <c r="H612" s="77"/>
    </row>
    <row r="613" spans="6:8" x14ac:dyDescent="0.35">
      <c r="F613" s="77"/>
      <c r="G613" s="77"/>
      <c r="H613" s="77"/>
    </row>
    <row r="614" spans="6:8" x14ac:dyDescent="0.35">
      <c r="F614" s="77"/>
      <c r="G614" s="77"/>
      <c r="H614" s="77"/>
    </row>
    <row r="615" spans="6:8" x14ac:dyDescent="0.35">
      <c r="F615" s="77"/>
      <c r="G615" s="77"/>
      <c r="H615" s="77"/>
    </row>
    <row r="616" spans="6:8" x14ac:dyDescent="0.35">
      <c r="F616" s="77"/>
      <c r="G616" s="77"/>
      <c r="H616" s="77"/>
    </row>
    <row r="617" spans="6:8" x14ac:dyDescent="0.35">
      <c r="F617" s="77"/>
      <c r="G617" s="77"/>
      <c r="H617" s="77"/>
    </row>
    <row r="618" spans="6:8" x14ac:dyDescent="0.35">
      <c r="F618" s="77"/>
      <c r="G618" s="77"/>
      <c r="H618" s="77"/>
    </row>
    <row r="619" spans="6:8" x14ac:dyDescent="0.35">
      <c r="F619" s="77"/>
      <c r="G619" s="77"/>
      <c r="H619" s="77"/>
    </row>
    <row r="620" spans="6:8" x14ac:dyDescent="0.35">
      <c r="F620" s="77"/>
      <c r="G620" s="77"/>
      <c r="H620" s="77"/>
    </row>
    <row r="621" spans="6:8" x14ac:dyDescent="0.35">
      <c r="F621" s="77"/>
      <c r="G621" s="77"/>
      <c r="H621" s="77"/>
    </row>
    <row r="622" spans="6:8" x14ac:dyDescent="0.35">
      <c r="F622" s="77"/>
      <c r="G622" s="77"/>
      <c r="H622" s="77"/>
    </row>
    <row r="623" spans="6:8" x14ac:dyDescent="0.35">
      <c r="F623" s="77"/>
      <c r="G623" s="77"/>
      <c r="H623" s="77"/>
    </row>
    <row r="624" spans="6:8" x14ac:dyDescent="0.35">
      <c r="F624" s="77"/>
      <c r="G624" s="77"/>
      <c r="H624" s="77"/>
    </row>
    <row r="625" spans="6:8" x14ac:dyDescent="0.35">
      <c r="F625" s="77"/>
      <c r="G625" s="77"/>
      <c r="H625" s="77"/>
    </row>
    <row r="626" spans="6:8" x14ac:dyDescent="0.35">
      <c r="F626" s="77"/>
      <c r="G626" s="77"/>
      <c r="H626" s="77"/>
    </row>
    <row r="627" spans="6:8" x14ac:dyDescent="0.35">
      <c r="F627" s="77"/>
      <c r="G627" s="77"/>
      <c r="H627" s="77"/>
    </row>
    <row r="628" spans="6:8" x14ac:dyDescent="0.35">
      <c r="F628" s="77"/>
      <c r="G628" s="77"/>
      <c r="H628" s="77"/>
    </row>
    <row r="629" spans="6:8" x14ac:dyDescent="0.35">
      <c r="F629" s="77"/>
      <c r="G629" s="77"/>
      <c r="H629" s="77"/>
    </row>
    <row r="630" spans="6:8" x14ac:dyDescent="0.35">
      <c r="F630" s="77"/>
      <c r="G630" s="77"/>
      <c r="H630" s="77"/>
    </row>
    <row r="631" spans="6:8" x14ac:dyDescent="0.35">
      <c r="F631" s="77"/>
      <c r="G631" s="77"/>
      <c r="H631" s="77"/>
    </row>
    <row r="632" spans="6:8" x14ac:dyDescent="0.35">
      <c r="F632" s="77"/>
      <c r="G632" s="77"/>
      <c r="H632" s="77"/>
    </row>
    <row r="633" spans="6:8" x14ac:dyDescent="0.35">
      <c r="F633" s="77"/>
      <c r="G633" s="77"/>
      <c r="H633" s="77"/>
    </row>
    <row r="634" spans="6:8" x14ac:dyDescent="0.35">
      <c r="F634" s="77"/>
      <c r="G634" s="77"/>
      <c r="H634" s="77"/>
    </row>
    <row r="635" spans="6:8" x14ac:dyDescent="0.35">
      <c r="F635" s="77"/>
      <c r="G635" s="77"/>
      <c r="H635" s="77"/>
    </row>
    <row r="636" spans="6:8" x14ac:dyDescent="0.35">
      <c r="F636" s="77"/>
      <c r="G636" s="77"/>
      <c r="H636" s="77"/>
    </row>
    <row r="637" spans="6:8" x14ac:dyDescent="0.35">
      <c r="F637" s="77"/>
      <c r="G637" s="77"/>
      <c r="H637" s="77"/>
    </row>
    <row r="638" spans="6:8" x14ac:dyDescent="0.35">
      <c r="F638" s="77"/>
      <c r="G638" s="77"/>
      <c r="H638" s="77"/>
    </row>
    <row r="639" spans="6:8" x14ac:dyDescent="0.35">
      <c r="F639" s="77"/>
      <c r="G639" s="77"/>
      <c r="H639" s="77"/>
    </row>
    <row r="640" spans="6:8" x14ac:dyDescent="0.35">
      <c r="F640" s="77"/>
      <c r="G640" s="77"/>
      <c r="H640" s="77"/>
    </row>
    <row r="641" spans="6:8" x14ac:dyDescent="0.35">
      <c r="F641" s="77"/>
      <c r="G641" s="77"/>
      <c r="H641" s="77"/>
    </row>
    <row r="642" spans="6:8" x14ac:dyDescent="0.35">
      <c r="F642" s="77"/>
      <c r="G642" s="77"/>
      <c r="H642" s="77"/>
    </row>
    <row r="643" spans="6:8" x14ac:dyDescent="0.35">
      <c r="F643" s="77"/>
      <c r="G643" s="77"/>
      <c r="H643" s="77"/>
    </row>
    <row r="644" spans="6:8" x14ac:dyDescent="0.35">
      <c r="F644" s="77"/>
      <c r="G644" s="77"/>
      <c r="H644" s="77"/>
    </row>
    <row r="645" spans="6:8" x14ac:dyDescent="0.35">
      <c r="F645" s="77"/>
      <c r="G645" s="77"/>
      <c r="H645" s="77"/>
    </row>
    <row r="646" spans="6:8" x14ac:dyDescent="0.35">
      <c r="F646" s="77"/>
      <c r="G646" s="77"/>
      <c r="H646" s="77"/>
    </row>
    <row r="647" spans="6:8" x14ac:dyDescent="0.35">
      <c r="F647" s="77"/>
      <c r="G647" s="77"/>
      <c r="H647" s="77"/>
    </row>
    <row r="648" spans="6:8" x14ac:dyDescent="0.35">
      <c r="F648" s="77"/>
      <c r="G648" s="77"/>
      <c r="H648" s="77"/>
    </row>
    <row r="649" spans="6:8" x14ac:dyDescent="0.35">
      <c r="F649" s="77"/>
      <c r="G649" s="77"/>
      <c r="H649" s="77"/>
    </row>
    <row r="650" spans="6:8" x14ac:dyDescent="0.35">
      <c r="F650" s="77"/>
      <c r="G650" s="77"/>
      <c r="H650" s="77"/>
    </row>
    <row r="651" spans="6:8" x14ac:dyDescent="0.35">
      <c r="F651" s="77"/>
      <c r="G651" s="77"/>
      <c r="H651" s="77"/>
    </row>
    <row r="652" spans="6:8" x14ac:dyDescent="0.35">
      <c r="F652" s="77"/>
      <c r="G652" s="77"/>
      <c r="H652" s="77"/>
    </row>
    <row r="653" spans="6:8" x14ac:dyDescent="0.35">
      <c r="F653" s="77"/>
      <c r="G653" s="77"/>
      <c r="H653" s="77"/>
    </row>
    <row r="654" spans="6:8" x14ac:dyDescent="0.35">
      <c r="F654" s="77"/>
      <c r="G654" s="77"/>
      <c r="H654" s="77"/>
    </row>
    <row r="655" spans="6:8" x14ac:dyDescent="0.35">
      <c r="F655" s="77"/>
      <c r="G655" s="77"/>
      <c r="H655" s="77"/>
    </row>
    <row r="656" spans="6:8" x14ac:dyDescent="0.35">
      <c r="F656" s="77"/>
      <c r="G656" s="77"/>
      <c r="H656" s="77"/>
    </row>
    <row r="657" spans="6:8" x14ac:dyDescent="0.35">
      <c r="F657" s="77"/>
      <c r="G657" s="77"/>
      <c r="H657" s="77"/>
    </row>
    <row r="658" spans="6:8" x14ac:dyDescent="0.35">
      <c r="F658" s="77"/>
      <c r="G658" s="77"/>
      <c r="H658" s="77"/>
    </row>
    <row r="659" spans="6:8" x14ac:dyDescent="0.35">
      <c r="F659" s="77"/>
      <c r="G659" s="77"/>
      <c r="H659" s="77"/>
    </row>
    <row r="660" spans="6:8" x14ac:dyDescent="0.35">
      <c r="F660" s="77"/>
      <c r="G660" s="77"/>
      <c r="H660" s="77"/>
    </row>
    <row r="661" spans="6:8" x14ac:dyDescent="0.35">
      <c r="F661" s="77"/>
      <c r="G661" s="77"/>
      <c r="H661" s="77"/>
    </row>
    <row r="662" spans="6:8" x14ac:dyDescent="0.35">
      <c r="F662" s="77"/>
      <c r="G662" s="77"/>
      <c r="H662" s="77"/>
    </row>
    <row r="663" spans="6:8" x14ac:dyDescent="0.35">
      <c r="F663" s="77"/>
      <c r="G663" s="77"/>
      <c r="H663" s="77"/>
    </row>
    <row r="664" spans="6:8" x14ac:dyDescent="0.35">
      <c r="F664" s="77"/>
      <c r="G664" s="77"/>
      <c r="H664" s="77"/>
    </row>
    <row r="665" spans="6:8" x14ac:dyDescent="0.35">
      <c r="F665" s="77"/>
      <c r="G665" s="77"/>
      <c r="H665" s="77"/>
    </row>
    <row r="666" spans="6:8" x14ac:dyDescent="0.35">
      <c r="F666" s="77"/>
      <c r="G666" s="77"/>
      <c r="H666" s="77"/>
    </row>
    <row r="667" spans="6:8" x14ac:dyDescent="0.35">
      <c r="F667" s="77"/>
      <c r="G667" s="77"/>
      <c r="H667" s="77"/>
    </row>
    <row r="668" spans="6:8" x14ac:dyDescent="0.35">
      <c r="F668" s="77"/>
      <c r="G668" s="77"/>
      <c r="H668" s="77"/>
    </row>
    <row r="669" spans="6:8" x14ac:dyDescent="0.35">
      <c r="F669" s="77"/>
      <c r="G669" s="77"/>
      <c r="H669" s="77"/>
    </row>
    <row r="670" spans="6:8" x14ac:dyDescent="0.35">
      <c r="F670" s="77"/>
      <c r="G670" s="77"/>
      <c r="H670" s="77"/>
    </row>
    <row r="671" spans="6:8" x14ac:dyDescent="0.35">
      <c r="F671" s="77"/>
      <c r="G671" s="77"/>
      <c r="H671" s="77"/>
    </row>
    <row r="672" spans="6:8" x14ac:dyDescent="0.35">
      <c r="F672" s="77"/>
      <c r="G672" s="77"/>
      <c r="H672" s="77"/>
    </row>
    <row r="673" spans="6:8" x14ac:dyDescent="0.35">
      <c r="F673" s="77"/>
      <c r="G673" s="77"/>
      <c r="H673" s="77"/>
    </row>
    <row r="674" spans="6:8" x14ac:dyDescent="0.35">
      <c r="F674" s="77"/>
      <c r="G674" s="77"/>
      <c r="H674" s="77"/>
    </row>
    <row r="675" spans="6:8" x14ac:dyDescent="0.35">
      <c r="F675" s="77"/>
      <c r="G675" s="77"/>
      <c r="H675" s="77"/>
    </row>
    <row r="676" spans="6:8" x14ac:dyDescent="0.35">
      <c r="F676" s="77"/>
      <c r="G676" s="77"/>
      <c r="H676" s="77"/>
    </row>
    <row r="677" spans="6:8" x14ac:dyDescent="0.35">
      <c r="F677" s="77"/>
      <c r="G677" s="77"/>
      <c r="H677" s="77"/>
    </row>
    <row r="678" spans="6:8" x14ac:dyDescent="0.35">
      <c r="F678" s="77"/>
      <c r="G678" s="77"/>
      <c r="H678" s="77"/>
    </row>
    <row r="679" spans="6:8" x14ac:dyDescent="0.35">
      <c r="F679" s="77"/>
      <c r="G679" s="77"/>
      <c r="H679" s="77"/>
    </row>
    <row r="680" spans="6:8" x14ac:dyDescent="0.35">
      <c r="F680" s="77"/>
      <c r="G680" s="77"/>
      <c r="H680" s="77"/>
    </row>
    <row r="681" spans="6:8" x14ac:dyDescent="0.35">
      <c r="F681" s="77"/>
      <c r="G681" s="77"/>
      <c r="H681" s="77"/>
    </row>
    <row r="682" spans="6:8" x14ac:dyDescent="0.35">
      <c r="F682" s="77"/>
      <c r="G682" s="77"/>
      <c r="H682" s="77"/>
    </row>
    <row r="683" spans="6:8" x14ac:dyDescent="0.35">
      <c r="F683" s="77"/>
      <c r="G683" s="77"/>
      <c r="H683" s="77"/>
    </row>
    <row r="684" spans="6:8" x14ac:dyDescent="0.35">
      <c r="F684" s="77"/>
      <c r="G684" s="77"/>
      <c r="H684" s="77"/>
    </row>
    <row r="685" spans="6:8" x14ac:dyDescent="0.35">
      <c r="F685" s="77"/>
      <c r="G685" s="77"/>
      <c r="H685" s="77"/>
    </row>
    <row r="686" spans="6:8" x14ac:dyDescent="0.35">
      <c r="F686" s="77"/>
      <c r="G686" s="77"/>
      <c r="H686" s="77"/>
    </row>
    <row r="687" spans="6:8" x14ac:dyDescent="0.35">
      <c r="F687" s="77"/>
      <c r="G687" s="77"/>
      <c r="H687" s="77"/>
    </row>
    <row r="688" spans="6:8" x14ac:dyDescent="0.35">
      <c r="F688" s="77"/>
      <c r="G688" s="77"/>
      <c r="H688" s="77"/>
    </row>
    <row r="689" spans="6:8" x14ac:dyDescent="0.35">
      <c r="F689" s="77"/>
      <c r="G689" s="77"/>
      <c r="H689" s="77"/>
    </row>
    <row r="690" spans="6:8" x14ac:dyDescent="0.35">
      <c r="F690" s="77"/>
      <c r="G690" s="77"/>
      <c r="H690" s="77"/>
    </row>
    <row r="691" spans="6:8" x14ac:dyDescent="0.35">
      <c r="F691" s="77"/>
      <c r="G691" s="77"/>
      <c r="H691" s="77"/>
    </row>
    <row r="692" spans="6:8" x14ac:dyDescent="0.35">
      <c r="F692" s="77"/>
      <c r="G692" s="77"/>
      <c r="H692" s="77"/>
    </row>
    <row r="693" spans="6:8" x14ac:dyDescent="0.35">
      <c r="F693" s="77"/>
      <c r="G693" s="77"/>
      <c r="H693" s="77"/>
    </row>
    <row r="694" spans="6:8" x14ac:dyDescent="0.35">
      <c r="F694" s="77"/>
      <c r="G694" s="77"/>
      <c r="H694" s="77"/>
    </row>
    <row r="695" spans="6:8" x14ac:dyDescent="0.35">
      <c r="F695" s="77"/>
      <c r="G695" s="77"/>
      <c r="H695" s="77"/>
    </row>
    <row r="696" spans="6:8" x14ac:dyDescent="0.35">
      <c r="F696" s="77"/>
      <c r="G696" s="77"/>
      <c r="H696" s="77"/>
    </row>
    <row r="697" spans="6:8" x14ac:dyDescent="0.35">
      <c r="F697" s="77"/>
      <c r="G697" s="77"/>
      <c r="H697" s="77"/>
    </row>
    <row r="698" spans="6:8" x14ac:dyDescent="0.35">
      <c r="F698" s="77"/>
      <c r="G698" s="77"/>
      <c r="H698" s="77"/>
    </row>
    <row r="699" spans="6:8" x14ac:dyDescent="0.35">
      <c r="F699" s="77"/>
      <c r="G699" s="77"/>
      <c r="H699" s="77"/>
    </row>
    <row r="700" spans="6:8" x14ac:dyDescent="0.35">
      <c r="F700" s="77"/>
      <c r="G700" s="77"/>
      <c r="H700" s="77"/>
    </row>
    <row r="701" spans="6:8" x14ac:dyDescent="0.35">
      <c r="F701" s="77"/>
      <c r="G701" s="77"/>
      <c r="H701" s="77"/>
    </row>
    <row r="702" spans="6:8" x14ac:dyDescent="0.35">
      <c r="F702" s="77"/>
      <c r="G702" s="77"/>
      <c r="H702" s="77"/>
    </row>
    <row r="703" spans="6:8" x14ac:dyDescent="0.35">
      <c r="F703" s="77"/>
      <c r="G703" s="77"/>
      <c r="H703" s="77"/>
    </row>
    <row r="704" spans="6:8" x14ac:dyDescent="0.35">
      <c r="F704" s="77"/>
      <c r="G704" s="77"/>
      <c r="H704" s="77"/>
    </row>
    <row r="705" spans="6:8" x14ac:dyDescent="0.35">
      <c r="F705" s="77"/>
      <c r="G705" s="77"/>
      <c r="H705" s="77"/>
    </row>
    <row r="706" spans="6:8" x14ac:dyDescent="0.35">
      <c r="F706" s="77"/>
      <c r="G706" s="77"/>
      <c r="H706" s="77"/>
    </row>
    <row r="707" spans="6:8" x14ac:dyDescent="0.35">
      <c r="F707" s="77"/>
      <c r="G707" s="77"/>
      <c r="H707" s="77"/>
    </row>
    <row r="708" spans="6:8" x14ac:dyDescent="0.35">
      <c r="F708" s="77"/>
      <c r="G708" s="77"/>
      <c r="H708" s="77"/>
    </row>
    <row r="709" spans="6:8" x14ac:dyDescent="0.35">
      <c r="F709" s="77"/>
      <c r="G709" s="77"/>
      <c r="H709" s="77"/>
    </row>
    <row r="710" spans="6:8" x14ac:dyDescent="0.35">
      <c r="F710" s="77"/>
      <c r="G710" s="77"/>
      <c r="H710" s="77"/>
    </row>
    <row r="711" spans="6:8" x14ac:dyDescent="0.35">
      <c r="F711" s="77"/>
      <c r="G711" s="77"/>
      <c r="H711" s="77"/>
    </row>
    <row r="712" spans="6:8" x14ac:dyDescent="0.35">
      <c r="F712" s="77"/>
      <c r="G712" s="77"/>
      <c r="H712" s="77"/>
    </row>
    <row r="713" spans="6:8" x14ac:dyDescent="0.35">
      <c r="F713" s="77"/>
      <c r="G713" s="77"/>
      <c r="H713" s="77"/>
    </row>
    <row r="714" spans="6:8" x14ac:dyDescent="0.35">
      <c r="F714" s="77"/>
      <c r="G714" s="77"/>
      <c r="H714" s="77"/>
    </row>
    <row r="715" spans="6:8" x14ac:dyDescent="0.35">
      <c r="F715" s="77"/>
      <c r="G715" s="77"/>
      <c r="H715" s="77"/>
    </row>
    <row r="716" spans="6:8" x14ac:dyDescent="0.35">
      <c r="F716" s="77"/>
      <c r="G716" s="77"/>
      <c r="H716" s="77"/>
    </row>
    <row r="717" spans="6:8" x14ac:dyDescent="0.35">
      <c r="F717" s="77"/>
      <c r="G717" s="77"/>
      <c r="H717" s="77"/>
    </row>
    <row r="718" spans="6:8" x14ac:dyDescent="0.35">
      <c r="F718" s="77"/>
      <c r="G718" s="77"/>
      <c r="H718" s="77"/>
    </row>
    <row r="719" spans="6:8" x14ac:dyDescent="0.35">
      <c r="F719" s="77"/>
      <c r="G719" s="77"/>
      <c r="H719" s="77"/>
    </row>
    <row r="720" spans="6:8" x14ac:dyDescent="0.35">
      <c r="F720" s="77"/>
      <c r="G720" s="77"/>
      <c r="H720" s="77"/>
    </row>
    <row r="721" spans="6:8" x14ac:dyDescent="0.35">
      <c r="F721" s="77"/>
      <c r="G721" s="77"/>
      <c r="H721" s="77"/>
    </row>
    <row r="722" spans="6:8" x14ac:dyDescent="0.35">
      <c r="F722" s="77"/>
      <c r="G722" s="77"/>
      <c r="H722" s="77"/>
    </row>
    <row r="723" spans="6:8" x14ac:dyDescent="0.35">
      <c r="F723" s="77"/>
      <c r="G723" s="77"/>
      <c r="H723" s="77"/>
    </row>
    <row r="724" spans="6:8" x14ac:dyDescent="0.35">
      <c r="F724" s="77"/>
      <c r="G724" s="77"/>
      <c r="H724" s="77"/>
    </row>
    <row r="725" spans="6:8" x14ac:dyDescent="0.35">
      <c r="F725" s="77"/>
      <c r="G725" s="77"/>
      <c r="H725" s="77"/>
    </row>
    <row r="726" spans="6:8" x14ac:dyDescent="0.35">
      <c r="F726" s="77"/>
      <c r="G726" s="77"/>
      <c r="H726" s="77"/>
    </row>
    <row r="727" spans="6:8" x14ac:dyDescent="0.35">
      <c r="F727" s="77"/>
      <c r="G727" s="77"/>
      <c r="H727" s="77"/>
    </row>
    <row r="728" spans="6:8" x14ac:dyDescent="0.35">
      <c r="F728" s="77"/>
      <c r="G728" s="77"/>
      <c r="H728" s="77"/>
    </row>
    <row r="729" spans="6:8" x14ac:dyDescent="0.35">
      <c r="F729" s="77"/>
      <c r="G729" s="77"/>
      <c r="H729" s="77"/>
    </row>
    <row r="730" spans="6:8" x14ac:dyDescent="0.35">
      <c r="F730" s="77"/>
      <c r="G730" s="77"/>
      <c r="H730" s="77"/>
    </row>
    <row r="731" spans="6:8" x14ac:dyDescent="0.35">
      <c r="F731" s="77"/>
      <c r="G731" s="77"/>
      <c r="H731" s="77"/>
    </row>
    <row r="732" spans="6:8" x14ac:dyDescent="0.35">
      <c r="F732" s="77"/>
      <c r="G732" s="77"/>
      <c r="H732" s="77"/>
    </row>
    <row r="733" spans="6:8" x14ac:dyDescent="0.35">
      <c r="F733" s="77"/>
      <c r="G733" s="77"/>
      <c r="H733" s="77"/>
    </row>
    <row r="734" spans="6:8" x14ac:dyDescent="0.35">
      <c r="F734" s="77"/>
      <c r="G734" s="77"/>
      <c r="H734" s="77"/>
    </row>
    <row r="735" spans="6:8" x14ac:dyDescent="0.35">
      <c r="F735" s="77"/>
      <c r="G735" s="77"/>
      <c r="H735" s="77"/>
    </row>
    <row r="736" spans="6:8" x14ac:dyDescent="0.35">
      <c r="F736" s="77"/>
      <c r="G736" s="77"/>
      <c r="H736" s="77"/>
    </row>
    <row r="737" spans="6:8" x14ac:dyDescent="0.35">
      <c r="F737" s="77"/>
      <c r="G737" s="77"/>
      <c r="H737" s="77"/>
    </row>
    <row r="738" spans="6:8" x14ac:dyDescent="0.35">
      <c r="F738" s="77"/>
      <c r="G738" s="77"/>
      <c r="H738" s="77"/>
    </row>
    <row r="739" spans="6:8" x14ac:dyDescent="0.35">
      <c r="F739" s="77"/>
      <c r="G739" s="77"/>
      <c r="H739" s="77"/>
    </row>
    <row r="740" spans="6:8" x14ac:dyDescent="0.35">
      <c r="F740" s="77"/>
      <c r="G740" s="77"/>
      <c r="H740" s="77"/>
    </row>
    <row r="741" spans="6:8" x14ac:dyDescent="0.35">
      <c r="F741" s="77"/>
      <c r="G741" s="77"/>
      <c r="H741" s="77"/>
    </row>
    <row r="742" spans="6:8" x14ac:dyDescent="0.35">
      <c r="F742" s="77"/>
      <c r="G742" s="77"/>
      <c r="H742" s="77"/>
    </row>
    <row r="743" spans="6:8" x14ac:dyDescent="0.35">
      <c r="F743" s="77"/>
      <c r="G743" s="77"/>
      <c r="H743" s="77"/>
    </row>
    <row r="744" spans="6:8" x14ac:dyDescent="0.35">
      <c r="F744" s="77"/>
      <c r="G744" s="77"/>
      <c r="H744" s="77"/>
    </row>
    <row r="745" spans="6:8" x14ac:dyDescent="0.35">
      <c r="F745" s="77"/>
      <c r="G745" s="77"/>
      <c r="H745" s="77"/>
    </row>
    <row r="746" spans="6:8" x14ac:dyDescent="0.35">
      <c r="F746" s="77"/>
      <c r="G746" s="77"/>
      <c r="H746" s="77"/>
    </row>
    <row r="747" spans="6:8" x14ac:dyDescent="0.35">
      <c r="F747" s="77"/>
      <c r="G747" s="77"/>
      <c r="H747" s="77"/>
    </row>
    <row r="748" spans="6:8" x14ac:dyDescent="0.35">
      <c r="F748" s="77"/>
      <c r="G748" s="77"/>
      <c r="H748" s="77"/>
    </row>
    <row r="749" spans="6:8" x14ac:dyDescent="0.35">
      <c r="F749" s="77"/>
      <c r="G749" s="77"/>
      <c r="H749" s="77"/>
    </row>
    <row r="750" spans="6:8" x14ac:dyDescent="0.35">
      <c r="F750" s="77"/>
      <c r="G750" s="77"/>
      <c r="H750" s="77"/>
    </row>
    <row r="751" spans="6:8" x14ac:dyDescent="0.35">
      <c r="F751" s="77"/>
      <c r="G751" s="77"/>
      <c r="H751" s="77"/>
    </row>
    <row r="752" spans="6:8" x14ac:dyDescent="0.35">
      <c r="F752" s="77"/>
      <c r="G752" s="77"/>
      <c r="H752" s="77"/>
    </row>
    <row r="753" spans="6:8" x14ac:dyDescent="0.35">
      <c r="F753" s="77"/>
      <c r="G753" s="77"/>
      <c r="H753" s="77"/>
    </row>
    <row r="754" spans="6:8" x14ac:dyDescent="0.35">
      <c r="F754" s="77"/>
      <c r="G754" s="77"/>
      <c r="H754" s="77"/>
    </row>
    <row r="755" spans="6:8" x14ac:dyDescent="0.35">
      <c r="F755" s="77"/>
      <c r="G755" s="77"/>
      <c r="H755" s="77"/>
    </row>
    <row r="756" spans="6:8" x14ac:dyDescent="0.35">
      <c r="F756" s="77"/>
      <c r="G756" s="77"/>
      <c r="H756" s="77"/>
    </row>
    <row r="757" spans="6:8" x14ac:dyDescent="0.35">
      <c r="F757" s="77"/>
      <c r="G757" s="77"/>
      <c r="H757" s="77"/>
    </row>
    <row r="758" spans="6:8" x14ac:dyDescent="0.35">
      <c r="F758" s="77"/>
      <c r="G758" s="77"/>
      <c r="H758" s="77"/>
    </row>
    <row r="759" spans="6:8" x14ac:dyDescent="0.35">
      <c r="F759" s="77"/>
      <c r="G759" s="77"/>
      <c r="H759" s="77"/>
    </row>
    <row r="760" spans="6:8" x14ac:dyDescent="0.35">
      <c r="F760" s="77"/>
      <c r="G760" s="77"/>
      <c r="H760" s="77"/>
    </row>
    <row r="761" spans="6:8" x14ac:dyDescent="0.35">
      <c r="F761" s="77"/>
      <c r="G761" s="77"/>
      <c r="H761" s="77"/>
    </row>
    <row r="762" spans="6:8" x14ac:dyDescent="0.35">
      <c r="F762" s="77"/>
      <c r="G762" s="77"/>
      <c r="H762" s="77"/>
    </row>
    <row r="763" spans="6:8" x14ac:dyDescent="0.35">
      <c r="F763" s="77"/>
      <c r="G763" s="77"/>
      <c r="H763" s="77"/>
    </row>
    <row r="764" spans="6:8" x14ac:dyDescent="0.35">
      <c r="F764" s="77"/>
      <c r="G764" s="77"/>
      <c r="H764" s="77"/>
    </row>
    <row r="765" spans="6:8" x14ac:dyDescent="0.35">
      <c r="F765" s="77"/>
      <c r="G765" s="77"/>
      <c r="H765" s="77"/>
    </row>
    <row r="766" spans="6:8" x14ac:dyDescent="0.35">
      <c r="F766" s="77"/>
      <c r="G766" s="77"/>
      <c r="H766" s="77"/>
    </row>
    <row r="767" spans="6:8" x14ac:dyDescent="0.35">
      <c r="F767" s="77"/>
      <c r="G767" s="77"/>
      <c r="H767" s="77"/>
    </row>
    <row r="768" spans="6:8" x14ac:dyDescent="0.35">
      <c r="F768" s="77"/>
      <c r="G768" s="77"/>
      <c r="H768" s="77"/>
    </row>
    <row r="769" spans="6:8" x14ac:dyDescent="0.35">
      <c r="F769" s="77"/>
      <c r="G769" s="77"/>
      <c r="H769" s="77"/>
    </row>
    <row r="770" spans="6:8" x14ac:dyDescent="0.35">
      <c r="F770" s="77"/>
      <c r="G770" s="77"/>
      <c r="H770" s="77"/>
    </row>
    <row r="771" spans="6:8" x14ac:dyDescent="0.35">
      <c r="F771" s="77"/>
      <c r="G771" s="77"/>
      <c r="H771" s="77"/>
    </row>
    <row r="772" spans="6:8" x14ac:dyDescent="0.35">
      <c r="F772" s="77"/>
      <c r="G772" s="77"/>
      <c r="H772" s="77"/>
    </row>
    <row r="773" spans="6:8" x14ac:dyDescent="0.35">
      <c r="F773" s="77"/>
      <c r="G773" s="77"/>
      <c r="H773" s="77"/>
    </row>
    <row r="774" spans="6:8" x14ac:dyDescent="0.35">
      <c r="F774" s="77"/>
      <c r="G774" s="77"/>
      <c r="H774" s="77"/>
    </row>
    <row r="775" spans="6:8" x14ac:dyDescent="0.35">
      <c r="F775" s="77"/>
      <c r="G775" s="77"/>
      <c r="H775" s="77"/>
    </row>
    <row r="776" spans="6:8" x14ac:dyDescent="0.35">
      <c r="F776" s="77"/>
      <c r="G776" s="77"/>
      <c r="H776" s="77"/>
    </row>
    <row r="777" spans="6:8" x14ac:dyDescent="0.35">
      <c r="F777" s="77"/>
      <c r="G777" s="77"/>
      <c r="H777" s="77"/>
    </row>
    <row r="778" spans="6:8" x14ac:dyDescent="0.35">
      <c r="F778" s="77"/>
      <c r="G778" s="77"/>
      <c r="H778" s="77"/>
    </row>
    <row r="779" spans="6:8" x14ac:dyDescent="0.35">
      <c r="F779" s="77"/>
      <c r="G779" s="77"/>
      <c r="H779" s="77"/>
    </row>
    <row r="780" spans="6:8" x14ac:dyDescent="0.35">
      <c r="F780" s="77"/>
      <c r="G780" s="77"/>
      <c r="H780" s="77"/>
    </row>
    <row r="781" spans="6:8" x14ac:dyDescent="0.35">
      <c r="F781" s="77"/>
      <c r="G781" s="77"/>
      <c r="H781" s="77"/>
    </row>
    <row r="782" spans="6:8" x14ac:dyDescent="0.35">
      <c r="F782" s="77"/>
      <c r="G782" s="77"/>
      <c r="H782" s="77"/>
    </row>
    <row r="783" spans="6:8" x14ac:dyDescent="0.35">
      <c r="F783" s="77"/>
      <c r="G783" s="77"/>
      <c r="H783" s="77"/>
    </row>
    <row r="784" spans="6:8" x14ac:dyDescent="0.35">
      <c r="F784" s="77"/>
      <c r="G784" s="77"/>
      <c r="H784" s="77"/>
    </row>
    <row r="785" spans="6:8" x14ac:dyDescent="0.35">
      <c r="F785" s="77"/>
      <c r="G785" s="77"/>
      <c r="H785" s="77"/>
    </row>
    <row r="786" spans="6:8" x14ac:dyDescent="0.35">
      <c r="F786" s="77"/>
      <c r="G786" s="77"/>
      <c r="H786" s="77"/>
    </row>
    <row r="787" spans="6:8" x14ac:dyDescent="0.35">
      <c r="F787" s="77"/>
      <c r="G787" s="77"/>
      <c r="H787" s="77"/>
    </row>
    <row r="788" spans="6:8" x14ac:dyDescent="0.35">
      <c r="F788" s="77"/>
      <c r="G788" s="77"/>
      <c r="H788" s="77"/>
    </row>
    <row r="789" spans="6:8" x14ac:dyDescent="0.35">
      <c r="F789" s="77"/>
      <c r="G789" s="77"/>
      <c r="H789" s="77"/>
    </row>
    <row r="790" spans="6:8" x14ac:dyDescent="0.35">
      <c r="F790" s="77"/>
      <c r="G790" s="77"/>
      <c r="H790" s="77"/>
    </row>
    <row r="791" spans="6:8" x14ac:dyDescent="0.35">
      <c r="F791" s="77"/>
      <c r="G791" s="77"/>
      <c r="H791" s="77"/>
    </row>
    <row r="792" spans="6:8" x14ac:dyDescent="0.35">
      <c r="F792" s="77"/>
      <c r="G792" s="77"/>
      <c r="H792" s="77"/>
    </row>
    <row r="793" spans="6:8" x14ac:dyDescent="0.35">
      <c r="F793" s="77"/>
      <c r="G793" s="77"/>
      <c r="H793" s="77"/>
    </row>
    <row r="794" spans="6:8" x14ac:dyDescent="0.35">
      <c r="F794" s="77"/>
      <c r="G794" s="77"/>
      <c r="H794" s="77"/>
    </row>
    <row r="795" spans="6:8" x14ac:dyDescent="0.35">
      <c r="F795" s="77"/>
      <c r="G795" s="77"/>
      <c r="H795" s="77"/>
    </row>
    <row r="796" spans="6:8" x14ac:dyDescent="0.35">
      <c r="F796" s="77"/>
      <c r="G796" s="77"/>
      <c r="H796" s="77"/>
    </row>
    <row r="797" spans="6:8" x14ac:dyDescent="0.35">
      <c r="F797" s="77"/>
      <c r="G797" s="77"/>
      <c r="H797" s="77"/>
    </row>
    <row r="798" spans="6:8" x14ac:dyDescent="0.35">
      <c r="F798" s="77"/>
      <c r="G798" s="77"/>
      <c r="H798" s="77"/>
    </row>
    <row r="799" spans="6:8" x14ac:dyDescent="0.35">
      <c r="F799" s="77"/>
      <c r="G799" s="77"/>
      <c r="H799" s="77"/>
    </row>
    <row r="800" spans="6:8" x14ac:dyDescent="0.35">
      <c r="F800" s="77"/>
      <c r="G800" s="77"/>
      <c r="H800" s="77"/>
    </row>
    <row r="801" spans="6:8" x14ac:dyDescent="0.35">
      <c r="F801" s="77"/>
      <c r="G801" s="77"/>
      <c r="H801" s="77"/>
    </row>
    <row r="802" spans="6:8" x14ac:dyDescent="0.35">
      <c r="F802" s="77"/>
      <c r="G802" s="77"/>
      <c r="H802" s="77"/>
    </row>
    <row r="803" spans="6:8" x14ac:dyDescent="0.35">
      <c r="F803" s="77"/>
      <c r="G803" s="77"/>
      <c r="H803" s="77"/>
    </row>
    <row r="804" spans="6:8" x14ac:dyDescent="0.35">
      <c r="F804" s="77"/>
      <c r="G804" s="77"/>
      <c r="H804" s="77"/>
    </row>
    <row r="805" spans="6:8" x14ac:dyDescent="0.35">
      <c r="F805" s="77"/>
      <c r="G805" s="77"/>
      <c r="H805" s="77"/>
    </row>
    <row r="806" spans="6:8" x14ac:dyDescent="0.35">
      <c r="F806" s="77"/>
      <c r="G806" s="77"/>
      <c r="H806" s="77"/>
    </row>
    <row r="807" spans="6:8" x14ac:dyDescent="0.35">
      <c r="F807" s="77"/>
      <c r="G807" s="77"/>
      <c r="H807" s="77"/>
    </row>
    <row r="808" spans="6:8" x14ac:dyDescent="0.35">
      <c r="F808" s="77"/>
      <c r="G808" s="77"/>
      <c r="H808" s="77"/>
    </row>
    <row r="809" spans="6:8" x14ac:dyDescent="0.35">
      <c r="F809" s="77"/>
      <c r="G809" s="77"/>
      <c r="H809" s="77"/>
    </row>
    <row r="810" spans="6:8" x14ac:dyDescent="0.35">
      <c r="F810" s="77"/>
      <c r="G810" s="77"/>
      <c r="H810" s="77"/>
    </row>
    <row r="811" spans="6:8" x14ac:dyDescent="0.35">
      <c r="F811" s="77"/>
      <c r="G811" s="77"/>
      <c r="H811" s="77"/>
    </row>
    <row r="812" spans="6:8" x14ac:dyDescent="0.35">
      <c r="F812" s="77"/>
      <c r="G812" s="77"/>
      <c r="H812" s="77"/>
    </row>
    <row r="813" spans="6:8" x14ac:dyDescent="0.35">
      <c r="F813" s="77"/>
      <c r="G813" s="77"/>
      <c r="H813" s="77"/>
    </row>
    <row r="814" spans="6:8" x14ac:dyDescent="0.35">
      <c r="F814" s="77"/>
      <c r="G814" s="77"/>
      <c r="H814" s="77"/>
    </row>
    <row r="815" spans="6:8" x14ac:dyDescent="0.35">
      <c r="F815" s="77"/>
      <c r="G815" s="77"/>
      <c r="H815" s="77"/>
    </row>
    <row r="816" spans="6:8" x14ac:dyDescent="0.35">
      <c r="F816" s="77"/>
      <c r="G816" s="77"/>
      <c r="H816" s="77"/>
    </row>
    <row r="817" spans="6:8" x14ac:dyDescent="0.35">
      <c r="F817" s="77"/>
      <c r="G817" s="77"/>
      <c r="H817" s="77"/>
    </row>
    <row r="818" spans="6:8" x14ac:dyDescent="0.35">
      <c r="F818" s="77"/>
      <c r="G818" s="77"/>
      <c r="H818" s="77"/>
    </row>
    <row r="819" spans="6:8" x14ac:dyDescent="0.35">
      <c r="F819" s="77"/>
      <c r="G819" s="77"/>
      <c r="H819" s="77"/>
    </row>
    <row r="820" spans="6:8" x14ac:dyDescent="0.35">
      <c r="F820" s="77"/>
      <c r="G820" s="77"/>
      <c r="H820" s="77"/>
    </row>
    <row r="821" spans="6:8" x14ac:dyDescent="0.35">
      <c r="F821" s="77"/>
      <c r="G821" s="77"/>
      <c r="H821" s="77"/>
    </row>
    <row r="822" spans="6:8" x14ac:dyDescent="0.35">
      <c r="F822" s="77"/>
      <c r="G822" s="77"/>
      <c r="H822" s="77"/>
    </row>
    <row r="823" spans="6:8" x14ac:dyDescent="0.35">
      <c r="F823" s="77"/>
      <c r="G823" s="77"/>
      <c r="H823" s="77"/>
    </row>
    <row r="824" spans="6:8" x14ac:dyDescent="0.35">
      <c r="F824" s="77"/>
      <c r="G824" s="77"/>
      <c r="H824" s="77"/>
    </row>
    <row r="825" spans="6:8" x14ac:dyDescent="0.35">
      <c r="F825" s="77"/>
      <c r="G825" s="77"/>
      <c r="H825" s="77"/>
    </row>
    <row r="826" spans="6:8" x14ac:dyDescent="0.35">
      <c r="F826" s="77"/>
      <c r="G826" s="77"/>
      <c r="H826" s="77"/>
    </row>
    <row r="827" spans="6:8" x14ac:dyDescent="0.35">
      <c r="F827" s="77"/>
      <c r="G827" s="77"/>
      <c r="H827" s="77"/>
    </row>
    <row r="828" spans="6:8" x14ac:dyDescent="0.35">
      <c r="F828" s="77"/>
      <c r="G828" s="77"/>
      <c r="H828" s="77"/>
    </row>
    <row r="829" spans="6:8" x14ac:dyDescent="0.35">
      <c r="F829" s="77"/>
      <c r="G829" s="77"/>
      <c r="H829" s="77"/>
    </row>
    <row r="830" spans="6:8" x14ac:dyDescent="0.35">
      <c r="F830" s="77"/>
      <c r="G830" s="77"/>
      <c r="H830" s="77"/>
    </row>
    <row r="831" spans="6:8" x14ac:dyDescent="0.35">
      <c r="F831" s="77"/>
      <c r="G831" s="77"/>
      <c r="H831" s="77"/>
    </row>
    <row r="832" spans="6:8" x14ac:dyDescent="0.35">
      <c r="F832" s="77"/>
      <c r="G832" s="77"/>
      <c r="H832" s="77"/>
    </row>
    <row r="833" spans="6:8" x14ac:dyDescent="0.35">
      <c r="F833" s="77"/>
      <c r="G833" s="77"/>
      <c r="H833" s="77"/>
    </row>
    <row r="834" spans="6:8" x14ac:dyDescent="0.35">
      <c r="F834" s="77"/>
      <c r="G834" s="77"/>
      <c r="H834" s="77"/>
    </row>
    <row r="835" spans="6:8" x14ac:dyDescent="0.35">
      <c r="F835" s="77"/>
      <c r="G835" s="77"/>
      <c r="H835" s="77"/>
    </row>
    <row r="836" spans="6:8" x14ac:dyDescent="0.35">
      <c r="F836" s="77"/>
      <c r="G836" s="77"/>
      <c r="H836" s="77"/>
    </row>
    <row r="837" spans="6:8" x14ac:dyDescent="0.35">
      <c r="F837" s="77"/>
      <c r="G837" s="77"/>
      <c r="H837" s="77"/>
    </row>
    <row r="838" spans="6:8" x14ac:dyDescent="0.35">
      <c r="F838" s="77"/>
      <c r="G838" s="77"/>
      <c r="H838" s="77"/>
    </row>
    <row r="839" spans="6:8" x14ac:dyDescent="0.35">
      <c r="F839" s="77"/>
      <c r="G839" s="77"/>
      <c r="H839" s="77"/>
    </row>
    <row r="840" spans="6:8" x14ac:dyDescent="0.35">
      <c r="F840" s="77"/>
      <c r="G840" s="77"/>
      <c r="H840" s="77"/>
    </row>
    <row r="841" spans="6:8" x14ac:dyDescent="0.35">
      <c r="F841" s="77"/>
      <c r="G841" s="77"/>
      <c r="H841" s="77"/>
    </row>
    <row r="842" spans="6:8" x14ac:dyDescent="0.35">
      <c r="F842" s="77"/>
      <c r="G842" s="77"/>
      <c r="H842" s="77"/>
    </row>
    <row r="843" spans="6:8" x14ac:dyDescent="0.35">
      <c r="F843" s="77"/>
      <c r="G843" s="77"/>
      <c r="H843" s="77"/>
    </row>
    <row r="844" spans="6:8" x14ac:dyDescent="0.35">
      <c r="F844" s="77"/>
      <c r="G844" s="77"/>
      <c r="H844" s="77"/>
    </row>
    <row r="845" spans="6:8" x14ac:dyDescent="0.35">
      <c r="F845" s="77"/>
      <c r="G845" s="77"/>
      <c r="H845" s="77"/>
    </row>
    <row r="846" spans="6:8" x14ac:dyDescent="0.35">
      <c r="F846" s="77"/>
      <c r="G846" s="77"/>
      <c r="H846" s="77"/>
    </row>
    <row r="847" spans="6:8" x14ac:dyDescent="0.35">
      <c r="F847" s="77"/>
      <c r="G847" s="77"/>
      <c r="H847" s="77"/>
    </row>
    <row r="848" spans="6:8" x14ac:dyDescent="0.35">
      <c r="F848" s="77"/>
      <c r="G848" s="77"/>
      <c r="H848" s="77"/>
    </row>
    <row r="849" spans="6:8" x14ac:dyDescent="0.35">
      <c r="F849" s="77"/>
      <c r="G849" s="77"/>
      <c r="H849" s="77"/>
    </row>
    <row r="850" spans="6:8" x14ac:dyDescent="0.35">
      <c r="F850" s="77"/>
      <c r="G850" s="77"/>
      <c r="H850" s="77"/>
    </row>
    <row r="851" spans="6:8" x14ac:dyDescent="0.35">
      <c r="F851" s="77"/>
      <c r="G851" s="77"/>
      <c r="H851" s="77"/>
    </row>
    <row r="852" spans="6:8" x14ac:dyDescent="0.35">
      <c r="F852" s="77"/>
      <c r="G852" s="77"/>
      <c r="H852" s="77"/>
    </row>
    <row r="853" spans="6:8" x14ac:dyDescent="0.35">
      <c r="F853" s="77"/>
      <c r="G853" s="77"/>
      <c r="H853" s="77"/>
    </row>
    <row r="854" spans="6:8" x14ac:dyDescent="0.35">
      <c r="F854" s="77"/>
      <c r="G854" s="77"/>
      <c r="H854" s="77"/>
    </row>
    <row r="855" spans="6:8" x14ac:dyDescent="0.35">
      <c r="F855" s="77"/>
      <c r="G855" s="77"/>
      <c r="H855" s="77"/>
    </row>
    <row r="856" spans="6:8" x14ac:dyDescent="0.35">
      <c r="F856" s="77"/>
      <c r="G856" s="77"/>
      <c r="H856" s="77"/>
    </row>
    <row r="857" spans="6:8" x14ac:dyDescent="0.35">
      <c r="F857" s="77"/>
      <c r="G857" s="77"/>
      <c r="H857" s="77"/>
    </row>
    <row r="858" spans="6:8" x14ac:dyDescent="0.35">
      <c r="F858" s="77"/>
      <c r="G858" s="77"/>
      <c r="H858" s="77"/>
    </row>
    <row r="859" spans="6:8" x14ac:dyDescent="0.35">
      <c r="F859" s="77"/>
      <c r="G859" s="77"/>
      <c r="H859" s="77"/>
    </row>
    <row r="860" spans="6:8" x14ac:dyDescent="0.35">
      <c r="F860" s="77"/>
      <c r="G860" s="77"/>
      <c r="H860" s="77"/>
    </row>
    <row r="861" spans="6:8" x14ac:dyDescent="0.35">
      <c r="F861" s="77"/>
      <c r="G861" s="77"/>
      <c r="H861" s="77"/>
    </row>
    <row r="862" spans="6:8" x14ac:dyDescent="0.35">
      <c r="F862" s="77"/>
      <c r="G862" s="77"/>
      <c r="H862" s="77"/>
    </row>
    <row r="863" spans="6:8" x14ac:dyDescent="0.35">
      <c r="F863" s="77"/>
      <c r="G863" s="77"/>
      <c r="H863" s="77"/>
    </row>
    <row r="864" spans="6:8" x14ac:dyDescent="0.35">
      <c r="F864" s="77"/>
      <c r="G864" s="77"/>
      <c r="H864" s="77"/>
    </row>
    <row r="865" spans="6:8" x14ac:dyDescent="0.35">
      <c r="F865" s="77"/>
      <c r="G865" s="77"/>
      <c r="H865" s="77"/>
    </row>
    <row r="866" spans="6:8" x14ac:dyDescent="0.35">
      <c r="F866" s="77"/>
      <c r="G866" s="77"/>
      <c r="H866" s="77"/>
    </row>
    <row r="867" spans="6:8" x14ac:dyDescent="0.35">
      <c r="F867" s="77"/>
      <c r="G867" s="77"/>
      <c r="H867" s="77"/>
    </row>
    <row r="868" spans="6:8" x14ac:dyDescent="0.35">
      <c r="F868" s="77"/>
      <c r="G868" s="77"/>
      <c r="H868" s="77"/>
    </row>
    <row r="869" spans="6:8" x14ac:dyDescent="0.35">
      <c r="F869" s="77"/>
      <c r="G869" s="77"/>
      <c r="H869" s="77"/>
    </row>
    <row r="870" spans="6:8" x14ac:dyDescent="0.35">
      <c r="F870" s="77"/>
      <c r="G870" s="77"/>
      <c r="H870" s="77"/>
    </row>
    <row r="871" spans="6:8" x14ac:dyDescent="0.35">
      <c r="F871" s="77"/>
      <c r="G871" s="77"/>
      <c r="H871" s="77"/>
    </row>
    <row r="872" spans="6:8" x14ac:dyDescent="0.35">
      <c r="F872" s="77"/>
      <c r="G872" s="77"/>
      <c r="H872" s="77"/>
    </row>
    <row r="873" spans="6:8" x14ac:dyDescent="0.35">
      <c r="F873" s="77"/>
      <c r="G873" s="77"/>
      <c r="H873" s="77"/>
    </row>
    <row r="874" spans="6:8" x14ac:dyDescent="0.35">
      <c r="F874" s="77"/>
      <c r="G874" s="77"/>
      <c r="H874" s="77"/>
    </row>
    <row r="875" spans="6:8" x14ac:dyDescent="0.35">
      <c r="F875" s="77"/>
      <c r="G875" s="77"/>
      <c r="H875" s="77"/>
    </row>
    <row r="876" spans="6:8" x14ac:dyDescent="0.35">
      <c r="F876" s="77"/>
      <c r="G876" s="77"/>
      <c r="H876" s="77"/>
    </row>
    <row r="877" spans="6:8" x14ac:dyDescent="0.35">
      <c r="F877" s="77"/>
      <c r="G877" s="77"/>
      <c r="H877" s="77"/>
    </row>
    <row r="878" spans="6:8" x14ac:dyDescent="0.35">
      <c r="F878" s="77"/>
      <c r="G878" s="77"/>
      <c r="H878" s="77"/>
    </row>
    <row r="879" spans="6:8" x14ac:dyDescent="0.35">
      <c r="F879" s="77"/>
      <c r="G879" s="77"/>
      <c r="H879" s="77"/>
    </row>
    <row r="880" spans="6:8" x14ac:dyDescent="0.35">
      <c r="F880" s="77"/>
      <c r="G880" s="77"/>
      <c r="H880" s="77"/>
    </row>
    <row r="881" spans="6:8" x14ac:dyDescent="0.35">
      <c r="F881" s="77"/>
      <c r="G881" s="77"/>
      <c r="H881" s="77"/>
    </row>
    <row r="882" spans="6:8" x14ac:dyDescent="0.35">
      <c r="F882" s="77"/>
      <c r="G882" s="77"/>
      <c r="H882" s="77"/>
    </row>
    <row r="883" spans="6:8" x14ac:dyDescent="0.35">
      <c r="F883" s="77"/>
      <c r="G883" s="77"/>
      <c r="H883" s="77"/>
    </row>
    <row r="884" spans="6:8" x14ac:dyDescent="0.35">
      <c r="F884" s="77"/>
      <c r="G884" s="77"/>
      <c r="H884" s="77"/>
    </row>
    <row r="885" spans="6:8" x14ac:dyDescent="0.35">
      <c r="F885" s="77"/>
      <c r="G885" s="77"/>
      <c r="H885" s="77"/>
    </row>
    <row r="886" spans="6:8" x14ac:dyDescent="0.35">
      <c r="F886" s="77"/>
      <c r="G886" s="77"/>
      <c r="H886" s="77"/>
    </row>
    <row r="887" spans="6:8" x14ac:dyDescent="0.35">
      <c r="F887" s="77"/>
      <c r="G887" s="77"/>
      <c r="H887" s="77"/>
    </row>
    <row r="888" spans="6:8" x14ac:dyDescent="0.35">
      <c r="F888" s="77"/>
      <c r="G888" s="77"/>
      <c r="H888" s="77"/>
    </row>
    <row r="889" spans="6:8" x14ac:dyDescent="0.35">
      <c r="F889" s="77"/>
      <c r="G889" s="77"/>
      <c r="H889" s="77"/>
    </row>
    <row r="890" spans="6:8" x14ac:dyDescent="0.35">
      <c r="F890" s="77"/>
      <c r="G890" s="77"/>
      <c r="H890" s="77"/>
    </row>
    <row r="891" spans="6:8" x14ac:dyDescent="0.35">
      <c r="F891" s="77"/>
      <c r="G891" s="77"/>
      <c r="H891" s="77"/>
    </row>
    <row r="892" spans="6:8" x14ac:dyDescent="0.35">
      <c r="F892" s="77"/>
      <c r="G892" s="77"/>
      <c r="H892" s="77"/>
    </row>
    <row r="893" spans="6:8" x14ac:dyDescent="0.35">
      <c r="F893" s="77"/>
      <c r="G893" s="77"/>
      <c r="H893" s="77"/>
    </row>
    <row r="894" spans="6:8" x14ac:dyDescent="0.35">
      <c r="F894" s="77"/>
      <c r="G894" s="77"/>
      <c r="H894" s="77"/>
    </row>
    <row r="895" spans="6:8" x14ac:dyDescent="0.35">
      <c r="F895" s="77"/>
      <c r="G895" s="77"/>
      <c r="H895" s="77"/>
    </row>
    <row r="896" spans="6:8" x14ac:dyDescent="0.35">
      <c r="F896" s="77"/>
      <c r="G896" s="77"/>
      <c r="H896" s="77"/>
    </row>
    <row r="897" spans="6:8" x14ac:dyDescent="0.35">
      <c r="F897" s="77"/>
      <c r="G897" s="77"/>
      <c r="H897" s="77"/>
    </row>
    <row r="898" spans="6:8" x14ac:dyDescent="0.35">
      <c r="F898" s="77"/>
      <c r="G898" s="77"/>
      <c r="H898" s="77"/>
    </row>
    <row r="899" spans="6:8" x14ac:dyDescent="0.35">
      <c r="F899" s="77"/>
      <c r="G899" s="77"/>
      <c r="H899" s="77"/>
    </row>
    <row r="900" spans="6:8" x14ac:dyDescent="0.35">
      <c r="F900" s="77"/>
      <c r="G900" s="77"/>
      <c r="H900" s="77"/>
    </row>
    <row r="901" spans="6:8" x14ac:dyDescent="0.35">
      <c r="F901" s="77"/>
      <c r="G901" s="77"/>
      <c r="H901" s="77"/>
    </row>
    <row r="902" spans="6:8" x14ac:dyDescent="0.35">
      <c r="F902" s="77"/>
      <c r="G902" s="77"/>
      <c r="H902" s="77"/>
    </row>
    <row r="903" spans="6:8" x14ac:dyDescent="0.35">
      <c r="F903" s="77"/>
      <c r="G903" s="77"/>
      <c r="H903" s="77"/>
    </row>
    <row r="904" spans="6:8" x14ac:dyDescent="0.35">
      <c r="F904" s="77"/>
      <c r="G904" s="77"/>
      <c r="H904" s="77"/>
    </row>
    <row r="905" spans="6:8" x14ac:dyDescent="0.35">
      <c r="F905" s="77"/>
      <c r="G905" s="77"/>
      <c r="H905" s="77"/>
    </row>
    <row r="906" spans="6:8" x14ac:dyDescent="0.35">
      <c r="F906" s="77"/>
      <c r="G906" s="77"/>
      <c r="H906" s="77"/>
    </row>
    <row r="907" spans="6:8" x14ac:dyDescent="0.35">
      <c r="F907" s="77"/>
      <c r="G907" s="77"/>
      <c r="H907" s="77"/>
    </row>
    <row r="908" spans="6:8" x14ac:dyDescent="0.35">
      <c r="F908" s="77"/>
      <c r="G908" s="77"/>
      <c r="H908" s="77"/>
    </row>
    <row r="909" spans="6:8" x14ac:dyDescent="0.35">
      <c r="F909" s="77"/>
      <c r="G909" s="77"/>
      <c r="H909" s="77"/>
    </row>
    <row r="910" spans="6:8" x14ac:dyDescent="0.35">
      <c r="F910" s="77"/>
      <c r="G910" s="77"/>
      <c r="H910" s="77"/>
    </row>
    <row r="911" spans="6:8" x14ac:dyDescent="0.35">
      <c r="F911" s="77"/>
      <c r="G911" s="77"/>
      <c r="H911" s="77"/>
    </row>
    <row r="912" spans="6:8" x14ac:dyDescent="0.35">
      <c r="F912" s="77"/>
      <c r="G912" s="77"/>
      <c r="H912" s="77"/>
    </row>
    <row r="913" spans="6:8" x14ac:dyDescent="0.35">
      <c r="F913" s="77"/>
      <c r="G913" s="77"/>
      <c r="H913" s="77"/>
    </row>
    <row r="914" spans="6:8" x14ac:dyDescent="0.35">
      <c r="F914" s="77"/>
      <c r="G914" s="77"/>
      <c r="H914" s="77"/>
    </row>
    <row r="915" spans="6:8" x14ac:dyDescent="0.35">
      <c r="F915" s="77"/>
      <c r="G915" s="77"/>
      <c r="H915" s="77"/>
    </row>
    <row r="916" spans="6:8" x14ac:dyDescent="0.35">
      <c r="F916" s="77"/>
      <c r="G916" s="77"/>
      <c r="H916" s="77"/>
    </row>
    <row r="917" spans="6:8" x14ac:dyDescent="0.35">
      <c r="F917" s="77"/>
      <c r="G917" s="77"/>
      <c r="H917" s="77"/>
    </row>
    <row r="918" spans="6:8" x14ac:dyDescent="0.35">
      <c r="F918" s="77"/>
      <c r="G918" s="77"/>
      <c r="H918" s="77"/>
    </row>
    <row r="919" spans="6:8" x14ac:dyDescent="0.35">
      <c r="F919" s="77"/>
      <c r="G919" s="77"/>
      <c r="H919" s="77"/>
    </row>
    <row r="920" spans="6:8" x14ac:dyDescent="0.35">
      <c r="F920" s="77"/>
      <c r="G920" s="77"/>
      <c r="H920" s="77"/>
    </row>
    <row r="921" spans="6:8" x14ac:dyDescent="0.35">
      <c r="F921" s="77"/>
      <c r="G921" s="77"/>
      <c r="H921" s="77"/>
    </row>
    <row r="922" spans="6:8" x14ac:dyDescent="0.35">
      <c r="F922" s="77"/>
      <c r="G922" s="77"/>
      <c r="H922" s="77"/>
    </row>
    <row r="923" spans="6:8" x14ac:dyDescent="0.35">
      <c r="F923" s="77"/>
      <c r="G923" s="77"/>
      <c r="H923" s="77"/>
    </row>
    <row r="924" spans="6:8" x14ac:dyDescent="0.35">
      <c r="F924" s="77"/>
      <c r="G924" s="77"/>
      <c r="H924" s="77"/>
    </row>
    <row r="925" spans="6:8" x14ac:dyDescent="0.35">
      <c r="F925" s="77"/>
      <c r="G925" s="77"/>
      <c r="H925" s="77"/>
    </row>
    <row r="926" spans="6:8" x14ac:dyDescent="0.35">
      <c r="F926" s="77"/>
      <c r="G926" s="77"/>
      <c r="H926" s="77"/>
    </row>
    <row r="927" spans="6:8" x14ac:dyDescent="0.35">
      <c r="F927" s="77"/>
      <c r="G927" s="77"/>
      <c r="H927" s="77"/>
    </row>
    <row r="928" spans="6:8" x14ac:dyDescent="0.35">
      <c r="F928" s="77"/>
      <c r="G928" s="77"/>
      <c r="H928" s="77"/>
    </row>
    <row r="929" spans="6:8" x14ac:dyDescent="0.35">
      <c r="F929" s="77"/>
      <c r="G929" s="77"/>
      <c r="H929" s="77"/>
    </row>
    <row r="930" spans="6:8" x14ac:dyDescent="0.35">
      <c r="F930" s="77"/>
      <c r="G930" s="77"/>
      <c r="H930" s="77"/>
    </row>
    <row r="931" spans="6:8" x14ac:dyDescent="0.35">
      <c r="F931" s="77"/>
      <c r="G931" s="77"/>
      <c r="H931" s="77"/>
    </row>
    <row r="932" spans="6:8" x14ac:dyDescent="0.35">
      <c r="F932" s="77"/>
      <c r="G932" s="77"/>
      <c r="H932" s="77"/>
    </row>
    <row r="933" spans="6:8" x14ac:dyDescent="0.35">
      <c r="F933" s="77"/>
      <c r="G933" s="77"/>
      <c r="H933" s="77"/>
    </row>
    <row r="934" spans="6:8" x14ac:dyDescent="0.35">
      <c r="F934" s="77"/>
      <c r="G934" s="77"/>
      <c r="H934" s="77"/>
    </row>
    <row r="935" spans="6:8" x14ac:dyDescent="0.35">
      <c r="F935" s="77"/>
      <c r="G935" s="77"/>
      <c r="H935" s="77"/>
    </row>
    <row r="936" spans="6:8" x14ac:dyDescent="0.35">
      <c r="F936" s="77"/>
      <c r="G936" s="77"/>
      <c r="H936" s="77"/>
    </row>
    <row r="937" spans="6:8" x14ac:dyDescent="0.35">
      <c r="F937" s="77"/>
      <c r="G937" s="77"/>
      <c r="H937" s="77"/>
    </row>
    <row r="938" spans="6:8" x14ac:dyDescent="0.35">
      <c r="F938" s="77"/>
      <c r="G938" s="77"/>
      <c r="H938" s="77"/>
    </row>
    <row r="939" spans="6:8" x14ac:dyDescent="0.35">
      <c r="F939" s="77"/>
      <c r="G939" s="77"/>
      <c r="H939" s="77"/>
    </row>
    <row r="940" spans="6:8" x14ac:dyDescent="0.35">
      <c r="F940" s="77"/>
      <c r="G940" s="77"/>
      <c r="H940" s="77"/>
    </row>
    <row r="941" spans="6:8" x14ac:dyDescent="0.35">
      <c r="F941" s="77"/>
      <c r="G941" s="77"/>
      <c r="H941" s="77"/>
    </row>
    <row r="942" spans="6:8" x14ac:dyDescent="0.35">
      <c r="F942" s="77"/>
      <c r="G942" s="77"/>
      <c r="H942" s="77"/>
    </row>
    <row r="943" spans="6:8" x14ac:dyDescent="0.35">
      <c r="F943" s="77"/>
      <c r="G943" s="77"/>
      <c r="H943" s="77"/>
    </row>
    <row r="944" spans="6:8" x14ac:dyDescent="0.35">
      <c r="F944" s="77"/>
      <c r="G944" s="77"/>
      <c r="H944" s="77"/>
    </row>
    <row r="945" spans="6:8" x14ac:dyDescent="0.35">
      <c r="F945" s="77"/>
      <c r="G945" s="77"/>
      <c r="H945" s="77"/>
    </row>
    <row r="946" spans="6:8" x14ac:dyDescent="0.35">
      <c r="F946" s="77"/>
      <c r="G946" s="77"/>
      <c r="H946" s="77"/>
    </row>
    <row r="947" spans="6:8" x14ac:dyDescent="0.35">
      <c r="F947" s="77"/>
      <c r="G947" s="77"/>
      <c r="H947" s="77"/>
    </row>
    <row r="948" spans="6:8" x14ac:dyDescent="0.35">
      <c r="F948" s="77"/>
      <c r="G948" s="77"/>
      <c r="H948" s="77"/>
    </row>
    <row r="949" spans="6:8" x14ac:dyDescent="0.35">
      <c r="F949" s="77"/>
      <c r="G949" s="77"/>
      <c r="H949" s="77"/>
    </row>
    <row r="950" spans="6:8" x14ac:dyDescent="0.35">
      <c r="F950" s="77"/>
      <c r="G950" s="77"/>
      <c r="H950" s="77"/>
    </row>
    <row r="951" spans="6:8" x14ac:dyDescent="0.35">
      <c r="F951" s="77"/>
      <c r="G951" s="77"/>
      <c r="H951" s="77"/>
    </row>
    <row r="952" spans="6:8" x14ac:dyDescent="0.35">
      <c r="F952" s="77"/>
      <c r="G952" s="77"/>
      <c r="H952" s="77"/>
    </row>
    <row r="953" spans="6:8" x14ac:dyDescent="0.35">
      <c r="F953" s="77"/>
      <c r="G953" s="77"/>
      <c r="H953" s="77"/>
    </row>
    <row r="954" spans="6:8" x14ac:dyDescent="0.35">
      <c r="F954" s="77"/>
      <c r="G954" s="77"/>
      <c r="H954" s="77"/>
    </row>
    <row r="955" spans="6:8" x14ac:dyDescent="0.35">
      <c r="F955" s="77"/>
      <c r="G955" s="77"/>
      <c r="H955" s="77"/>
    </row>
    <row r="956" spans="6:8" x14ac:dyDescent="0.35">
      <c r="F956" s="77"/>
      <c r="G956" s="77"/>
      <c r="H956" s="77"/>
    </row>
    <row r="957" spans="6:8" x14ac:dyDescent="0.35">
      <c r="F957" s="77"/>
      <c r="G957" s="77"/>
      <c r="H957" s="77"/>
    </row>
    <row r="958" spans="6:8" x14ac:dyDescent="0.35">
      <c r="F958" s="77"/>
      <c r="G958" s="77"/>
      <c r="H958" s="77"/>
    </row>
    <row r="959" spans="6:8" x14ac:dyDescent="0.35">
      <c r="F959" s="77"/>
      <c r="G959" s="77"/>
      <c r="H959" s="77"/>
    </row>
    <row r="960" spans="6:8" x14ac:dyDescent="0.35">
      <c r="F960" s="77"/>
      <c r="G960" s="77"/>
      <c r="H960" s="77"/>
    </row>
    <row r="961" spans="6:8" x14ac:dyDescent="0.35">
      <c r="F961" s="77"/>
      <c r="G961" s="77"/>
      <c r="H961" s="77"/>
    </row>
    <row r="962" spans="6:8" x14ac:dyDescent="0.35">
      <c r="F962" s="77"/>
      <c r="G962" s="77"/>
      <c r="H962" s="77"/>
    </row>
    <row r="963" spans="6:8" x14ac:dyDescent="0.35">
      <c r="F963" s="77"/>
      <c r="G963" s="77"/>
      <c r="H963" s="77"/>
    </row>
    <row r="964" spans="6:8" x14ac:dyDescent="0.35">
      <c r="F964" s="77"/>
      <c r="G964" s="77"/>
      <c r="H964" s="77"/>
    </row>
    <row r="965" spans="6:8" x14ac:dyDescent="0.35">
      <c r="F965" s="77"/>
      <c r="G965" s="77"/>
      <c r="H965" s="77"/>
    </row>
    <row r="966" spans="6:8" x14ac:dyDescent="0.35">
      <c r="F966" s="77"/>
      <c r="G966" s="77"/>
      <c r="H966" s="77"/>
    </row>
    <row r="967" spans="6:8" x14ac:dyDescent="0.35">
      <c r="F967" s="77"/>
      <c r="G967" s="77"/>
      <c r="H967" s="77"/>
    </row>
    <row r="968" spans="6:8" x14ac:dyDescent="0.35">
      <c r="F968" s="77"/>
      <c r="G968" s="77"/>
      <c r="H968" s="77"/>
    </row>
    <row r="969" spans="6:8" x14ac:dyDescent="0.35">
      <c r="F969" s="77"/>
      <c r="G969" s="77"/>
      <c r="H969" s="77"/>
    </row>
    <row r="970" spans="6:8" x14ac:dyDescent="0.35">
      <c r="F970" s="77"/>
      <c r="G970" s="77"/>
      <c r="H970" s="77"/>
    </row>
    <row r="971" spans="6:8" x14ac:dyDescent="0.35">
      <c r="F971" s="77"/>
      <c r="G971" s="77"/>
      <c r="H971" s="77"/>
    </row>
    <row r="972" spans="6:8" x14ac:dyDescent="0.35">
      <c r="F972" s="77"/>
      <c r="G972" s="77"/>
      <c r="H972" s="77"/>
    </row>
    <row r="973" spans="6:8" x14ac:dyDescent="0.35">
      <c r="F973" s="77"/>
      <c r="G973" s="77"/>
      <c r="H973" s="77"/>
    </row>
    <row r="974" spans="6:8" x14ac:dyDescent="0.35">
      <c r="F974" s="77"/>
      <c r="G974" s="77"/>
      <c r="H974" s="77"/>
    </row>
    <row r="975" spans="6:8" x14ac:dyDescent="0.35">
      <c r="F975" s="77"/>
      <c r="G975" s="77"/>
      <c r="H975" s="77"/>
    </row>
    <row r="976" spans="6:8" x14ac:dyDescent="0.35">
      <c r="F976" s="77"/>
      <c r="G976" s="77"/>
      <c r="H976" s="77"/>
    </row>
    <row r="977" spans="6:8" x14ac:dyDescent="0.35">
      <c r="F977" s="77"/>
      <c r="G977" s="77"/>
      <c r="H977" s="77"/>
    </row>
    <row r="978" spans="6:8" x14ac:dyDescent="0.35">
      <c r="F978" s="77"/>
      <c r="G978" s="77"/>
      <c r="H978" s="77"/>
    </row>
    <row r="979" spans="6:8" x14ac:dyDescent="0.35">
      <c r="F979" s="77"/>
      <c r="G979" s="77"/>
      <c r="H979" s="77"/>
    </row>
    <row r="980" spans="6:8" x14ac:dyDescent="0.35">
      <c r="F980" s="77"/>
      <c r="G980" s="77"/>
      <c r="H980" s="77"/>
    </row>
    <row r="981" spans="6:8" x14ac:dyDescent="0.35">
      <c r="F981" s="77"/>
      <c r="G981" s="77"/>
      <c r="H981" s="77"/>
    </row>
    <row r="982" spans="6:8" x14ac:dyDescent="0.35">
      <c r="F982" s="77"/>
      <c r="G982" s="77"/>
      <c r="H982" s="77"/>
    </row>
    <row r="983" spans="6:8" x14ac:dyDescent="0.35">
      <c r="F983" s="77"/>
      <c r="G983" s="77"/>
      <c r="H983" s="77"/>
    </row>
    <row r="984" spans="6:8" x14ac:dyDescent="0.35">
      <c r="F984" s="77"/>
      <c r="G984" s="77"/>
      <c r="H984" s="77"/>
    </row>
    <row r="985" spans="6:8" x14ac:dyDescent="0.35">
      <c r="F985" s="77"/>
      <c r="G985" s="77"/>
      <c r="H985" s="77"/>
    </row>
    <row r="986" spans="6:8" x14ac:dyDescent="0.35">
      <c r="F986" s="77"/>
      <c r="G986" s="77"/>
      <c r="H986" s="77"/>
    </row>
    <row r="987" spans="6:8" x14ac:dyDescent="0.35">
      <c r="F987" s="77"/>
      <c r="G987" s="77"/>
      <c r="H987" s="77"/>
    </row>
    <row r="988" spans="6:8" x14ac:dyDescent="0.35">
      <c r="F988" s="77"/>
      <c r="G988" s="77"/>
      <c r="H988" s="77"/>
    </row>
    <row r="989" spans="6:8" x14ac:dyDescent="0.35">
      <c r="F989" s="77"/>
      <c r="G989" s="77"/>
      <c r="H989" s="77"/>
    </row>
    <row r="990" spans="6:8" x14ac:dyDescent="0.35">
      <c r="F990" s="77"/>
      <c r="G990" s="77"/>
      <c r="H990" s="77"/>
    </row>
    <row r="991" spans="6:8" x14ac:dyDescent="0.35">
      <c r="F991" s="77"/>
      <c r="G991" s="77"/>
      <c r="H991" s="77"/>
    </row>
    <row r="992" spans="6:8" x14ac:dyDescent="0.35">
      <c r="F992" s="77"/>
      <c r="G992" s="77"/>
      <c r="H992" s="77"/>
    </row>
    <row r="993" spans="6:8" x14ac:dyDescent="0.35">
      <c r="F993" s="77"/>
      <c r="G993" s="77"/>
      <c r="H993" s="77"/>
    </row>
    <row r="994" spans="6:8" x14ac:dyDescent="0.35">
      <c r="F994" s="77"/>
      <c r="G994" s="77"/>
      <c r="H994" s="77"/>
    </row>
    <row r="995" spans="6:8" x14ac:dyDescent="0.35">
      <c r="F995" s="77"/>
      <c r="G995" s="77"/>
      <c r="H995" s="77"/>
    </row>
    <row r="996" spans="6:8" x14ac:dyDescent="0.35">
      <c r="F996" s="77"/>
      <c r="G996" s="77"/>
      <c r="H996" s="77"/>
    </row>
    <row r="997" spans="6:8" x14ac:dyDescent="0.35">
      <c r="F997" s="77"/>
      <c r="G997" s="77"/>
      <c r="H997" s="77"/>
    </row>
    <row r="998" spans="6:8" x14ac:dyDescent="0.35">
      <c r="F998" s="77"/>
      <c r="G998" s="77"/>
      <c r="H998" s="77"/>
    </row>
    <row r="999" spans="6:8" x14ac:dyDescent="0.35">
      <c r="F999" s="77"/>
      <c r="G999" s="77"/>
      <c r="H999" s="77"/>
    </row>
    <row r="1000" spans="6:8" x14ac:dyDescent="0.35">
      <c r="F1000" s="77"/>
      <c r="G1000" s="77"/>
      <c r="H1000" s="77"/>
    </row>
    <row r="1001" spans="6:8" x14ac:dyDescent="0.35">
      <c r="F1001" s="77"/>
      <c r="G1001" s="77"/>
      <c r="H1001" s="77"/>
    </row>
    <row r="1002" spans="6:8" x14ac:dyDescent="0.35">
      <c r="F1002" s="77"/>
      <c r="G1002" s="77"/>
      <c r="H1002" s="77"/>
    </row>
    <row r="1003" spans="6:8" x14ac:dyDescent="0.35">
      <c r="F1003" s="77"/>
      <c r="G1003" s="77"/>
      <c r="H1003" s="77"/>
    </row>
    <row r="1004" spans="6:8" x14ac:dyDescent="0.35">
      <c r="F1004" s="77"/>
      <c r="G1004" s="77"/>
      <c r="H1004" s="77"/>
    </row>
    <row r="1005" spans="6:8" x14ac:dyDescent="0.35">
      <c r="F1005" s="77"/>
      <c r="G1005" s="77"/>
      <c r="H1005" s="77"/>
    </row>
    <row r="1006" spans="6:8" x14ac:dyDescent="0.35">
      <c r="F1006" s="77"/>
      <c r="G1006" s="77"/>
      <c r="H1006" s="77"/>
    </row>
    <row r="1007" spans="6:8" x14ac:dyDescent="0.35">
      <c r="F1007" s="77"/>
      <c r="G1007" s="77"/>
      <c r="H1007" s="77"/>
    </row>
    <row r="1008" spans="6:8" x14ac:dyDescent="0.35">
      <c r="F1008" s="77"/>
      <c r="G1008" s="77"/>
      <c r="H1008" s="77"/>
    </row>
    <row r="1009" spans="6:8" x14ac:dyDescent="0.35">
      <c r="F1009" s="77"/>
      <c r="G1009" s="77"/>
      <c r="H1009" s="77"/>
    </row>
    <row r="1010" spans="6:8" x14ac:dyDescent="0.35">
      <c r="F1010" s="77"/>
      <c r="G1010" s="77"/>
      <c r="H1010" s="77"/>
    </row>
    <row r="1011" spans="6:8" x14ac:dyDescent="0.35">
      <c r="F1011" s="77"/>
      <c r="G1011" s="77"/>
      <c r="H1011" s="77"/>
    </row>
    <row r="1012" spans="6:8" x14ac:dyDescent="0.35">
      <c r="F1012" s="77"/>
      <c r="G1012" s="77"/>
      <c r="H1012" s="77"/>
    </row>
    <row r="1013" spans="6:8" x14ac:dyDescent="0.35">
      <c r="F1013" s="77"/>
      <c r="G1013" s="77"/>
      <c r="H1013" s="77"/>
    </row>
    <row r="1014" spans="6:8" x14ac:dyDescent="0.35">
      <c r="F1014" s="77"/>
      <c r="G1014" s="77"/>
      <c r="H1014" s="77"/>
    </row>
    <row r="1015" spans="6:8" x14ac:dyDescent="0.35">
      <c r="F1015" s="77"/>
      <c r="G1015" s="77"/>
      <c r="H1015" s="77"/>
    </row>
    <row r="1016" spans="6:8" x14ac:dyDescent="0.35">
      <c r="F1016" s="77"/>
      <c r="G1016" s="77"/>
      <c r="H1016" s="77"/>
    </row>
    <row r="1017" spans="6:8" x14ac:dyDescent="0.35">
      <c r="F1017" s="77"/>
      <c r="G1017" s="77"/>
      <c r="H1017" s="77"/>
    </row>
    <row r="1018" spans="6:8" x14ac:dyDescent="0.35">
      <c r="F1018" s="77"/>
      <c r="G1018" s="77"/>
      <c r="H1018" s="77"/>
    </row>
    <row r="1019" spans="6:8" x14ac:dyDescent="0.35">
      <c r="F1019" s="77"/>
      <c r="G1019" s="77"/>
      <c r="H1019" s="77"/>
    </row>
    <row r="1020" spans="6:8" x14ac:dyDescent="0.35">
      <c r="F1020" s="77"/>
      <c r="G1020" s="77"/>
      <c r="H1020" s="77"/>
    </row>
    <row r="1021" spans="6:8" x14ac:dyDescent="0.35">
      <c r="F1021" s="77"/>
      <c r="G1021" s="77"/>
      <c r="H1021" s="77"/>
    </row>
    <row r="1022" spans="6:8" x14ac:dyDescent="0.35">
      <c r="F1022" s="77"/>
      <c r="G1022" s="77"/>
      <c r="H1022" s="77"/>
    </row>
    <row r="1023" spans="6:8" x14ac:dyDescent="0.35">
      <c r="F1023" s="77"/>
      <c r="G1023" s="77"/>
      <c r="H1023" s="77"/>
    </row>
    <row r="1024" spans="6:8" x14ac:dyDescent="0.35">
      <c r="F1024" s="77"/>
      <c r="G1024" s="77"/>
      <c r="H1024" s="77"/>
    </row>
    <row r="1025" spans="6:8" x14ac:dyDescent="0.35">
      <c r="F1025" s="77"/>
      <c r="G1025" s="77"/>
      <c r="H1025" s="77"/>
    </row>
    <row r="1026" spans="6:8" x14ac:dyDescent="0.35">
      <c r="F1026" s="77"/>
      <c r="G1026" s="77"/>
      <c r="H1026" s="77"/>
    </row>
    <row r="1027" spans="6:8" x14ac:dyDescent="0.35">
      <c r="F1027" s="77"/>
      <c r="G1027" s="77"/>
      <c r="H1027" s="77"/>
    </row>
    <row r="1028" spans="6:8" x14ac:dyDescent="0.35">
      <c r="F1028" s="77"/>
      <c r="G1028" s="77"/>
      <c r="H1028" s="77"/>
    </row>
    <row r="1029" spans="6:8" x14ac:dyDescent="0.35">
      <c r="F1029" s="77"/>
      <c r="G1029" s="77"/>
      <c r="H1029" s="77"/>
    </row>
    <row r="1030" spans="6:8" x14ac:dyDescent="0.35">
      <c r="F1030" s="77"/>
      <c r="G1030" s="77"/>
      <c r="H1030" s="77"/>
    </row>
    <row r="1031" spans="6:8" x14ac:dyDescent="0.35">
      <c r="F1031" s="77"/>
      <c r="G1031" s="77"/>
      <c r="H1031" s="77"/>
    </row>
    <row r="1032" spans="6:8" x14ac:dyDescent="0.35">
      <c r="F1032" s="77"/>
      <c r="G1032" s="77"/>
      <c r="H1032" s="77"/>
    </row>
    <row r="1033" spans="6:8" x14ac:dyDescent="0.35">
      <c r="F1033" s="77"/>
      <c r="G1033" s="77"/>
      <c r="H1033" s="77"/>
    </row>
    <row r="1034" spans="6:8" x14ac:dyDescent="0.35">
      <c r="F1034" s="77"/>
      <c r="G1034" s="77"/>
      <c r="H1034" s="77"/>
    </row>
    <row r="1035" spans="6:8" x14ac:dyDescent="0.35">
      <c r="F1035" s="77"/>
      <c r="G1035" s="77"/>
      <c r="H1035" s="77"/>
    </row>
    <row r="1036" spans="6:8" x14ac:dyDescent="0.35">
      <c r="F1036" s="77"/>
      <c r="G1036" s="77"/>
      <c r="H1036" s="77"/>
    </row>
    <row r="1037" spans="6:8" x14ac:dyDescent="0.35">
      <c r="F1037" s="77"/>
      <c r="G1037" s="77"/>
      <c r="H1037" s="77"/>
    </row>
    <row r="1038" spans="6:8" x14ac:dyDescent="0.35">
      <c r="F1038" s="77"/>
      <c r="G1038" s="77"/>
      <c r="H1038" s="77"/>
    </row>
    <row r="1039" spans="6:8" x14ac:dyDescent="0.35">
      <c r="F1039" s="77"/>
      <c r="G1039" s="77"/>
      <c r="H1039" s="77"/>
    </row>
    <row r="1040" spans="6:8" x14ac:dyDescent="0.35">
      <c r="F1040" s="77"/>
      <c r="G1040" s="77"/>
      <c r="H1040" s="77"/>
    </row>
    <row r="1041" spans="6:8" x14ac:dyDescent="0.35">
      <c r="F1041" s="77"/>
      <c r="G1041" s="77"/>
      <c r="H1041" s="77"/>
    </row>
    <row r="1042" spans="6:8" x14ac:dyDescent="0.35">
      <c r="F1042" s="77"/>
      <c r="G1042" s="77"/>
      <c r="H1042" s="77"/>
    </row>
    <row r="1043" spans="6:8" x14ac:dyDescent="0.35">
      <c r="F1043" s="77"/>
      <c r="G1043" s="77"/>
      <c r="H1043" s="77"/>
    </row>
    <row r="1044" spans="6:8" x14ac:dyDescent="0.35">
      <c r="F1044" s="77"/>
      <c r="G1044" s="77"/>
      <c r="H1044" s="77"/>
    </row>
    <row r="1045" spans="6:8" x14ac:dyDescent="0.35">
      <c r="F1045" s="77"/>
      <c r="G1045" s="77"/>
      <c r="H1045" s="77"/>
    </row>
    <row r="1046" spans="6:8" x14ac:dyDescent="0.35">
      <c r="F1046" s="77"/>
      <c r="G1046" s="77"/>
      <c r="H1046" s="77"/>
    </row>
    <row r="1047" spans="6:8" x14ac:dyDescent="0.35">
      <c r="F1047" s="77"/>
      <c r="G1047" s="77"/>
      <c r="H1047" s="77"/>
    </row>
    <row r="1048" spans="6:8" x14ac:dyDescent="0.35">
      <c r="F1048" s="77"/>
      <c r="G1048" s="77"/>
      <c r="H1048" s="77"/>
    </row>
    <row r="1049" spans="6:8" x14ac:dyDescent="0.35">
      <c r="F1049" s="77"/>
      <c r="G1049" s="77"/>
      <c r="H1049" s="77"/>
    </row>
    <row r="1050" spans="6:8" x14ac:dyDescent="0.35">
      <c r="F1050" s="77"/>
      <c r="G1050" s="77"/>
      <c r="H1050" s="77"/>
    </row>
    <row r="1051" spans="6:8" x14ac:dyDescent="0.35">
      <c r="F1051" s="77"/>
      <c r="G1051" s="77"/>
      <c r="H1051" s="77"/>
    </row>
    <row r="1052" spans="6:8" x14ac:dyDescent="0.35">
      <c r="F1052" s="77"/>
      <c r="G1052" s="77"/>
      <c r="H1052" s="77"/>
    </row>
    <row r="1053" spans="6:8" x14ac:dyDescent="0.35">
      <c r="F1053" s="77"/>
      <c r="G1053" s="77"/>
      <c r="H1053" s="77"/>
    </row>
    <row r="1054" spans="6:8" x14ac:dyDescent="0.35">
      <c r="F1054" s="77"/>
      <c r="G1054" s="77"/>
      <c r="H1054" s="77"/>
    </row>
    <row r="1055" spans="6:8" x14ac:dyDescent="0.35">
      <c r="F1055" s="77"/>
      <c r="G1055" s="77"/>
      <c r="H1055" s="77"/>
    </row>
    <row r="1056" spans="6:8" x14ac:dyDescent="0.35">
      <c r="F1056" s="77"/>
      <c r="G1056" s="77"/>
      <c r="H1056" s="77"/>
    </row>
    <row r="1057" spans="6:8" x14ac:dyDescent="0.35">
      <c r="F1057" s="77"/>
      <c r="G1057" s="77"/>
      <c r="H1057" s="77"/>
    </row>
    <row r="1058" spans="6:8" x14ac:dyDescent="0.35">
      <c r="F1058" s="77"/>
      <c r="G1058" s="77"/>
      <c r="H1058" s="77"/>
    </row>
    <row r="1059" spans="6:8" x14ac:dyDescent="0.35">
      <c r="F1059" s="77"/>
      <c r="G1059" s="77"/>
      <c r="H1059" s="77"/>
    </row>
    <row r="1060" spans="6:8" x14ac:dyDescent="0.35">
      <c r="F1060" s="77"/>
      <c r="G1060" s="77"/>
      <c r="H1060" s="77"/>
    </row>
    <row r="1061" spans="6:8" x14ac:dyDescent="0.35">
      <c r="F1061" s="77"/>
      <c r="G1061" s="77"/>
      <c r="H1061" s="77"/>
    </row>
    <row r="1062" spans="6:8" x14ac:dyDescent="0.35">
      <c r="F1062" s="77"/>
      <c r="G1062" s="77"/>
      <c r="H1062" s="77"/>
    </row>
    <row r="1063" spans="6:8" x14ac:dyDescent="0.35">
      <c r="F1063" s="77"/>
      <c r="G1063" s="77"/>
      <c r="H1063" s="77"/>
    </row>
    <row r="1064" spans="6:8" x14ac:dyDescent="0.35">
      <c r="F1064" s="77"/>
      <c r="G1064" s="77"/>
      <c r="H1064" s="77"/>
    </row>
    <row r="1065" spans="6:8" x14ac:dyDescent="0.35">
      <c r="F1065" s="77"/>
      <c r="G1065" s="77"/>
      <c r="H1065" s="77"/>
    </row>
    <row r="1066" spans="6:8" x14ac:dyDescent="0.35">
      <c r="F1066" s="77"/>
      <c r="G1066" s="77"/>
      <c r="H1066" s="77"/>
    </row>
    <row r="1067" spans="6:8" x14ac:dyDescent="0.35">
      <c r="F1067" s="77"/>
      <c r="G1067" s="77"/>
      <c r="H1067" s="77"/>
    </row>
    <row r="1068" spans="6:8" x14ac:dyDescent="0.35">
      <c r="F1068" s="77"/>
      <c r="G1068" s="77"/>
      <c r="H1068" s="77"/>
    </row>
    <row r="1069" spans="6:8" x14ac:dyDescent="0.35">
      <c r="F1069" s="77"/>
      <c r="G1069" s="77"/>
      <c r="H1069" s="77"/>
    </row>
    <row r="1070" spans="6:8" x14ac:dyDescent="0.35">
      <c r="F1070" s="77"/>
      <c r="G1070" s="77"/>
      <c r="H1070" s="77"/>
    </row>
    <row r="1071" spans="6:8" x14ac:dyDescent="0.35">
      <c r="F1071" s="77"/>
      <c r="G1071" s="77"/>
      <c r="H1071" s="77"/>
    </row>
    <row r="1072" spans="6:8" x14ac:dyDescent="0.35">
      <c r="F1072" s="77"/>
      <c r="G1072" s="77"/>
      <c r="H1072" s="77"/>
    </row>
    <row r="1073" spans="6:8" x14ac:dyDescent="0.35">
      <c r="F1073" s="77"/>
      <c r="G1073" s="77"/>
      <c r="H1073" s="77"/>
    </row>
    <row r="1074" spans="6:8" x14ac:dyDescent="0.35">
      <c r="F1074" s="77"/>
      <c r="G1074" s="77"/>
      <c r="H1074" s="77"/>
    </row>
    <row r="1075" spans="6:8" x14ac:dyDescent="0.35">
      <c r="F1075" s="77"/>
      <c r="G1075" s="77"/>
      <c r="H1075" s="77"/>
    </row>
    <row r="1076" spans="6:8" x14ac:dyDescent="0.35">
      <c r="F1076" s="77"/>
      <c r="G1076" s="77"/>
      <c r="H1076" s="77"/>
    </row>
    <row r="1077" spans="6:8" x14ac:dyDescent="0.35">
      <c r="F1077" s="77"/>
      <c r="G1077" s="77"/>
      <c r="H1077" s="77"/>
    </row>
    <row r="1078" spans="6:8" x14ac:dyDescent="0.35">
      <c r="F1078" s="77"/>
      <c r="G1078" s="77"/>
      <c r="H1078" s="77"/>
    </row>
    <row r="1079" spans="6:8" x14ac:dyDescent="0.35">
      <c r="F1079" s="77"/>
      <c r="G1079" s="77"/>
      <c r="H1079" s="77"/>
    </row>
    <row r="1080" spans="6:8" x14ac:dyDescent="0.35">
      <c r="F1080" s="77"/>
      <c r="G1080" s="77"/>
      <c r="H1080" s="77"/>
    </row>
    <row r="1081" spans="6:8" x14ac:dyDescent="0.35">
      <c r="F1081" s="77"/>
      <c r="G1081" s="77"/>
      <c r="H1081" s="77"/>
    </row>
    <row r="1082" spans="6:8" x14ac:dyDescent="0.35">
      <c r="F1082" s="77"/>
      <c r="G1082" s="77"/>
      <c r="H1082" s="77"/>
    </row>
    <row r="1083" spans="6:8" x14ac:dyDescent="0.35">
      <c r="F1083" s="77"/>
      <c r="G1083" s="77"/>
      <c r="H1083" s="77"/>
    </row>
    <row r="1084" spans="6:8" x14ac:dyDescent="0.35">
      <c r="F1084" s="77"/>
      <c r="G1084" s="77"/>
      <c r="H1084" s="77"/>
    </row>
    <row r="1085" spans="6:8" x14ac:dyDescent="0.35">
      <c r="F1085" s="77"/>
      <c r="G1085" s="77"/>
      <c r="H1085" s="77"/>
    </row>
    <row r="1086" spans="6:8" x14ac:dyDescent="0.35">
      <c r="F1086" s="77"/>
      <c r="G1086" s="77"/>
      <c r="H1086" s="77"/>
    </row>
    <row r="1087" spans="6:8" x14ac:dyDescent="0.35">
      <c r="F1087" s="77"/>
      <c r="G1087" s="77"/>
      <c r="H1087" s="77"/>
    </row>
    <row r="1088" spans="6:8" x14ac:dyDescent="0.35">
      <c r="F1088" s="77"/>
      <c r="G1088" s="77"/>
      <c r="H1088" s="77"/>
    </row>
    <row r="1089" spans="6:8" x14ac:dyDescent="0.35">
      <c r="F1089" s="77"/>
      <c r="G1089" s="77"/>
      <c r="H1089" s="77"/>
    </row>
    <row r="1090" spans="6:8" x14ac:dyDescent="0.35">
      <c r="F1090" s="77"/>
      <c r="G1090" s="77"/>
      <c r="H1090" s="77"/>
    </row>
    <row r="1091" spans="6:8" x14ac:dyDescent="0.35">
      <c r="F1091" s="77"/>
      <c r="G1091" s="77"/>
      <c r="H1091" s="77"/>
    </row>
    <row r="1092" spans="6:8" x14ac:dyDescent="0.35">
      <c r="F1092" s="77"/>
      <c r="G1092" s="77"/>
      <c r="H1092" s="77"/>
    </row>
    <row r="1093" spans="6:8" x14ac:dyDescent="0.35">
      <c r="F1093" s="77"/>
      <c r="G1093" s="77"/>
      <c r="H1093" s="77"/>
    </row>
    <row r="1094" spans="6:8" x14ac:dyDescent="0.35">
      <c r="F1094" s="77"/>
      <c r="G1094" s="77"/>
      <c r="H1094" s="77"/>
    </row>
    <row r="1095" spans="6:8" x14ac:dyDescent="0.35">
      <c r="F1095" s="77"/>
      <c r="G1095" s="77"/>
      <c r="H1095" s="77"/>
    </row>
    <row r="1096" spans="6:8" x14ac:dyDescent="0.35">
      <c r="F1096" s="77"/>
      <c r="G1096" s="77"/>
      <c r="H1096" s="77"/>
    </row>
    <row r="1097" spans="6:8" x14ac:dyDescent="0.35">
      <c r="F1097" s="77"/>
      <c r="G1097" s="77"/>
      <c r="H1097" s="77"/>
    </row>
    <row r="1098" spans="6:8" x14ac:dyDescent="0.35">
      <c r="F1098" s="77"/>
      <c r="G1098" s="77"/>
      <c r="H1098" s="77"/>
    </row>
    <row r="1099" spans="6:8" x14ac:dyDescent="0.35">
      <c r="F1099" s="77"/>
      <c r="G1099" s="77"/>
      <c r="H1099" s="77"/>
    </row>
    <row r="1100" spans="6:8" x14ac:dyDescent="0.35">
      <c r="F1100" s="77"/>
      <c r="G1100" s="77"/>
      <c r="H1100" s="77"/>
    </row>
    <row r="1101" spans="6:8" x14ac:dyDescent="0.35">
      <c r="F1101" s="77"/>
      <c r="G1101" s="77"/>
      <c r="H1101" s="77"/>
    </row>
    <row r="1102" spans="6:8" x14ac:dyDescent="0.35">
      <c r="F1102" s="77"/>
      <c r="G1102" s="77"/>
      <c r="H1102" s="77"/>
    </row>
    <row r="1103" spans="6:8" x14ac:dyDescent="0.35">
      <c r="F1103" s="77"/>
      <c r="G1103" s="77"/>
      <c r="H1103" s="77"/>
    </row>
    <row r="1104" spans="6:8" x14ac:dyDescent="0.35">
      <c r="F1104" s="77"/>
      <c r="G1104" s="77"/>
      <c r="H1104" s="77"/>
    </row>
    <row r="1105" spans="6:8" x14ac:dyDescent="0.35">
      <c r="F1105" s="77"/>
      <c r="G1105" s="77"/>
      <c r="H1105" s="77"/>
    </row>
    <row r="1106" spans="6:8" x14ac:dyDescent="0.35">
      <c r="F1106" s="77"/>
      <c r="G1106" s="77"/>
      <c r="H1106" s="77"/>
    </row>
    <row r="1107" spans="6:8" x14ac:dyDescent="0.35">
      <c r="F1107" s="77"/>
      <c r="G1107" s="77"/>
      <c r="H1107" s="77"/>
    </row>
    <row r="1108" spans="6:8" x14ac:dyDescent="0.35">
      <c r="F1108" s="77"/>
      <c r="G1108" s="77"/>
      <c r="H1108" s="77"/>
    </row>
    <row r="1109" spans="6:8" x14ac:dyDescent="0.35">
      <c r="F1109" s="77"/>
      <c r="G1109" s="77"/>
      <c r="H1109" s="77"/>
    </row>
    <row r="1110" spans="6:8" x14ac:dyDescent="0.35">
      <c r="F1110" s="77"/>
      <c r="G1110" s="77"/>
      <c r="H1110" s="77"/>
    </row>
    <row r="1111" spans="6:8" x14ac:dyDescent="0.35">
      <c r="F1111" s="77"/>
      <c r="G1111" s="77"/>
      <c r="H1111" s="77"/>
    </row>
    <row r="1112" spans="6:8" x14ac:dyDescent="0.35">
      <c r="F1112" s="77"/>
      <c r="G1112" s="77"/>
      <c r="H1112" s="77"/>
    </row>
    <row r="1113" spans="6:8" x14ac:dyDescent="0.35">
      <c r="F1113" s="77"/>
      <c r="G1113" s="77"/>
      <c r="H1113" s="77"/>
    </row>
    <row r="1114" spans="6:8" x14ac:dyDescent="0.35">
      <c r="F1114" s="77"/>
      <c r="G1114" s="77"/>
      <c r="H1114" s="77"/>
    </row>
    <row r="1115" spans="6:8" x14ac:dyDescent="0.35">
      <c r="F1115" s="77"/>
      <c r="G1115" s="77"/>
      <c r="H1115" s="77"/>
    </row>
    <row r="1116" spans="6:8" x14ac:dyDescent="0.35">
      <c r="F1116" s="77"/>
      <c r="G1116" s="77"/>
      <c r="H1116" s="77"/>
    </row>
    <row r="1117" spans="6:8" x14ac:dyDescent="0.35">
      <c r="F1117" s="77"/>
      <c r="G1117" s="77"/>
      <c r="H1117" s="77"/>
    </row>
    <row r="1118" spans="6:8" x14ac:dyDescent="0.35">
      <c r="F1118" s="77"/>
      <c r="G1118" s="77"/>
      <c r="H1118" s="77"/>
    </row>
    <row r="1119" spans="6:8" x14ac:dyDescent="0.35">
      <c r="F1119" s="77"/>
      <c r="G1119" s="77"/>
      <c r="H1119" s="77"/>
    </row>
    <row r="1120" spans="6:8" x14ac:dyDescent="0.35">
      <c r="F1120" s="77"/>
      <c r="G1120" s="77"/>
      <c r="H1120" s="77"/>
    </row>
    <row r="1121" spans="6:8" x14ac:dyDescent="0.35">
      <c r="F1121" s="77"/>
      <c r="G1121" s="77"/>
      <c r="H1121" s="77"/>
    </row>
    <row r="1122" spans="6:8" x14ac:dyDescent="0.35">
      <c r="F1122" s="77"/>
      <c r="G1122" s="77"/>
      <c r="H1122" s="77"/>
    </row>
    <row r="1123" spans="6:8" x14ac:dyDescent="0.35">
      <c r="F1123" s="77"/>
      <c r="G1123" s="77"/>
      <c r="H1123" s="77"/>
    </row>
    <row r="1124" spans="6:8" x14ac:dyDescent="0.35">
      <c r="F1124" s="77"/>
      <c r="G1124" s="77"/>
      <c r="H1124" s="77"/>
    </row>
    <row r="1125" spans="6:8" x14ac:dyDescent="0.35">
      <c r="F1125" s="77"/>
      <c r="G1125" s="77"/>
      <c r="H1125" s="77"/>
    </row>
    <row r="1126" spans="6:8" x14ac:dyDescent="0.35">
      <c r="F1126" s="77"/>
      <c r="G1126" s="77"/>
      <c r="H1126" s="77"/>
    </row>
    <row r="1127" spans="6:8" x14ac:dyDescent="0.35">
      <c r="F1127" s="77"/>
      <c r="G1127" s="77"/>
      <c r="H1127" s="77"/>
    </row>
    <row r="1128" spans="6:8" x14ac:dyDescent="0.35">
      <c r="F1128" s="77"/>
      <c r="G1128" s="77"/>
      <c r="H1128" s="77"/>
    </row>
    <row r="1129" spans="6:8" x14ac:dyDescent="0.35">
      <c r="F1129" s="77"/>
      <c r="G1129" s="77"/>
      <c r="H1129" s="77"/>
    </row>
    <row r="1130" spans="6:8" x14ac:dyDescent="0.35">
      <c r="F1130" s="77"/>
      <c r="G1130" s="77"/>
      <c r="H1130" s="77"/>
    </row>
    <row r="1131" spans="6:8" x14ac:dyDescent="0.35">
      <c r="F1131" s="77"/>
      <c r="G1131" s="77"/>
      <c r="H1131" s="77"/>
    </row>
    <row r="1132" spans="6:8" x14ac:dyDescent="0.35">
      <c r="F1132" s="77"/>
      <c r="G1132" s="77"/>
      <c r="H1132" s="77"/>
    </row>
    <row r="1133" spans="6:8" x14ac:dyDescent="0.35">
      <c r="F1133" s="77"/>
      <c r="G1133" s="77"/>
      <c r="H1133" s="77"/>
    </row>
    <row r="1134" spans="6:8" x14ac:dyDescent="0.35">
      <c r="F1134" s="77"/>
      <c r="G1134" s="77"/>
      <c r="H1134" s="77"/>
    </row>
    <row r="1135" spans="6:8" x14ac:dyDescent="0.35">
      <c r="F1135" s="77"/>
      <c r="G1135" s="77"/>
      <c r="H1135" s="77"/>
    </row>
    <row r="1136" spans="6:8" x14ac:dyDescent="0.35">
      <c r="F1136" s="77"/>
      <c r="G1136" s="77"/>
      <c r="H1136" s="77"/>
    </row>
    <row r="1137" spans="6:8" x14ac:dyDescent="0.35">
      <c r="F1137" s="77"/>
      <c r="G1137" s="77"/>
      <c r="H1137" s="77"/>
    </row>
    <row r="1138" spans="6:8" x14ac:dyDescent="0.35">
      <c r="F1138" s="77"/>
      <c r="G1138" s="77"/>
      <c r="H1138" s="77"/>
    </row>
    <row r="1139" spans="6:8" x14ac:dyDescent="0.35">
      <c r="F1139" s="77"/>
      <c r="G1139" s="77"/>
      <c r="H1139" s="77"/>
    </row>
    <row r="1140" spans="6:8" x14ac:dyDescent="0.35">
      <c r="F1140" s="77"/>
      <c r="G1140" s="77"/>
      <c r="H1140" s="77"/>
    </row>
    <row r="1141" spans="6:8" x14ac:dyDescent="0.35">
      <c r="F1141" s="77"/>
      <c r="G1141" s="77"/>
      <c r="H1141" s="77"/>
    </row>
    <row r="1142" spans="6:8" x14ac:dyDescent="0.35">
      <c r="F1142" s="77"/>
      <c r="G1142" s="77"/>
      <c r="H1142" s="77"/>
    </row>
    <row r="1143" spans="6:8" x14ac:dyDescent="0.35">
      <c r="F1143" s="77"/>
      <c r="G1143" s="77"/>
      <c r="H1143" s="77"/>
    </row>
    <row r="1144" spans="6:8" x14ac:dyDescent="0.35">
      <c r="F1144" s="77"/>
      <c r="G1144" s="77"/>
      <c r="H1144" s="77"/>
    </row>
    <row r="1145" spans="6:8" x14ac:dyDescent="0.35">
      <c r="F1145" s="77"/>
      <c r="G1145" s="77"/>
      <c r="H1145" s="77"/>
    </row>
    <row r="1146" spans="6:8" x14ac:dyDescent="0.35">
      <c r="F1146" s="77"/>
      <c r="G1146" s="77"/>
      <c r="H1146" s="77"/>
    </row>
    <row r="1147" spans="6:8" x14ac:dyDescent="0.35">
      <c r="F1147" s="77"/>
      <c r="G1147" s="77"/>
      <c r="H1147" s="77"/>
    </row>
    <row r="1148" spans="6:8" x14ac:dyDescent="0.35">
      <c r="F1148" s="77"/>
      <c r="G1148" s="77"/>
      <c r="H1148" s="77"/>
    </row>
    <row r="1149" spans="6:8" x14ac:dyDescent="0.35">
      <c r="F1149" s="77"/>
      <c r="G1149" s="77"/>
      <c r="H1149" s="77"/>
    </row>
    <row r="1150" spans="6:8" x14ac:dyDescent="0.35">
      <c r="F1150" s="77"/>
      <c r="G1150" s="77"/>
      <c r="H1150" s="77"/>
    </row>
    <row r="1151" spans="6:8" x14ac:dyDescent="0.35">
      <c r="F1151" s="77"/>
      <c r="G1151" s="77"/>
      <c r="H1151" s="77"/>
    </row>
    <row r="1152" spans="6:8" x14ac:dyDescent="0.35">
      <c r="F1152" s="77"/>
      <c r="G1152" s="77"/>
      <c r="H1152" s="77"/>
    </row>
    <row r="1153" spans="6:8" x14ac:dyDescent="0.35">
      <c r="F1153" s="77"/>
      <c r="G1153" s="77"/>
      <c r="H1153" s="77"/>
    </row>
    <row r="1154" spans="6:8" x14ac:dyDescent="0.35">
      <c r="F1154" s="77"/>
      <c r="G1154" s="77"/>
      <c r="H1154" s="77"/>
    </row>
    <row r="1155" spans="6:8" x14ac:dyDescent="0.35">
      <c r="F1155" s="77"/>
      <c r="G1155" s="77"/>
      <c r="H1155" s="77"/>
    </row>
    <row r="1156" spans="6:8" x14ac:dyDescent="0.35">
      <c r="F1156" s="77"/>
      <c r="G1156" s="77"/>
      <c r="H1156" s="77"/>
    </row>
    <row r="1157" spans="6:8" x14ac:dyDescent="0.35">
      <c r="F1157" s="77"/>
      <c r="G1157" s="77"/>
      <c r="H1157" s="77"/>
    </row>
    <row r="1158" spans="6:8" x14ac:dyDescent="0.35">
      <c r="F1158" s="77"/>
      <c r="G1158" s="77"/>
      <c r="H1158" s="77"/>
    </row>
    <row r="1159" spans="6:8" x14ac:dyDescent="0.35">
      <c r="F1159" s="77"/>
      <c r="G1159" s="77"/>
      <c r="H1159" s="77"/>
    </row>
    <row r="1160" spans="6:8" x14ac:dyDescent="0.35">
      <c r="F1160" s="77"/>
      <c r="G1160" s="77"/>
      <c r="H1160" s="77"/>
    </row>
    <row r="1161" spans="6:8" x14ac:dyDescent="0.35">
      <c r="F1161" s="77"/>
      <c r="G1161" s="77"/>
      <c r="H1161" s="77"/>
    </row>
    <row r="1162" spans="6:8" x14ac:dyDescent="0.35">
      <c r="F1162" s="77"/>
      <c r="G1162" s="77"/>
      <c r="H1162" s="77"/>
    </row>
    <row r="1163" spans="6:8" x14ac:dyDescent="0.35">
      <c r="F1163" s="77"/>
      <c r="G1163" s="77"/>
      <c r="H1163" s="77"/>
    </row>
    <row r="1164" spans="6:8" x14ac:dyDescent="0.35">
      <c r="F1164" s="77"/>
      <c r="G1164" s="77"/>
      <c r="H1164" s="77"/>
    </row>
    <row r="1165" spans="6:8" x14ac:dyDescent="0.35">
      <c r="F1165" s="77"/>
      <c r="G1165" s="77"/>
      <c r="H1165" s="77"/>
    </row>
    <row r="1166" spans="6:8" x14ac:dyDescent="0.35">
      <c r="F1166" s="77"/>
      <c r="G1166" s="77"/>
      <c r="H1166" s="77"/>
    </row>
    <row r="1167" spans="6:8" x14ac:dyDescent="0.35">
      <c r="F1167" s="77"/>
      <c r="G1167" s="77"/>
      <c r="H1167" s="77"/>
    </row>
    <row r="1168" spans="6:8" x14ac:dyDescent="0.35">
      <c r="F1168" s="77"/>
      <c r="G1168" s="77"/>
      <c r="H1168" s="77"/>
    </row>
    <row r="1169" spans="6:8" x14ac:dyDescent="0.35">
      <c r="F1169" s="77"/>
      <c r="G1169" s="77"/>
      <c r="H1169" s="77"/>
    </row>
    <row r="1170" spans="6:8" x14ac:dyDescent="0.35">
      <c r="F1170" s="77"/>
      <c r="G1170" s="77"/>
      <c r="H1170" s="77"/>
    </row>
    <row r="1171" spans="6:8" x14ac:dyDescent="0.35">
      <c r="F1171" s="77"/>
      <c r="G1171" s="77"/>
      <c r="H1171" s="77"/>
    </row>
    <row r="1172" spans="6:8" x14ac:dyDescent="0.35">
      <c r="F1172" s="77"/>
      <c r="G1172" s="77"/>
      <c r="H1172" s="77"/>
    </row>
    <row r="1173" spans="6:8" x14ac:dyDescent="0.35">
      <c r="F1173" s="77"/>
      <c r="G1173" s="77"/>
      <c r="H1173" s="77"/>
    </row>
    <row r="1174" spans="6:8" x14ac:dyDescent="0.35">
      <c r="F1174" s="77"/>
      <c r="G1174" s="77"/>
      <c r="H1174" s="77"/>
    </row>
    <row r="1175" spans="6:8" x14ac:dyDescent="0.35">
      <c r="F1175" s="77"/>
      <c r="G1175" s="77"/>
      <c r="H1175" s="77"/>
    </row>
    <row r="1176" spans="6:8" x14ac:dyDescent="0.35">
      <c r="F1176" s="77"/>
      <c r="G1176" s="77"/>
      <c r="H1176" s="77"/>
    </row>
    <row r="1177" spans="6:8" x14ac:dyDescent="0.35">
      <c r="F1177" s="77"/>
      <c r="G1177" s="77"/>
      <c r="H1177" s="77"/>
    </row>
    <row r="1178" spans="6:8" x14ac:dyDescent="0.35">
      <c r="F1178" s="77"/>
      <c r="G1178" s="77"/>
      <c r="H1178" s="77"/>
    </row>
    <row r="1179" spans="6:8" x14ac:dyDescent="0.35">
      <c r="F1179" s="77"/>
      <c r="G1179" s="77"/>
      <c r="H1179" s="77"/>
    </row>
    <row r="1180" spans="6:8" x14ac:dyDescent="0.35">
      <c r="F1180" s="77"/>
      <c r="G1180" s="77"/>
      <c r="H1180" s="77"/>
    </row>
    <row r="1181" spans="6:8" x14ac:dyDescent="0.35">
      <c r="F1181" s="77"/>
      <c r="G1181" s="77"/>
      <c r="H1181" s="77"/>
    </row>
    <row r="1182" spans="6:8" x14ac:dyDescent="0.35">
      <c r="F1182" s="77"/>
      <c r="G1182" s="77"/>
      <c r="H1182" s="77"/>
    </row>
    <row r="1183" spans="6:8" x14ac:dyDescent="0.35">
      <c r="F1183" s="77"/>
      <c r="G1183" s="77"/>
      <c r="H1183" s="77"/>
    </row>
    <row r="1184" spans="6:8" x14ac:dyDescent="0.35">
      <c r="F1184" s="77"/>
      <c r="G1184" s="77"/>
      <c r="H1184" s="77"/>
    </row>
    <row r="1185" spans="6:8" x14ac:dyDescent="0.35">
      <c r="F1185" s="77"/>
      <c r="G1185" s="77"/>
      <c r="H1185" s="77"/>
    </row>
    <row r="1186" spans="6:8" x14ac:dyDescent="0.35">
      <c r="F1186" s="77"/>
      <c r="G1186" s="77"/>
      <c r="H1186" s="77"/>
    </row>
    <row r="1187" spans="6:8" x14ac:dyDescent="0.35">
      <c r="F1187" s="77"/>
      <c r="G1187" s="77"/>
      <c r="H1187" s="77"/>
    </row>
    <row r="1188" spans="6:8" x14ac:dyDescent="0.35">
      <c r="F1188" s="77"/>
      <c r="G1188" s="77"/>
      <c r="H1188" s="77"/>
    </row>
    <row r="1189" spans="6:8" x14ac:dyDescent="0.35">
      <c r="F1189" s="77"/>
      <c r="G1189" s="77"/>
      <c r="H1189" s="77"/>
    </row>
    <row r="1190" spans="6:8" x14ac:dyDescent="0.35">
      <c r="F1190" s="77"/>
      <c r="G1190" s="77"/>
      <c r="H1190" s="77"/>
    </row>
    <row r="1191" spans="6:8" x14ac:dyDescent="0.35">
      <c r="F1191" s="77"/>
      <c r="G1191" s="77"/>
      <c r="H1191" s="77"/>
    </row>
    <row r="1192" spans="6:8" x14ac:dyDescent="0.35">
      <c r="F1192" s="77"/>
      <c r="G1192" s="77"/>
      <c r="H1192" s="77"/>
    </row>
    <row r="1193" spans="6:8" x14ac:dyDescent="0.35">
      <c r="F1193" s="77"/>
      <c r="G1193" s="77"/>
      <c r="H1193" s="77"/>
    </row>
    <row r="1194" spans="6:8" x14ac:dyDescent="0.35">
      <c r="F1194" s="77"/>
      <c r="G1194" s="77"/>
      <c r="H1194" s="77"/>
    </row>
    <row r="1195" spans="6:8" x14ac:dyDescent="0.35">
      <c r="F1195" s="77"/>
      <c r="G1195" s="77"/>
      <c r="H1195" s="77"/>
    </row>
    <row r="1196" spans="6:8" x14ac:dyDescent="0.35">
      <c r="F1196" s="77"/>
      <c r="G1196" s="77"/>
      <c r="H1196" s="77"/>
    </row>
    <row r="1197" spans="6:8" x14ac:dyDescent="0.35">
      <c r="F1197" s="77"/>
      <c r="G1197" s="77"/>
      <c r="H1197" s="77"/>
    </row>
    <row r="1198" spans="6:8" x14ac:dyDescent="0.35">
      <c r="F1198" s="77"/>
      <c r="G1198" s="77"/>
      <c r="H1198" s="77"/>
    </row>
    <row r="1199" spans="6:8" x14ac:dyDescent="0.35">
      <c r="F1199" s="77"/>
      <c r="G1199" s="77"/>
      <c r="H1199" s="77"/>
    </row>
    <row r="1200" spans="6:8" x14ac:dyDescent="0.35">
      <c r="F1200" s="77"/>
      <c r="G1200" s="77"/>
      <c r="H1200" s="77"/>
    </row>
    <row r="1201" spans="6:8" x14ac:dyDescent="0.35">
      <c r="F1201" s="77"/>
      <c r="G1201" s="77"/>
      <c r="H1201" s="77"/>
    </row>
    <row r="1202" spans="6:8" x14ac:dyDescent="0.35">
      <c r="F1202" s="77"/>
      <c r="G1202" s="77"/>
      <c r="H1202" s="77"/>
    </row>
    <row r="1203" spans="6:8" x14ac:dyDescent="0.35">
      <c r="F1203" s="77"/>
      <c r="G1203" s="77"/>
      <c r="H1203" s="77"/>
    </row>
    <row r="1204" spans="6:8" x14ac:dyDescent="0.35">
      <c r="F1204" s="77"/>
      <c r="G1204" s="77"/>
      <c r="H1204" s="77"/>
    </row>
    <row r="1205" spans="6:8" x14ac:dyDescent="0.35">
      <c r="F1205" s="77"/>
      <c r="G1205" s="77"/>
      <c r="H1205" s="77"/>
    </row>
    <row r="1206" spans="6:8" x14ac:dyDescent="0.35">
      <c r="F1206" s="77"/>
      <c r="G1206" s="77"/>
      <c r="H1206" s="77"/>
    </row>
    <row r="1207" spans="6:8" x14ac:dyDescent="0.35">
      <c r="F1207" s="77"/>
      <c r="G1207" s="77"/>
      <c r="H1207" s="77"/>
    </row>
    <row r="1208" spans="6:8" x14ac:dyDescent="0.35">
      <c r="F1208" s="77"/>
      <c r="G1208" s="77"/>
      <c r="H1208" s="77"/>
    </row>
    <row r="1209" spans="6:8" x14ac:dyDescent="0.35">
      <c r="F1209" s="77"/>
      <c r="G1209" s="77"/>
      <c r="H1209" s="77"/>
    </row>
    <row r="1210" spans="6:8" x14ac:dyDescent="0.35">
      <c r="F1210" s="77"/>
      <c r="G1210" s="77"/>
      <c r="H1210" s="77"/>
    </row>
    <row r="1211" spans="6:8" x14ac:dyDescent="0.35">
      <c r="F1211" s="77"/>
      <c r="G1211" s="77"/>
      <c r="H1211" s="77"/>
    </row>
    <row r="1212" spans="6:8" x14ac:dyDescent="0.35">
      <c r="F1212" s="77"/>
      <c r="G1212" s="77"/>
      <c r="H1212" s="77"/>
    </row>
    <row r="1213" spans="6:8" x14ac:dyDescent="0.35">
      <c r="F1213" s="77"/>
      <c r="G1213" s="77"/>
      <c r="H1213" s="77"/>
    </row>
    <row r="1214" spans="6:8" x14ac:dyDescent="0.35">
      <c r="F1214" s="77"/>
      <c r="G1214" s="77"/>
      <c r="H1214" s="77"/>
    </row>
    <row r="1215" spans="6:8" x14ac:dyDescent="0.35">
      <c r="F1215" s="77"/>
      <c r="G1215" s="77"/>
      <c r="H1215" s="77"/>
    </row>
    <row r="1216" spans="6:8" x14ac:dyDescent="0.35">
      <c r="F1216" s="77"/>
      <c r="G1216" s="77"/>
      <c r="H1216" s="77"/>
    </row>
    <row r="1217" spans="6:8" x14ac:dyDescent="0.35">
      <c r="F1217" s="77"/>
      <c r="G1217" s="77"/>
      <c r="H1217" s="77"/>
    </row>
    <row r="1218" spans="6:8" x14ac:dyDescent="0.35">
      <c r="F1218" s="77"/>
      <c r="G1218" s="77"/>
      <c r="H1218" s="77"/>
    </row>
    <row r="1219" spans="6:8" x14ac:dyDescent="0.35">
      <c r="F1219" s="77"/>
      <c r="G1219" s="77"/>
      <c r="H1219" s="77"/>
    </row>
    <row r="1220" spans="6:8" x14ac:dyDescent="0.35">
      <c r="F1220" s="77"/>
      <c r="G1220" s="77"/>
      <c r="H1220" s="77"/>
    </row>
    <row r="1221" spans="6:8" x14ac:dyDescent="0.35">
      <c r="F1221" s="77"/>
      <c r="G1221" s="77"/>
      <c r="H1221" s="77"/>
    </row>
    <row r="1222" spans="6:8" x14ac:dyDescent="0.35">
      <c r="F1222" s="77"/>
      <c r="G1222" s="77"/>
      <c r="H1222" s="77"/>
    </row>
    <row r="1223" spans="6:8" x14ac:dyDescent="0.35">
      <c r="F1223" s="77"/>
      <c r="G1223" s="77"/>
      <c r="H1223" s="77"/>
    </row>
    <row r="1224" spans="6:8" x14ac:dyDescent="0.35">
      <c r="F1224" s="77"/>
      <c r="G1224" s="77"/>
      <c r="H1224" s="77"/>
    </row>
    <row r="1225" spans="6:8" x14ac:dyDescent="0.35">
      <c r="F1225" s="77"/>
      <c r="G1225" s="77"/>
      <c r="H1225" s="77"/>
    </row>
    <row r="1226" spans="6:8" x14ac:dyDescent="0.35">
      <c r="F1226" s="77"/>
      <c r="G1226" s="77"/>
      <c r="H1226" s="77"/>
    </row>
    <row r="1227" spans="6:8" x14ac:dyDescent="0.35">
      <c r="F1227" s="77"/>
      <c r="G1227" s="77"/>
      <c r="H1227" s="77"/>
    </row>
    <row r="1228" spans="6:8" x14ac:dyDescent="0.35">
      <c r="F1228" s="77"/>
      <c r="G1228" s="77"/>
      <c r="H1228" s="77"/>
    </row>
    <row r="1229" spans="6:8" x14ac:dyDescent="0.35">
      <c r="F1229" s="77"/>
      <c r="G1229" s="77"/>
      <c r="H1229" s="77"/>
    </row>
    <row r="1230" spans="6:8" x14ac:dyDescent="0.35">
      <c r="F1230" s="77"/>
      <c r="G1230" s="77"/>
      <c r="H1230" s="77"/>
    </row>
    <row r="1231" spans="6:8" x14ac:dyDescent="0.35">
      <c r="F1231" s="77"/>
      <c r="G1231" s="77"/>
      <c r="H1231" s="77"/>
    </row>
    <row r="1232" spans="6:8" x14ac:dyDescent="0.35">
      <c r="F1232" s="77"/>
      <c r="G1232" s="77"/>
      <c r="H1232" s="77"/>
    </row>
    <row r="1233" spans="6:8" x14ac:dyDescent="0.35">
      <c r="F1233" s="77"/>
      <c r="G1233" s="77"/>
      <c r="H1233" s="77"/>
    </row>
    <row r="1234" spans="6:8" x14ac:dyDescent="0.35">
      <c r="F1234" s="77"/>
      <c r="G1234" s="77"/>
      <c r="H1234" s="77"/>
    </row>
    <row r="1235" spans="6:8" x14ac:dyDescent="0.35">
      <c r="F1235" s="77"/>
      <c r="G1235" s="77"/>
      <c r="H1235" s="77"/>
    </row>
    <row r="1236" spans="6:8" x14ac:dyDescent="0.35">
      <c r="F1236" s="77"/>
      <c r="G1236" s="77"/>
      <c r="H1236" s="77"/>
    </row>
    <row r="1237" spans="6:8" x14ac:dyDescent="0.35">
      <c r="F1237" s="77"/>
      <c r="G1237" s="77"/>
      <c r="H1237" s="77"/>
    </row>
    <row r="1238" spans="6:8" x14ac:dyDescent="0.35">
      <c r="F1238" s="77"/>
      <c r="G1238" s="77"/>
      <c r="H1238" s="77"/>
    </row>
    <row r="1239" spans="6:8" x14ac:dyDescent="0.35">
      <c r="F1239" s="77"/>
      <c r="G1239" s="77"/>
      <c r="H1239" s="77"/>
    </row>
    <row r="1240" spans="6:8" x14ac:dyDescent="0.35">
      <c r="F1240" s="77"/>
      <c r="G1240" s="77"/>
      <c r="H1240" s="77"/>
    </row>
    <row r="1241" spans="6:8" x14ac:dyDescent="0.35">
      <c r="F1241" s="77"/>
      <c r="G1241" s="77"/>
      <c r="H1241" s="77"/>
    </row>
    <row r="1242" spans="6:8" x14ac:dyDescent="0.35">
      <c r="F1242" s="77"/>
      <c r="G1242" s="77"/>
      <c r="H1242" s="77"/>
    </row>
    <row r="1243" spans="6:8" x14ac:dyDescent="0.35">
      <c r="F1243" s="77"/>
      <c r="G1243" s="77"/>
      <c r="H1243" s="77"/>
    </row>
    <row r="1244" spans="6:8" x14ac:dyDescent="0.35">
      <c r="F1244" s="77"/>
      <c r="G1244" s="77"/>
      <c r="H1244" s="77"/>
    </row>
    <row r="1245" spans="6:8" x14ac:dyDescent="0.35">
      <c r="F1245" s="77"/>
      <c r="G1245" s="77"/>
      <c r="H1245" s="77"/>
    </row>
    <row r="1246" spans="6:8" x14ac:dyDescent="0.35">
      <c r="F1246" s="77"/>
      <c r="G1246" s="77"/>
      <c r="H1246" s="77"/>
    </row>
    <row r="1247" spans="6:8" x14ac:dyDescent="0.35">
      <c r="F1247" s="77"/>
      <c r="G1247" s="77"/>
      <c r="H1247" s="77"/>
    </row>
    <row r="1248" spans="6:8" x14ac:dyDescent="0.35">
      <c r="F1248" s="77"/>
      <c r="G1248" s="77"/>
      <c r="H1248" s="77"/>
    </row>
    <row r="1249" spans="6:8" x14ac:dyDescent="0.35">
      <c r="F1249" s="77"/>
      <c r="G1249" s="77"/>
      <c r="H1249" s="77"/>
    </row>
    <row r="1250" spans="6:8" x14ac:dyDescent="0.35">
      <c r="F1250" s="77"/>
      <c r="G1250" s="77"/>
      <c r="H1250" s="77"/>
    </row>
    <row r="1251" spans="6:8" x14ac:dyDescent="0.35">
      <c r="F1251" s="77"/>
      <c r="G1251" s="77"/>
      <c r="H1251" s="77"/>
    </row>
    <row r="1252" spans="6:8" x14ac:dyDescent="0.35">
      <c r="F1252" s="77"/>
      <c r="G1252" s="77"/>
      <c r="H1252" s="77"/>
    </row>
    <row r="1253" spans="6:8" x14ac:dyDescent="0.35">
      <c r="F1253" s="77"/>
      <c r="G1253" s="77"/>
      <c r="H1253" s="77"/>
    </row>
    <row r="1254" spans="6:8" x14ac:dyDescent="0.35">
      <c r="F1254" s="77"/>
      <c r="G1254" s="77"/>
      <c r="H1254" s="77"/>
    </row>
    <row r="1255" spans="6:8" x14ac:dyDescent="0.35">
      <c r="F1255" s="77"/>
      <c r="G1255" s="77"/>
      <c r="H1255" s="77"/>
    </row>
    <row r="1256" spans="6:8" x14ac:dyDescent="0.35">
      <c r="F1256" s="77"/>
      <c r="G1256" s="77"/>
      <c r="H1256" s="77"/>
    </row>
    <row r="1257" spans="6:8" x14ac:dyDescent="0.35">
      <c r="F1257" s="77"/>
      <c r="G1257" s="77"/>
      <c r="H1257" s="77"/>
    </row>
    <row r="1258" spans="6:8" x14ac:dyDescent="0.35">
      <c r="F1258" s="77"/>
      <c r="G1258" s="77"/>
      <c r="H1258" s="77"/>
    </row>
    <row r="1259" spans="6:8" x14ac:dyDescent="0.35">
      <c r="F1259" s="77"/>
      <c r="G1259" s="77"/>
      <c r="H1259" s="77"/>
    </row>
    <row r="1260" spans="6:8" x14ac:dyDescent="0.35">
      <c r="F1260" s="77"/>
      <c r="G1260" s="77"/>
      <c r="H1260" s="77"/>
    </row>
    <row r="1261" spans="6:8" x14ac:dyDescent="0.35">
      <c r="F1261" s="77"/>
      <c r="G1261" s="77"/>
      <c r="H1261" s="77"/>
    </row>
    <row r="1262" spans="6:8" x14ac:dyDescent="0.35">
      <c r="F1262" s="77"/>
      <c r="G1262" s="77"/>
      <c r="H1262" s="77"/>
    </row>
    <row r="1263" spans="6:8" x14ac:dyDescent="0.35">
      <c r="F1263" s="77"/>
      <c r="G1263" s="77"/>
      <c r="H1263" s="77"/>
    </row>
    <row r="1264" spans="6:8" x14ac:dyDescent="0.35">
      <c r="F1264" s="77"/>
      <c r="G1264" s="77"/>
      <c r="H1264" s="77"/>
    </row>
    <row r="1265" spans="6:8" x14ac:dyDescent="0.35">
      <c r="F1265" s="77"/>
      <c r="G1265" s="77"/>
      <c r="H1265" s="77"/>
    </row>
    <row r="1266" spans="6:8" x14ac:dyDescent="0.35">
      <c r="F1266" s="77"/>
      <c r="G1266" s="77"/>
      <c r="H1266" s="77"/>
    </row>
    <row r="1267" spans="6:8" x14ac:dyDescent="0.35">
      <c r="F1267" s="77"/>
      <c r="G1267" s="77"/>
      <c r="H1267" s="77"/>
    </row>
    <row r="1268" spans="6:8" x14ac:dyDescent="0.35">
      <c r="F1268" s="77"/>
      <c r="G1268" s="77"/>
      <c r="H1268" s="77"/>
    </row>
    <row r="1269" spans="6:8" x14ac:dyDescent="0.35">
      <c r="F1269" s="77"/>
      <c r="G1269" s="77"/>
      <c r="H1269" s="77"/>
    </row>
    <row r="1270" spans="6:8" x14ac:dyDescent="0.35">
      <c r="F1270" s="77"/>
      <c r="G1270" s="77"/>
      <c r="H1270" s="77"/>
    </row>
    <row r="1271" spans="6:8" x14ac:dyDescent="0.35">
      <c r="F1271" s="77"/>
      <c r="G1271" s="77"/>
      <c r="H1271" s="77"/>
    </row>
    <row r="1272" spans="6:8" x14ac:dyDescent="0.35">
      <c r="F1272" s="77"/>
      <c r="G1272" s="77"/>
      <c r="H1272" s="77"/>
    </row>
    <row r="1273" spans="6:8" x14ac:dyDescent="0.35">
      <c r="F1273" s="77"/>
      <c r="G1273" s="77"/>
      <c r="H1273" s="77"/>
    </row>
    <row r="1274" spans="6:8" x14ac:dyDescent="0.35">
      <c r="F1274" s="77"/>
      <c r="G1274" s="77"/>
      <c r="H1274" s="77"/>
    </row>
    <row r="1275" spans="6:8" x14ac:dyDescent="0.35">
      <c r="F1275" s="77"/>
      <c r="G1275" s="77"/>
      <c r="H1275" s="77"/>
    </row>
    <row r="1276" spans="6:8" x14ac:dyDescent="0.35">
      <c r="F1276" s="77"/>
      <c r="G1276" s="77"/>
      <c r="H1276" s="77"/>
    </row>
    <row r="1277" spans="6:8" x14ac:dyDescent="0.35">
      <c r="F1277" s="77"/>
      <c r="G1277" s="77"/>
      <c r="H1277" s="77"/>
    </row>
    <row r="1278" spans="6:8" x14ac:dyDescent="0.35">
      <c r="F1278" s="77"/>
      <c r="G1278" s="77"/>
      <c r="H1278" s="77"/>
    </row>
    <row r="1279" spans="6:8" x14ac:dyDescent="0.35">
      <c r="F1279" s="77"/>
      <c r="G1279" s="77"/>
      <c r="H1279" s="77"/>
    </row>
    <row r="1280" spans="6:8" x14ac:dyDescent="0.35">
      <c r="F1280" s="77"/>
      <c r="G1280" s="77"/>
      <c r="H1280" s="77"/>
    </row>
    <row r="1281" spans="6:8" x14ac:dyDescent="0.35">
      <c r="F1281" s="77"/>
      <c r="G1281" s="77"/>
      <c r="H1281" s="77"/>
    </row>
    <row r="1282" spans="6:8" x14ac:dyDescent="0.35">
      <c r="F1282" s="77"/>
      <c r="G1282" s="77"/>
      <c r="H1282" s="77"/>
    </row>
    <row r="1283" spans="6:8" x14ac:dyDescent="0.35">
      <c r="F1283" s="77"/>
      <c r="G1283" s="77"/>
      <c r="H1283" s="77"/>
    </row>
    <row r="1284" spans="6:8" x14ac:dyDescent="0.35">
      <c r="F1284" s="77"/>
      <c r="G1284" s="77"/>
      <c r="H1284" s="77"/>
    </row>
    <row r="1285" spans="6:8" x14ac:dyDescent="0.35">
      <c r="F1285" s="77"/>
      <c r="G1285" s="77"/>
      <c r="H1285" s="77"/>
    </row>
    <row r="1286" spans="6:8" x14ac:dyDescent="0.35">
      <c r="F1286" s="77"/>
      <c r="G1286" s="77"/>
      <c r="H1286" s="77"/>
    </row>
    <row r="1287" spans="6:8" x14ac:dyDescent="0.35">
      <c r="F1287" s="77"/>
      <c r="G1287" s="77"/>
      <c r="H1287" s="77"/>
    </row>
    <row r="1288" spans="6:8" x14ac:dyDescent="0.35">
      <c r="F1288" s="77"/>
      <c r="G1288" s="77"/>
      <c r="H1288" s="77"/>
    </row>
    <row r="1289" spans="6:8" x14ac:dyDescent="0.35">
      <c r="F1289" s="77"/>
      <c r="G1289" s="77"/>
      <c r="H1289" s="77"/>
    </row>
    <row r="1290" spans="6:8" x14ac:dyDescent="0.35">
      <c r="F1290" s="77"/>
      <c r="G1290" s="77"/>
      <c r="H1290" s="77"/>
    </row>
    <row r="1291" spans="6:8" x14ac:dyDescent="0.35">
      <c r="F1291" s="77"/>
      <c r="G1291" s="77"/>
      <c r="H1291" s="77"/>
    </row>
    <row r="1292" spans="6:8" x14ac:dyDescent="0.35">
      <c r="F1292" s="77"/>
      <c r="G1292" s="77"/>
      <c r="H1292" s="77"/>
    </row>
    <row r="1293" spans="6:8" x14ac:dyDescent="0.35">
      <c r="F1293" s="77"/>
      <c r="G1293" s="77"/>
      <c r="H1293" s="77"/>
    </row>
    <row r="1294" spans="6:8" x14ac:dyDescent="0.35">
      <c r="F1294" s="77"/>
      <c r="G1294" s="77"/>
      <c r="H1294" s="77"/>
    </row>
    <row r="1295" spans="6:8" x14ac:dyDescent="0.35">
      <c r="F1295" s="77"/>
      <c r="G1295" s="77"/>
      <c r="H1295" s="77"/>
    </row>
    <row r="1296" spans="6:8" x14ac:dyDescent="0.35">
      <c r="F1296" s="77"/>
      <c r="G1296" s="77"/>
      <c r="H1296" s="77"/>
    </row>
    <row r="1297" spans="6:8" x14ac:dyDescent="0.35">
      <c r="F1297" s="77"/>
      <c r="G1297" s="77"/>
      <c r="H1297" s="77"/>
    </row>
    <row r="1298" spans="6:8" x14ac:dyDescent="0.35">
      <c r="F1298" s="77"/>
      <c r="G1298" s="77"/>
      <c r="H1298" s="77"/>
    </row>
    <row r="1299" spans="6:8" x14ac:dyDescent="0.35">
      <c r="F1299" s="77"/>
      <c r="G1299" s="77"/>
      <c r="H1299" s="77"/>
    </row>
    <row r="1300" spans="6:8" x14ac:dyDescent="0.35">
      <c r="F1300" s="77"/>
      <c r="G1300" s="77"/>
      <c r="H1300" s="77"/>
    </row>
    <row r="1301" spans="6:8" x14ac:dyDescent="0.35">
      <c r="F1301" s="77"/>
      <c r="G1301" s="77"/>
      <c r="H1301" s="77"/>
    </row>
    <row r="1302" spans="6:8" x14ac:dyDescent="0.35">
      <c r="F1302" s="77"/>
      <c r="G1302" s="77"/>
      <c r="H1302" s="77"/>
    </row>
    <row r="1303" spans="6:8" x14ac:dyDescent="0.35">
      <c r="F1303" s="77"/>
      <c r="G1303" s="77"/>
      <c r="H1303" s="77"/>
    </row>
    <row r="1304" spans="6:8" x14ac:dyDescent="0.35">
      <c r="F1304" s="77"/>
      <c r="G1304" s="77"/>
      <c r="H1304" s="77"/>
    </row>
    <row r="1305" spans="6:8" x14ac:dyDescent="0.35">
      <c r="F1305" s="77"/>
      <c r="G1305" s="77"/>
      <c r="H1305" s="77"/>
    </row>
    <row r="1306" spans="6:8" x14ac:dyDescent="0.35">
      <c r="F1306" s="77"/>
      <c r="G1306" s="77"/>
      <c r="H1306" s="77"/>
    </row>
    <row r="1307" spans="6:8" x14ac:dyDescent="0.35">
      <c r="F1307" s="77"/>
      <c r="G1307" s="77"/>
      <c r="H1307" s="77"/>
    </row>
    <row r="1308" spans="6:8" x14ac:dyDescent="0.35">
      <c r="F1308" s="77"/>
      <c r="G1308" s="77"/>
      <c r="H1308" s="77"/>
    </row>
    <row r="1309" spans="6:8" x14ac:dyDescent="0.35">
      <c r="F1309" s="77"/>
      <c r="G1309" s="77"/>
      <c r="H1309" s="77"/>
    </row>
    <row r="1310" spans="6:8" x14ac:dyDescent="0.35">
      <c r="F1310" s="77"/>
      <c r="G1310" s="77"/>
      <c r="H1310" s="77"/>
    </row>
    <row r="1311" spans="6:8" x14ac:dyDescent="0.35">
      <c r="F1311" s="77"/>
      <c r="G1311" s="77"/>
      <c r="H1311" s="77"/>
    </row>
    <row r="1312" spans="6:8" x14ac:dyDescent="0.35">
      <c r="F1312" s="77"/>
      <c r="G1312" s="77"/>
      <c r="H1312" s="77"/>
    </row>
    <row r="1313" spans="6:8" x14ac:dyDescent="0.35">
      <c r="F1313" s="77"/>
      <c r="G1313" s="77"/>
      <c r="H1313" s="77"/>
    </row>
    <row r="1314" spans="6:8" x14ac:dyDescent="0.35">
      <c r="F1314" s="77"/>
      <c r="G1314" s="77"/>
      <c r="H1314" s="77"/>
    </row>
    <row r="1315" spans="6:8" x14ac:dyDescent="0.35">
      <c r="F1315" s="77"/>
      <c r="G1315" s="77"/>
      <c r="H1315" s="77"/>
    </row>
    <row r="1316" spans="6:8" x14ac:dyDescent="0.35">
      <c r="F1316" s="77"/>
      <c r="G1316" s="77"/>
      <c r="H1316" s="77"/>
    </row>
    <row r="1317" spans="6:8" x14ac:dyDescent="0.35">
      <c r="F1317" s="77"/>
      <c r="G1317" s="77"/>
      <c r="H1317" s="77"/>
    </row>
    <row r="1318" spans="6:8" x14ac:dyDescent="0.35">
      <c r="F1318" s="77"/>
      <c r="G1318" s="77"/>
      <c r="H1318" s="77"/>
    </row>
    <row r="1319" spans="6:8" x14ac:dyDescent="0.35">
      <c r="F1319" s="77"/>
      <c r="G1319" s="77"/>
      <c r="H1319" s="77"/>
    </row>
    <row r="1320" spans="6:8" x14ac:dyDescent="0.35">
      <c r="F1320" s="77"/>
      <c r="G1320" s="77"/>
      <c r="H1320" s="77"/>
    </row>
    <row r="1321" spans="6:8" x14ac:dyDescent="0.35">
      <c r="F1321" s="77"/>
      <c r="G1321" s="77"/>
      <c r="H1321" s="77"/>
    </row>
    <row r="1322" spans="6:8" x14ac:dyDescent="0.35">
      <c r="F1322" s="77"/>
      <c r="G1322" s="77"/>
      <c r="H1322" s="77"/>
    </row>
    <row r="1323" spans="6:8" x14ac:dyDescent="0.35">
      <c r="F1323" s="77"/>
      <c r="G1323" s="77"/>
      <c r="H1323" s="77"/>
    </row>
    <row r="1324" spans="6:8" x14ac:dyDescent="0.35">
      <c r="F1324" s="77"/>
      <c r="G1324" s="77"/>
      <c r="H1324" s="77"/>
    </row>
    <row r="1325" spans="6:8" x14ac:dyDescent="0.35">
      <c r="F1325" s="77"/>
      <c r="G1325" s="77"/>
      <c r="H1325" s="77"/>
    </row>
    <row r="1326" spans="6:8" x14ac:dyDescent="0.35">
      <c r="F1326" s="77"/>
      <c r="G1326" s="77"/>
      <c r="H1326" s="77"/>
    </row>
    <row r="1327" spans="6:8" x14ac:dyDescent="0.35">
      <c r="F1327" s="77"/>
      <c r="G1327" s="77"/>
      <c r="H1327" s="77"/>
    </row>
    <row r="1328" spans="6:8" x14ac:dyDescent="0.35">
      <c r="F1328" s="77"/>
      <c r="G1328" s="77"/>
      <c r="H1328" s="77"/>
    </row>
    <row r="1329" spans="6:8" x14ac:dyDescent="0.35">
      <c r="F1329" s="77"/>
      <c r="G1329" s="77"/>
      <c r="H1329" s="77"/>
    </row>
    <row r="1330" spans="6:8" x14ac:dyDescent="0.35">
      <c r="F1330" s="77"/>
      <c r="G1330" s="77"/>
      <c r="H1330" s="77"/>
    </row>
    <row r="1331" spans="6:8" x14ac:dyDescent="0.35">
      <c r="F1331" s="77"/>
      <c r="G1331" s="77"/>
      <c r="H1331" s="77"/>
    </row>
    <row r="1332" spans="6:8" x14ac:dyDescent="0.35">
      <c r="F1332" s="77"/>
      <c r="G1332" s="77"/>
      <c r="H1332" s="77"/>
    </row>
    <row r="1333" spans="6:8" x14ac:dyDescent="0.35">
      <c r="F1333" s="77"/>
      <c r="G1333" s="77"/>
      <c r="H1333" s="77"/>
    </row>
    <row r="1334" spans="6:8" x14ac:dyDescent="0.35">
      <c r="F1334" s="77"/>
      <c r="G1334" s="77"/>
      <c r="H1334" s="77"/>
    </row>
    <row r="1335" spans="6:8" x14ac:dyDescent="0.35">
      <c r="F1335" s="77"/>
      <c r="G1335" s="77"/>
      <c r="H1335" s="77"/>
    </row>
    <row r="1336" spans="6:8" x14ac:dyDescent="0.35">
      <c r="F1336" s="77"/>
      <c r="G1336" s="77"/>
      <c r="H1336" s="77"/>
    </row>
    <row r="1337" spans="6:8" x14ac:dyDescent="0.35">
      <c r="F1337" s="77"/>
      <c r="G1337" s="77"/>
      <c r="H1337" s="77"/>
    </row>
    <row r="1338" spans="6:8" x14ac:dyDescent="0.35">
      <c r="F1338" s="77"/>
      <c r="G1338" s="77"/>
      <c r="H1338" s="77"/>
    </row>
    <row r="1339" spans="6:8" x14ac:dyDescent="0.35">
      <c r="F1339" s="77"/>
      <c r="G1339" s="77"/>
      <c r="H1339" s="77"/>
    </row>
    <row r="1340" spans="6:8" x14ac:dyDescent="0.35">
      <c r="F1340" s="77"/>
      <c r="G1340" s="77"/>
      <c r="H1340" s="77"/>
    </row>
    <row r="1341" spans="6:8" x14ac:dyDescent="0.35">
      <c r="F1341" s="77"/>
      <c r="G1341" s="77"/>
      <c r="H1341" s="77"/>
    </row>
    <row r="1342" spans="6:8" x14ac:dyDescent="0.35">
      <c r="F1342" s="77"/>
      <c r="G1342" s="77"/>
      <c r="H1342" s="77"/>
    </row>
    <row r="1343" spans="6:8" x14ac:dyDescent="0.35">
      <c r="F1343" s="77"/>
      <c r="G1343" s="77"/>
      <c r="H1343" s="77"/>
    </row>
    <row r="1344" spans="6:8" x14ac:dyDescent="0.35">
      <c r="F1344" s="77"/>
      <c r="G1344" s="77"/>
      <c r="H1344" s="77"/>
    </row>
    <row r="1345" spans="6:8" x14ac:dyDescent="0.35">
      <c r="F1345" s="77"/>
      <c r="G1345" s="77"/>
      <c r="H1345" s="77"/>
    </row>
    <row r="1346" spans="6:8" x14ac:dyDescent="0.35">
      <c r="F1346" s="77"/>
      <c r="G1346" s="77"/>
      <c r="H1346" s="77"/>
    </row>
    <row r="1347" spans="6:8" x14ac:dyDescent="0.35">
      <c r="F1347" s="77"/>
      <c r="G1347" s="77"/>
      <c r="H1347" s="77"/>
    </row>
    <row r="1348" spans="6:8" x14ac:dyDescent="0.35">
      <c r="F1348" s="77"/>
      <c r="G1348" s="77"/>
      <c r="H1348" s="77"/>
    </row>
    <row r="1349" spans="6:8" x14ac:dyDescent="0.35">
      <c r="F1349" s="77"/>
      <c r="G1349" s="77"/>
      <c r="H1349" s="77"/>
    </row>
    <row r="1350" spans="6:8" x14ac:dyDescent="0.35">
      <c r="F1350" s="77"/>
      <c r="G1350" s="77"/>
      <c r="H1350" s="77"/>
    </row>
    <row r="1351" spans="6:8" x14ac:dyDescent="0.35">
      <c r="F1351" s="77"/>
      <c r="G1351" s="77"/>
      <c r="H1351" s="77"/>
    </row>
    <row r="1352" spans="6:8" x14ac:dyDescent="0.35">
      <c r="F1352" s="77"/>
      <c r="G1352" s="77"/>
      <c r="H1352" s="77"/>
    </row>
    <row r="1353" spans="6:8" x14ac:dyDescent="0.35">
      <c r="F1353" s="77"/>
      <c r="G1353" s="77"/>
      <c r="H1353" s="77"/>
    </row>
    <row r="1354" spans="6:8" x14ac:dyDescent="0.35">
      <c r="F1354" s="77"/>
      <c r="G1354" s="77"/>
      <c r="H1354" s="77"/>
    </row>
    <row r="1355" spans="6:8" x14ac:dyDescent="0.35">
      <c r="F1355" s="77"/>
      <c r="G1355" s="77"/>
      <c r="H1355" s="77"/>
    </row>
    <row r="1356" spans="6:8" x14ac:dyDescent="0.35">
      <c r="F1356" s="77"/>
      <c r="G1356" s="77"/>
      <c r="H1356" s="77"/>
    </row>
    <row r="1357" spans="6:8" x14ac:dyDescent="0.35">
      <c r="F1357" s="77"/>
      <c r="G1357" s="77"/>
      <c r="H1357" s="77"/>
    </row>
    <row r="1358" spans="6:8" x14ac:dyDescent="0.35">
      <c r="F1358" s="77"/>
      <c r="G1358" s="77"/>
      <c r="H1358" s="77"/>
    </row>
    <row r="1359" spans="6:8" x14ac:dyDescent="0.35">
      <c r="F1359" s="77"/>
      <c r="G1359" s="77"/>
      <c r="H1359" s="77"/>
    </row>
    <row r="1360" spans="6:8" x14ac:dyDescent="0.35">
      <c r="F1360" s="77"/>
      <c r="G1360" s="77"/>
      <c r="H1360" s="77"/>
    </row>
    <row r="1361" spans="6:8" x14ac:dyDescent="0.35">
      <c r="F1361" s="77"/>
      <c r="G1361" s="77"/>
      <c r="H1361" s="77"/>
    </row>
    <row r="1362" spans="6:8" x14ac:dyDescent="0.35">
      <c r="F1362" s="77"/>
      <c r="G1362" s="77"/>
      <c r="H1362" s="77"/>
    </row>
    <row r="1363" spans="6:8" x14ac:dyDescent="0.35">
      <c r="F1363" s="77"/>
      <c r="G1363" s="77"/>
      <c r="H1363" s="77"/>
    </row>
    <row r="1364" spans="6:8" x14ac:dyDescent="0.35">
      <c r="F1364" s="77"/>
      <c r="G1364" s="77"/>
      <c r="H1364" s="77"/>
    </row>
    <row r="1365" spans="6:8" x14ac:dyDescent="0.35">
      <c r="F1365" s="77"/>
      <c r="G1365" s="77"/>
      <c r="H1365" s="77"/>
    </row>
    <row r="1366" spans="6:8" x14ac:dyDescent="0.35">
      <c r="F1366" s="77"/>
      <c r="G1366" s="77"/>
      <c r="H1366" s="77"/>
    </row>
    <row r="1367" spans="6:8" x14ac:dyDescent="0.35">
      <c r="F1367" s="77"/>
      <c r="G1367" s="77"/>
      <c r="H1367" s="77"/>
    </row>
    <row r="1368" spans="6:8" x14ac:dyDescent="0.35">
      <c r="F1368" s="77"/>
      <c r="G1368" s="77"/>
      <c r="H1368" s="77"/>
    </row>
    <row r="1369" spans="6:8" x14ac:dyDescent="0.35">
      <c r="F1369" s="77"/>
      <c r="G1369" s="77"/>
      <c r="H1369" s="77"/>
    </row>
    <row r="1370" spans="6:8" x14ac:dyDescent="0.35">
      <c r="F1370" s="77"/>
      <c r="G1370" s="77"/>
      <c r="H1370" s="77"/>
    </row>
    <row r="1371" spans="6:8" x14ac:dyDescent="0.35">
      <c r="F1371" s="77"/>
      <c r="G1371" s="77"/>
      <c r="H1371" s="77"/>
    </row>
    <row r="1372" spans="6:8" x14ac:dyDescent="0.35">
      <c r="F1372" s="77"/>
      <c r="G1372" s="77"/>
      <c r="H1372" s="77"/>
    </row>
    <row r="1373" spans="6:8" x14ac:dyDescent="0.35">
      <c r="F1373" s="77"/>
      <c r="G1373" s="77"/>
      <c r="H1373" s="77"/>
    </row>
    <row r="1374" spans="6:8" x14ac:dyDescent="0.35">
      <c r="F1374" s="77"/>
      <c r="G1374" s="77"/>
      <c r="H1374" s="77"/>
    </row>
    <row r="1375" spans="6:8" x14ac:dyDescent="0.35">
      <c r="F1375" s="77"/>
      <c r="G1375" s="77"/>
      <c r="H1375" s="77"/>
    </row>
    <row r="1376" spans="6:8" x14ac:dyDescent="0.35">
      <c r="F1376" s="77"/>
      <c r="G1376" s="77"/>
      <c r="H1376" s="77"/>
    </row>
    <row r="1377" spans="6:8" x14ac:dyDescent="0.35">
      <c r="F1377" s="77"/>
      <c r="G1377" s="77"/>
      <c r="H1377" s="77"/>
    </row>
    <row r="1378" spans="6:8" x14ac:dyDescent="0.35">
      <c r="F1378" s="77"/>
      <c r="G1378" s="77"/>
      <c r="H1378" s="77"/>
    </row>
    <row r="1379" spans="6:8" x14ac:dyDescent="0.35">
      <c r="F1379" s="77"/>
      <c r="G1379" s="77"/>
      <c r="H1379" s="77"/>
    </row>
    <row r="1380" spans="6:8" x14ac:dyDescent="0.35">
      <c r="F1380" s="77"/>
      <c r="G1380" s="77"/>
      <c r="H1380" s="77"/>
    </row>
    <row r="1381" spans="6:8" x14ac:dyDescent="0.35">
      <c r="F1381" s="77"/>
      <c r="G1381" s="77"/>
      <c r="H1381" s="77"/>
    </row>
    <row r="1382" spans="6:8" x14ac:dyDescent="0.35">
      <c r="F1382" s="77"/>
      <c r="G1382" s="77"/>
      <c r="H1382" s="77"/>
    </row>
    <row r="1383" spans="6:8" x14ac:dyDescent="0.35">
      <c r="F1383" s="77"/>
      <c r="G1383" s="77"/>
      <c r="H1383" s="77"/>
    </row>
    <row r="1384" spans="6:8" x14ac:dyDescent="0.35">
      <c r="F1384" s="77"/>
      <c r="G1384" s="77"/>
      <c r="H1384" s="77"/>
    </row>
    <row r="1385" spans="6:8" x14ac:dyDescent="0.35">
      <c r="F1385" s="77"/>
      <c r="G1385" s="77"/>
      <c r="H1385" s="77"/>
    </row>
    <row r="1386" spans="6:8" x14ac:dyDescent="0.35">
      <c r="F1386" s="77"/>
      <c r="G1386" s="77"/>
      <c r="H1386" s="77"/>
    </row>
    <row r="1387" spans="6:8" x14ac:dyDescent="0.35">
      <c r="F1387" s="77"/>
      <c r="G1387" s="77"/>
      <c r="H1387" s="77"/>
    </row>
    <row r="1388" spans="6:8" x14ac:dyDescent="0.35">
      <c r="F1388" s="77"/>
      <c r="G1388" s="77"/>
      <c r="H1388" s="77"/>
    </row>
    <row r="1389" spans="6:8" x14ac:dyDescent="0.35">
      <c r="F1389" s="77"/>
      <c r="G1389" s="77"/>
      <c r="H1389" s="77"/>
    </row>
    <row r="1390" spans="6:8" x14ac:dyDescent="0.35">
      <c r="F1390" s="77"/>
      <c r="G1390" s="77"/>
      <c r="H1390" s="77"/>
    </row>
    <row r="1391" spans="6:8" x14ac:dyDescent="0.35">
      <c r="F1391" s="77"/>
      <c r="G1391" s="77"/>
      <c r="H1391" s="77"/>
    </row>
    <row r="1392" spans="6:8" x14ac:dyDescent="0.35">
      <c r="F1392" s="77"/>
      <c r="G1392" s="77"/>
      <c r="H1392" s="77"/>
    </row>
    <row r="1393" spans="6:8" x14ac:dyDescent="0.35">
      <c r="F1393" s="77"/>
      <c r="G1393" s="77"/>
      <c r="H1393" s="77"/>
    </row>
    <row r="1394" spans="6:8" x14ac:dyDescent="0.35">
      <c r="F1394" s="77"/>
      <c r="G1394" s="77"/>
      <c r="H1394" s="77"/>
    </row>
    <row r="1395" spans="6:8" x14ac:dyDescent="0.35">
      <c r="F1395" s="77"/>
      <c r="G1395" s="77"/>
      <c r="H1395" s="77"/>
    </row>
    <row r="1396" spans="6:8" x14ac:dyDescent="0.35">
      <c r="F1396" s="77"/>
      <c r="G1396" s="77"/>
      <c r="H1396" s="77"/>
    </row>
    <row r="1397" spans="6:8" x14ac:dyDescent="0.35">
      <c r="F1397" s="77"/>
      <c r="G1397" s="77"/>
      <c r="H1397" s="77"/>
    </row>
    <row r="1398" spans="6:8" x14ac:dyDescent="0.35">
      <c r="F1398" s="77"/>
      <c r="G1398" s="77"/>
      <c r="H1398" s="77"/>
    </row>
    <row r="1399" spans="6:8" x14ac:dyDescent="0.35">
      <c r="F1399" s="77"/>
      <c r="G1399" s="77"/>
      <c r="H1399" s="77"/>
    </row>
    <row r="1400" spans="6:8" x14ac:dyDescent="0.35">
      <c r="F1400" s="77"/>
      <c r="G1400" s="77"/>
      <c r="H1400" s="77"/>
    </row>
    <row r="1401" spans="6:8" x14ac:dyDescent="0.35">
      <c r="F1401" s="77"/>
      <c r="G1401" s="77"/>
      <c r="H1401" s="77"/>
    </row>
    <row r="1402" spans="6:8" x14ac:dyDescent="0.35">
      <c r="F1402" s="77"/>
      <c r="G1402" s="77"/>
      <c r="H1402" s="77"/>
    </row>
    <row r="1403" spans="6:8" x14ac:dyDescent="0.35">
      <c r="F1403" s="77"/>
      <c r="G1403" s="77"/>
      <c r="H1403" s="77"/>
    </row>
    <row r="1404" spans="6:8" x14ac:dyDescent="0.35">
      <c r="F1404" s="77"/>
      <c r="G1404" s="77"/>
      <c r="H1404" s="77"/>
    </row>
    <row r="1405" spans="6:8" x14ac:dyDescent="0.35">
      <c r="F1405" s="77"/>
      <c r="G1405" s="77"/>
      <c r="H1405" s="77"/>
    </row>
    <row r="1406" spans="6:8" x14ac:dyDescent="0.35">
      <c r="F1406" s="77"/>
      <c r="G1406" s="77"/>
      <c r="H1406" s="77"/>
    </row>
    <row r="1407" spans="6:8" x14ac:dyDescent="0.35">
      <c r="F1407" s="77"/>
      <c r="G1407" s="77"/>
      <c r="H1407" s="77"/>
    </row>
    <row r="1408" spans="6:8" x14ac:dyDescent="0.35">
      <c r="F1408" s="77"/>
      <c r="G1408" s="77"/>
      <c r="H1408" s="77"/>
    </row>
    <row r="1409" spans="6:8" x14ac:dyDescent="0.35">
      <c r="F1409" s="77"/>
      <c r="G1409" s="77"/>
      <c r="H1409" s="77"/>
    </row>
    <row r="1410" spans="6:8" x14ac:dyDescent="0.35">
      <c r="F1410" s="77"/>
      <c r="G1410" s="77"/>
      <c r="H1410" s="77"/>
    </row>
    <row r="1411" spans="6:8" x14ac:dyDescent="0.35">
      <c r="F1411" s="77"/>
      <c r="G1411" s="77"/>
      <c r="H1411" s="77"/>
    </row>
    <row r="1412" spans="6:8" x14ac:dyDescent="0.35">
      <c r="F1412" s="77"/>
      <c r="G1412" s="77"/>
      <c r="H1412" s="77"/>
    </row>
    <row r="1413" spans="6:8" x14ac:dyDescent="0.35">
      <c r="F1413" s="77"/>
      <c r="G1413" s="77"/>
      <c r="H1413" s="77"/>
    </row>
    <row r="1414" spans="6:8" x14ac:dyDescent="0.35">
      <c r="F1414" s="77"/>
      <c r="G1414" s="77"/>
      <c r="H1414" s="77"/>
    </row>
    <row r="1415" spans="6:8" x14ac:dyDescent="0.35">
      <c r="F1415" s="77"/>
      <c r="G1415" s="77"/>
      <c r="H1415" s="77"/>
    </row>
    <row r="1416" spans="6:8" x14ac:dyDescent="0.35">
      <c r="F1416" s="77"/>
      <c r="G1416" s="77"/>
      <c r="H1416" s="77"/>
    </row>
    <row r="1417" spans="6:8" x14ac:dyDescent="0.35">
      <c r="F1417" s="77"/>
      <c r="G1417" s="77"/>
      <c r="H1417" s="77"/>
    </row>
    <row r="1418" spans="6:8" x14ac:dyDescent="0.35">
      <c r="F1418" s="77"/>
      <c r="G1418" s="77"/>
      <c r="H1418" s="77"/>
    </row>
    <row r="1419" spans="6:8" x14ac:dyDescent="0.35">
      <c r="F1419" s="77"/>
      <c r="G1419" s="77"/>
      <c r="H1419" s="77"/>
    </row>
    <row r="1420" spans="6:8" x14ac:dyDescent="0.35">
      <c r="F1420" s="77"/>
      <c r="G1420" s="77"/>
      <c r="H1420" s="77"/>
    </row>
    <row r="1421" spans="6:8" x14ac:dyDescent="0.35">
      <c r="F1421" s="77"/>
      <c r="G1421" s="77"/>
      <c r="H1421" s="77"/>
    </row>
    <row r="1422" spans="6:8" x14ac:dyDescent="0.35">
      <c r="F1422" s="77"/>
      <c r="G1422" s="77"/>
      <c r="H1422" s="77"/>
    </row>
    <row r="1423" spans="6:8" x14ac:dyDescent="0.35">
      <c r="F1423" s="77"/>
      <c r="G1423" s="77"/>
      <c r="H1423" s="77"/>
    </row>
    <row r="1424" spans="6:8" x14ac:dyDescent="0.35">
      <c r="F1424" s="77"/>
      <c r="G1424" s="77"/>
      <c r="H1424" s="77"/>
    </row>
    <row r="1425" spans="6:8" x14ac:dyDescent="0.35">
      <c r="F1425" s="77"/>
      <c r="G1425" s="77"/>
      <c r="H1425" s="77"/>
    </row>
    <row r="1426" spans="6:8" x14ac:dyDescent="0.35">
      <c r="F1426" s="77"/>
      <c r="G1426" s="77"/>
      <c r="H1426" s="77"/>
    </row>
    <row r="1427" spans="6:8" x14ac:dyDescent="0.35">
      <c r="F1427" s="77"/>
      <c r="G1427" s="77"/>
      <c r="H1427" s="77"/>
    </row>
    <row r="1428" spans="6:8" x14ac:dyDescent="0.35">
      <c r="F1428" s="77"/>
      <c r="G1428" s="77"/>
      <c r="H1428" s="77"/>
    </row>
    <row r="1429" spans="6:8" x14ac:dyDescent="0.35">
      <c r="F1429" s="77"/>
      <c r="G1429" s="77"/>
      <c r="H1429" s="77"/>
    </row>
    <row r="1430" spans="6:8" x14ac:dyDescent="0.35">
      <c r="F1430" s="77"/>
      <c r="G1430" s="77"/>
      <c r="H1430" s="77"/>
    </row>
    <row r="1431" spans="6:8" x14ac:dyDescent="0.35">
      <c r="F1431" s="77"/>
      <c r="G1431" s="77"/>
      <c r="H1431" s="77"/>
    </row>
    <row r="1432" spans="6:8" x14ac:dyDescent="0.35">
      <c r="F1432" s="77"/>
      <c r="G1432" s="77"/>
      <c r="H1432" s="77"/>
    </row>
    <row r="1433" spans="6:8" x14ac:dyDescent="0.35">
      <c r="F1433" s="77"/>
      <c r="G1433" s="77"/>
      <c r="H1433" s="77"/>
    </row>
    <row r="1434" spans="6:8" x14ac:dyDescent="0.35">
      <c r="F1434" s="77"/>
      <c r="G1434" s="77"/>
      <c r="H1434" s="77"/>
    </row>
    <row r="1435" spans="6:8" x14ac:dyDescent="0.35">
      <c r="F1435" s="77"/>
      <c r="G1435" s="77"/>
      <c r="H1435" s="77"/>
    </row>
    <row r="1436" spans="6:8" x14ac:dyDescent="0.35">
      <c r="F1436" s="77"/>
      <c r="G1436" s="77"/>
      <c r="H1436" s="77"/>
    </row>
    <row r="1437" spans="6:8" x14ac:dyDescent="0.35">
      <c r="F1437" s="77"/>
      <c r="G1437" s="77"/>
      <c r="H1437" s="77"/>
    </row>
    <row r="1438" spans="6:8" x14ac:dyDescent="0.35">
      <c r="F1438" s="77"/>
      <c r="G1438" s="77"/>
      <c r="H1438" s="77"/>
    </row>
    <row r="1439" spans="6:8" x14ac:dyDescent="0.35">
      <c r="F1439" s="77"/>
      <c r="G1439" s="77"/>
      <c r="H1439" s="77"/>
    </row>
    <row r="1440" spans="6:8" x14ac:dyDescent="0.35">
      <c r="F1440" s="77"/>
      <c r="G1440" s="77"/>
      <c r="H1440" s="77"/>
    </row>
    <row r="1441" spans="6:8" x14ac:dyDescent="0.35">
      <c r="F1441" s="77"/>
      <c r="G1441" s="77"/>
      <c r="H1441" s="77"/>
    </row>
    <row r="1442" spans="6:8" x14ac:dyDescent="0.35">
      <c r="F1442" s="77"/>
      <c r="G1442" s="77"/>
      <c r="H1442" s="77"/>
    </row>
    <row r="1443" spans="6:8" x14ac:dyDescent="0.35">
      <c r="F1443" s="77"/>
      <c r="G1443" s="77"/>
      <c r="H1443" s="77"/>
    </row>
    <row r="1444" spans="6:8" x14ac:dyDescent="0.35">
      <c r="F1444" s="77"/>
      <c r="G1444" s="77"/>
      <c r="H1444" s="77"/>
    </row>
    <row r="1445" spans="6:8" x14ac:dyDescent="0.35">
      <c r="F1445" s="77"/>
      <c r="G1445" s="77"/>
      <c r="H1445" s="77"/>
    </row>
    <row r="1446" spans="6:8" x14ac:dyDescent="0.35">
      <c r="F1446" s="77"/>
      <c r="G1446" s="77"/>
      <c r="H1446" s="77"/>
    </row>
    <row r="1448" spans="6:8" x14ac:dyDescent="0.35">
      <c r="F1448" s="77"/>
      <c r="G1448" s="77"/>
      <c r="H1448" s="77"/>
    </row>
    <row r="1449" spans="6:8" x14ac:dyDescent="0.35">
      <c r="F1449" s="77"/>
      <c r="G1449" s="77"/>
      <c r="H1449" s="77"/>
    </row>
    <row r="1451" spans="6:8" x14ac:dyDescent="0.35">
      <c r="F1451" s="77"/>
      <c r="G1451" s="77"/>
      <c r="H1451" s="77"/>
    </row>
    <row r="1452" spans="6:8" x14ac:dyDescent="0.35">
      <c r="F1452" s="77"/>
      <c r="G1452" s="77"/>
      <c r="H1452" s="77"/>
    </row>
    <row r="1454" spans="6:8" x14ac:dyDescent="0.35">
      <c r="F1454" s="77"/>
      <c r="G1454" s="77"/>
      <c r="H1454" s="77"/>
    </row>
    <row r="1455" spans="6:8" x14ac:dyDescent="0.35">
      <c r="F1455" s="77"/>
      <c r="G1455" s="77"/>
      <c r="H1455" s="77"/>
    </row>
    <row r="1457" spans="6:8" x14ac:dyDescent="0.35">
      <c r="F1457" s="77"/>
      <c r="G1457" s="77"/>
      <c r="H1457" s="77"/>
    </row>
    <row r="1458" spans="6:8" x14ac:dyDescent="0.35">
      <c r="F1458" s="77"/>
      <c r="G1458" s="77"/>
      <c r="H1458" s="77"/>
    </row>
    <row r="1460" spans="6:8" x14ac:dyDescent="0.35">
      <c r="F1460" s="77"/>
      <c r="G1460" s="77"/>
      <c r="H1460" s="77"/>
    </row>
    <row r="1461" spans="6:8" x14ac:dyDescent="0.35">
      <c r="F1461" s="77"/>
      <c r="G1461" s="77"/>
      <c r="H1461" s="77"/>
    </row>
    <row r="1463" spans="6:8" x14ac:dyDescent="0.35">
      <c r="F1463" s="77"/>
      <c r="G1463" s="77"/>
      <c r="H1463" s="77"/>
    </row>
    <row r="1464" spans="6:8" x14ac:dyDescent="0.35">
      <c r="F1464" s="77"/>
      <c r="G1464" s="77"/>
      <c r="H1464" s="77"/>
    </row>
    <row r="1466" spans="6:8" x14ac:dyDescent="0.35">
      <c r="F1466" s="77"/>
      <c r="G1466" s="77"/>
      <c r="H1466" s="77"/>
    </row>
    <row r="1467" spans="6:8" x14ac:dyDescent="0.35">
      <c r="F1467" s="77"/>
      <c r="G1467" s="77"/>
      <c r="H1467" s="77"/>
    </row>
    <row r="1469" spans="6:8" x14ac:dyDescent="0.35">
      <c r="F1469" s="77"/>
      <c r="G1469" s="77"/>
      <c r="H1469" s="77"/>
    </row>
    <row r="1470" spans="6:8" x14ac:dyDescent="0.35">
      <c r="F1470" s="77"/>
      <c r="G1470" s="77"/>
      <c r="H1470" s="77"/>
    </row>
    <row r="1472" spans="6:8" x14ac:dyDescent="0.35">
      <c r="F1472" s="77"/>
      <c r="G1472" s="77"/>
      <c r="H1472" s="77"/>
    </row>
    <row r="1473" spans="6:8" x14ac:dyDescent="0.35">
      <c r="F1473" s="77"/>
      <c r="G1473" s="77"/>
      <c r="H1473" s="77"/>
    </row>
    <row r="1475" spans="6:8" x14ac:dyDescent="0.35">
      <c r="F1475" s="77"/>
      <c r="G1475" s="77"/>
      <c r="H1475" s="77"/>
    </row>
    <row r="1476" spans="6:8" x14ac:dyDescent="0.35">
      <c r="F1476" s="77"/>
      <c r="G1476" s="77"/>
      <c r="H1476" s="77"/>
    </row>
    <row r="1478" spans="6:8" x14ac:dyDescent="0.35">
      <c r="F1478" s="77"/>
      <c r="G1478" s="77"/>
      <c r="H1478" s="77"/>
    </row>
    <row r="1479" spans="6:8" x14ac:dyDescent="0.35">
      <c r="F1479" s="77"/>
      <c r="G1479" s="77"/>
      <c r="H1479" s="77"/>
    </row>
    <row r="1481" spans="6:8" x14ac:dyDescent="0.35">
      <c r="F1481" s="77"/>
      <c r="G1481" s="77"/>
      <c r="H1481" s="77"/>
    </row>
    <row r="1482" spans="6:8" x14ac:dyDescent="0.35">
      <c r="F1482" s="77"/>
      <c r="G1482" s="77"/>
      <c r="H1482" s="77"/>
    </row>
    <row r="1484" spans="6:8" x14ac:dyDescent="0.35">
      <c r="F1484" s="77"/>
      <c r="G1484" s="77"/>
      <c r="H1484" s="77"/>
    </row>
    <row r="1485" spans="6:8" x14ac:dyDescent="0.35">
      <c r="F1485" s="77"/>
      <c r="G1485" s="77"/>
      <c r="H1485" s="77"/>
    </row>
    <row r="1487" spans="6:8" x14ac:dyDescent="0.35">
      <c r="F1487" s="77"/>
      <c r="G1487" s="77"/>
      <c r="H1487" s="77"/>
    </row>
    <row r="1488" spans="6:8" x14ac:dyDescent="0.35">
      <c r="F1488" s="77"/>
      <c r="G1488" s="77"/>
      <c r="H1488" s="77"/>
    </row>
    <row r="1490" spans="6:8" x14ac:dyDescent="0.35">
      <c r="F1490" s="77"/>
      <c r="G1490" s="77"/>
      <c r="H1490" s="77"/>
    </row>
    <row r="1491" spans="6:8" x14ac:dyDescent="0.35">
      <c r="F1491" s="77"/>
      <c r="G1491" s="77"/>
      <c r="H1491" s="77"/>
    </row>
    <row r="1493" spans="6:8" x14ac:dyDescent="0.35">
      <c r="F1493" s="77"/>
      <c r="G1493" s="77"/>
      <c r="H1493" s="77"/>
    </row>
    <row r="1494" spans="6:8" x14ac:dyDescent="0.35">
      <c r="F1494" s="77"/>
      <c r="G1494" s="77"/>
      <c r="H1494" s="77"/>
    </row>
    <row r="1496" spans="6:8" x14ac:dyDescent="0.35">
      <c r="F1496" s="77"/>
      <c r="G1496" s="77"/>
      <c r="H1496" s="77"/>
    </row>
    <row r="1497" spans="6:8" x14ac:dyDescent="0.35">
      <c r="F1497" s="77"/>
      <c r="G1497" s="77"/>
      <c r="H1497" s="77"/>
    </row>
    <row r="1499" spans="6:8" x14ac:dyDescent="0.35">
      <c r="F1499" s="77"/>
      <c r="G1499" s="77"/>
      <c r="H1499" s="77"/>
    </row>
    <row r="1500" spans="6:8" x14ac:dyDescent="0.35">
      <c r="F1500" s="77"/>
      <c r="G1500" s="77"/>
      <c r="H1500" s="77"/>
    </row>
    <row r="1502" spans="6:8" x14ac:dyDescent="0.35">
      <c r="F1502" s="77"/>
      <c r="G1502" s="77"/>
      <c r="H1502" s="77"/>
    </row>
    <row r="1503" spans="6:8" x14ac:dyDescent="0.35">
      <c r="F1503" s="77"/>
      <c r="G1503" s="77"/>
      <c r="H1503" s="77"/>
    </row>
    <row r="1505" spans="6:8" x14ac:dyDescent="0.35">
      <c r="F1505" s="77"/>
      <c r="G1505" s="77"/>
      <c r="H1505" s="77"/>
    </row>
    <row r="1506" spans="6:8" x14ac:dyDescent="0.35">
      <c r="F1506" s="77"/>
      <c r="G1506" s="77"/>
      <c r="H1506" s="77"/>
    </row>
    <row r="1508" spans="6:8" x14ac:dyDescent="0.35">
      <c r="F1508" s="77"/>
      <c r="G1508" s="77"/>
      <c r="H1508" s="77"/>
    </row>
    <row r="1509" spans="6:8" x14ac:dyDescent="0.35">
      <c r="F1509" s="77"/>
      <c r="G1509" s="77"/>
      <c r="H1509" s="77"/>
    </row>
    <row r="1511" spans="6:8" x14ac:dyDescent="0.35">
      <c r="F1511" s="77"/>
      <c r="G1511" s="77"/>
      <c r="H1511" s="77"/>
    </row>
    <row r="1512" spans="6:8" x14ac:dyDescent="0.35">
      <c r="F1512" s="77"/>
      <c r="G1512" s="77"/>
      <c r="H1512" s="77"/>
    </row>
    <row r="1514" spans="6:8" x14ac:dyDescent="0.35">
      <c r="F1514" s="77"/>
      <c r="G1514" s="77"/>
      <c r="H1514" s="77"/>
    </row>
    <row r="1515" spans="6:8" x14ac:dyDescent="0.35">
      <c r="F1515" s="77"/>
      <c r="G1515" s="77"/>
      <c r="H1515" s="77"/>
    </row>
    <row r="1517" spans="6:8" x14ac:dyDescent="0.35">
      <c r="F1517" s="77"/>
      <c r="G1517" s="77"/>
      <c r="H1517" s="77"/>
    </row>
    <row r="1518" spans="6:8" x14ac:dyDescent="0.35">
      <c r="F1518" s="77"/>
      <c r="G1518" s="77"/>
      <c r="H1518" s="77"/>
    </row>
    <row r="1520" spans="6:8" x14ac:dyDescent="0.35">
      <c r="F1520" s="77"/>
      <c r="G1520" s="77"/>
      <c r="H1520" s="77"/>
    </row>
    <row r="1521" spans="6:8" x14ac:dyDescent="0.35">
      <c r="F1521" s="77"/>
      <c r="G1521" s="77"/>
      <c r="H1521" s="77"/>
    </row>
    <row r="1523" spans="6:8" x14ac:dyDescent="0.35">
      <c r="F1523" s="77"/>
      <c r="G1523" s="77"/>
      <c r="H1523" s="77"/>
    </row>
    <row r="1524" spans="6:8" x14ac:dyDescent="0.35">
      <c r="F1524" s="77"/>
      <c r="G1524" s="77"/>
      <c r="H1524" s="77"/>
    </row>
    <row r="1526" spans="6:8" x14ac:dyDescent="0.35">
      <c r="F1526" s="77"/>
      <c r="G1526" s="77"/>
      <c r="H1526" s="77"/>
    </row>
    <row r="1527" spans="6:8" x14ac:dyDescent="0.35">
      <c r="F1527" s="77"/>
      <c r="G1527" s="77"/>
      <c r="H1527" s="77"/>
    </row>
    <row r="1529" spans="6:8" x14ac:dyDescent="0.35">
      <c r="F1529" s="77"/>
      <c r="G1529" s="77"/>
      <c r="H1529" s="77"/>
    </row>
    <row r="1530" spans="6:8" x14ac:dyDescent="0.35">
      <c r="F1530" s="77"/>
      <c r="G1530" s="77"/>
      <c r="H1530" s="77"/>
    </row>
    <row r="1532" spans="6:8" x14ac:dyDescent="0.35">
      <c r="F1532" s="77"/>
      <c r="G1532" s="77"/>
      <c r="H1532" s="77"/>
    </row>
    <row r="1533" spans="6:8" x14ac:dyDescent="0.35">
      <c r="F1533" s="77"/>
      <c r="G1533" s="77"/>
      <c r="H1533" s="77"/>
    </row>
    <row r="1535" spans="6:8" x14ac:dyDescent="0.35">
      <c r="F1535" s="77"/>
      <c r="G1535" s="77"/>
      <c r="H1535" s="77"/>
    </row>
    <row r="1536" spans="6:8" x14ac:dyDescent="0.35">
      <c r="F1536" s="77"/>
      <c r="G1536" s="77"/>
      <c r="H1536" s="77"/>
    </row>
    <row r="1538" spans="6:8" x14ac:dyDescent="0.35">
      <c r="F1538" s="77"/>
      <c r="G1538" s="77"/>
      <c r="H1538" s="77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1" customFormat="1" ht="82.5" x14ac:dyDescent="0.25">
      <c r="A1" s="50" t="s">
        <v>9943</v>
      </c>
      <c r="B1" s="50" t="s">
        <v>9876</v>
      </c>
      <c r="C1" s="50" t="s">
        <v>9877</v>
      </c>
      <c r="D1" s="50" t="s">
        <v>9887</v>
      </c>
      <c r="E1" s="50" t="s">
        <v>9944</v>
      </c>
      <c r="F1" s="50" t="s">
        <v>10327</v>
      </c>
      <c r="G1" s="50" t="s">
        <v>10328</v>
      </c>
      <c r="H1" s="50" t="s">
        <v>10329</v>
      </c>
      <c r="I1" s="50" t="str">
        <f>AO1</f>
        <v>Nova RT | TARIFA LÍQUIDA pós MODICIDADE TARIFÁRIA</v>
      </c>
      <c r="J1" s="50" t="str">
        <f>BM1</f>
        <v>% EF RT &amp; CM | Eficiência Valorização RT + Custos Movimentação:
 (Esforço s/ Tarifa Munícipe)</v>
      </c>
      <c r="K1" s="50" t="s">
        <v>9888</v>
      </c>
      <c r="L1" s="50" t="s">
        <v>9889</v>
      </c>
      <c r="M1" s="50" t="s">
        <v>9890</v>
      </c>
      <c r="N1" s="50" t="s">
        <v>9891</v>
      </c>
      <c r="O1" s="50" t="s">
        <v>9892</v>
      </c>
      <c r="P1" s="50" t="s">
        <v>9893</v>
      </c>
      <c r="Q1" s="50" t="s">
        <v>9894</v>
      </c>
      <c r="R1" s="50" t="s">
        <v>9895</v>
      </c>
      <c r="S1" s="50" t="s">
        <v>9896</v>
      </c>
      <c r="T1" s="50" t="s">
        <v>9897</v>
      </c>
      <c r="U1" s="50" t="s">
        <v>9898</v>
      </c>
      <c r="V1" s="50" t="s">
        <v>9899</v>
      </c>
      <c r="W1" s="50" t="s">
        <v>9900</v>
      </c>
      <c r="X1" s="50" t="s">
        <v>9901</v>
      </c>
      <c r="Y1" s="50" t="s">
        <v>9902</v>
      </c>
      <c r="Z1" s="50" t="s">
        <v>9903</v>
      </c>
      <c r="AA1" s="50" t="s">
        <v>9904</v>
      </c>
      <c r="AB1" s="50" t="s">
        <v>9905</v>
      </c>
      <c r="AC1" s="50" t="s">
        <v>9906</v>
      </c>
      <c r="AD1" s="50" t="s">
        <v>9907</v>
      </c>
      <c r="AE1" s="50" t="s">
        <v>9908</v>
      </c>
      <c r="AF1" s="50" t="s">
        <v>9909</v>
      </c>
      <c r="AG1" s="50" t="s">
        <v>9910</v>
      </c>
      <c r="AH1" s="50" t="s">
        <v>9911</v>
      </c>
      <c r="AI1" s="50" t="s">
        <v>9912</v>
      </c>
      <c r="AJ1" s="50" t="s">
        <v>9913</v>
      </c>
      <c r="AK1" s="50" t="s">
        <v>9914</v>
      </c>
      <c r="AL1" s="50" t="s">
        <v>9915</v>
      </c>
      <c r="AM1" s="50" t="s">
        <v>9916</v>
      </c>
      <c r="AN1" s="50" t="s">
        <v>9917</v>
      </c>
      <c r="AO1" s="50" t="s">
        <v>9918</v>
      </c>
      <c r="AP1" s="50" t="s">
        <v>9919</v>
      </c>
      <c r="AQ1" s="50" t="s">
        <v>9920</v>
      </c>
      <c r="AR1" s="50" t="s">
        <v>9921</v>
      </c>
      <c r="AS1" s="50" t="s">
        <v>9922</v>
      </c>
      <c r="AT1" s="50" t="s">
        <v>9923</v>
      </c>
      <c r="AU1" s="50" t="s">
        <v>9924</v>
      </c>
      <c r="AV1" s="50" t="s">
        <v>9925</v>
      </c>
      <c r="AW1" s="50" t="s">
        <v>9926</v>
      </c>
      <c r="AX1" s="50" t="s">
        <v>9927</v>
      </c>
      <c r="AY1" s="50" t="s">
        <v>9928</v>
      </c>
      <c r="AZ1" s="50" t="s">
        <v>9929</v>
      </c>
      <c r="BA1" s="50" t="s">
        <v>9930</v>
      </c>
      <c r="BB1" s="50" t="s">
        <v>9931</v>
      </c>
      <c r="BC1" s="50" t="s">
        <v>9932</v>
      </c>
      <c r="BD1" s="50" t="s">
        <v>9933</v>
      </c>
      <c r="BE1" s="50" t="s">
        <v>9934</v>
      </c>
      <c r="BF1" s="50" t="s">
        <v>9935</v>
      </c>
      <c r="BG1" s="50" t="s">
        <v>9936</v>
      </c>
      <c r="BH1" s="50" t="s">
        <v>9937</v>
      </c>
      <c r="BI1" s="50" t="s">
        <v>9938</v>
      </c>
      <c r="BJ1" s="50" t="s">
        <v>9939</v>
      </c>
      <c r="BK1" s="50" t="s">
        <v>9940</v>
      </c>
      <c r="BL1" s="50" t="s">
        <v>9941</v>
      </c>
      <c r="BM1" s="50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116"/>
      <c r="J3" s="117"/>
    </row>
    <row r="4" spans="1:65" x14ac:dyDescent="0.35">
      <c r="I4" s="116"/>
      <c r="J4" s="117"/>
    </row>
    <row r="5" spans="1:65" x14ac:dyDescent="0.35">
      <c r="I5" s="116"/>
      <c r="J5" s="117"/>
    </row>
    <row r="6" spans="1:65" x14ac:dyDescent="0.35">
      <c r="I6" s="116"/>
      <c r="J6" s="117"/>
    </row>
    <row r="7" spans="1:65" x14ac:dyDescent="0.35">
      <c r="I7" s="116"/>
      <c r="J7" s="117"/>
    </row>
    <row r="8" spans="1:65" x14ac:dyDescent="0.35">
      <c r="I8" s="107"/>
      <c r="J8" s="117"/>
    </row>
    <row r="9" spans="1:65" x14ac:dyDescent="0.35">
      <c r="I9" s="107"/>
      <c r="J9" s="117"/>
    </row>
    <row r="10" spans="1:65" s="55" customFormat="1" x14ac:dyDescent="0.35">
      <c r="A10" s="56"/>
      <c r="B10" s="56"/>
      <c r="C10" s="56"/>
      <c r="D10" s="56"/>
      <c r="E10" s="56"/>
      <c r="F10" s="56"/>
      <c r="G10" s="56"/>
      <c r="H10" s="56"/>
      <c r="I10" s="56"/>
      <c r="J10" s="109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4"/>
      <c r="BL10" s="54"/>
      <c r="BM10" s="54"/>
    </row>
    <row r="11" spans="1:65" s="53" customFormat="1" x14ac:dyDescent="0.35">
      <c r="A11" s="52"/>
      <c r="B11" s="52"/>
      <c r="C11" s="52"/>
      <c r="D11" s="52"/>
      <c r="E11" s="52"/>
      <c r="F11" s="52"/>
      <c r="G11" s="52"/>
      <c r="H11" s="52"/>
      <c r="I11" s="52"/>
      <c r="J11" s="110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</row>
    <row r="12" spans="1:65" x14ac:dyDescent="0.35">
      <c r="I12" s="116"/>
      <c r="J12" s="117"/>
    </row>
    <row r="13" spans="1:65" x14ac:dyDescent="0.35">
      <c r="I13" s="116"/>
      <c r="J13" s="117"/>
    </row>
    <row r="14" spans="1:65" x14ac:dyDescent="0.35">
      <c r="I14" s="116"/>
      <c r="J14" s="117"/>
    </row>
    <row r="15" spans="1:65" x14ac:dyDescent="0.35">
      <c r="I15" s="116"/>
      <c r="J15" s="117"/>
    </row>
    <row r="16" spans="1:65" x14ac:dyDescent="0.35">
      <c r="I16" s="116"/>
      <c r="J16" s="117"/>
    </row>
    <row r="17" spans="1:65" x14ac:dyDescent="0.35">
      <c r="I17" s="107"/>
      <c r="J17" s="117"/>
    </row>
    <row r="18" spans="1:65" x14ac:dyDescent="0.35">
      <c r="I18" s="107"/>
      <c r="J18" s="117"/>
    </row>
    <row r="19" spans="1:65" s="57" customFormat="1" x14ac:dyDescent="0.35">
      <c r="A19" s="56"/>
      <c r="B19" s="56"/>
      <c r="C19" s="56"/>
      <c r="D19" s="56"/>
      <c r="E19" s="56"/>
      <c r="F19" s="56"/>
      <c r="G19" s="56"/>
      <c r="H19" s="56"/>
      <c r="I19" s="56"/>
      <c r="J19" s="109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</row>
    <row r="20" spans="1:65" s="53" customFormat="1" x14ac:dyDescent="0.35">
      <c r="A20" s="52"/>
      <c r="B20" s="52"/>
      <c r="C20" s="52"/>
      <c r="D20" s="52"/>
      <c r="E20" s="52"/>
      <c r="F20" s="52"/>
      <c r="G20" s="52"/>
      <c r="H20" s="52"/>
      <c r="I20" s="52"/>
      <c r="J20" s="110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</row>
    <row r="21" spans="1:65" x14ac:dyDescent="0.35">
      <c r="I21" s="116"/>
      <c r="J21" s="117"/>
    </row>
    <row r="22" spans="1:65" x14ac:dyDescent="0.35">
      <c r="I22" s="116"/>
      <c r="J22" s="117"/>
    </row>
    <row r="23" spans="1:65" x14ac:dyDescent="0.35">
      <c r="I23" s="116"/>
      <c r="J23" s="117"/>
    </row>
    <row r="24" spans="1:65" x14ac:dyDescent="0.35">
      <c r="I24" s="116"/>
      <c r="J24" s="117"/>
    </row>
    <row r="25" spans="1:65" x14ac:dyDescent="0.35">
      <c r="I25" s="116"/>
      <c r="J25" s="117"/>
    </row>
    <row r="26" spans="1:65" x14ac:dyDescent="0.35">
      <c r="I26" s="107"/>
      <c r="J26" s="117"/>
    </row>
    <row r="27" spans="1:65" x14ac:dyDescent="0.35">
      <c r="I27" s="107"/>
      <c r="J27" s="117"/>
    </row>
    <row r="28" spans="1:65" s="57" customFormat="1" x14ac:dyDescent="0.35">
      <c r="A28" s="56"/>
      <c r="B28" s="56"/>
      <c r="C28" s="56"/>
      <c r="D28" s="56"/>
      <c r="E28" s="56"/>
      <c r="F28" s="56"/>
      <c r="G28" s="56"/>
      <c r="H28" s="56"/>
      <c r="I28" s="56"/>
      <c r="J28" s="109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</row>
    <row r="29" spans="1:65" s="53" customFormat="1" x14ac:dyDescent="0.35">
      <c r="A29" s="52"/>
      <c r="B29" s="52"/>
      <c r="C29" s="52"/>
      <c r="D29" s="52"/>
      <c r="E29" s="52"/>
      <c r="F29" s="52"/>
      <c r="G29" s="52"/>
      <c r="H29" s="52"/>
      <c r="I29" s="52"/>
      <c r="J29" s="110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</row>
    <row r="30" spans="1:65" x14ac:dyDescent="0.35">
      <c r="I30" s="116"/>
      <c r="J30" s="117"/>
    </row>
    <row r="31" spans="1:65" x14ac:dyDescent="0.35">
      <c r="I31" s="116"/>
      <c r="J31" s="117"/>
    </row>
    <row r="32" spans="1:65" x14ac:dyDescent="0.35">
      <c r="I32" s="116"/>
      <c r="J32" s="117"/>
    </row>
    <row r="33" spans="1:65" x14ac:dyDescent="0.35">
      <c r="I33" s="116"/>
      <c r="J33" s="117"/>
    </row>
    <row r="34" spans="1:65" x14ac:dyDescent="0.35">
      <c r="I34" s="116"/>
      <c r="J34" s="117"/>
    </row>
    <row r="35" spans="1:65" x14ac:dyDescent="0.35">
      <c r="I35" s="107"/>
      <c r="J35" s="117"/>
    </row>
    <row r="36" spans="1:65" x14ac:dyDescent="0.35">
      <c r="I36" s="107"/>
      <c r="J36" s="117"/>
    </row>
    <row r="37" spans="1:65" s="57" customFormat="1" x14ac:dyDescent="0.35">
      <c r="A37" s="56"/>
      <c r="B37" s="56"/>
      <c r="C37" s="56"/>
      <c r="D37" s="56"/>
      <c r="E37" s="56"/>
      <c r="F37" s="56"/>
      <c r="G37" s="56"/>
      <c r="H37" s="56"/>
      <c r="I37" s="56"/>
      <c r="J37" s="109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</row>
    <row r="38" spans="1:65" s="53" customFormat="1" x14ac:dyDescent="0.35">
      <c r="A38" s="52"/>
      <c r="B38" s="52"/>
      <c r="C38" s="52"/>
      <c r="D38" s="52"/>
      <c r="E38" s="52"/>
      <c r="F38" s="52"/>
      <c r="G38" s="52"/>
      <c r="H38" s="52"/>
      <c r="I38" s="52"/>
      <c r="J38" s="110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</row>
    <row r="39" spans="1:65" x14ac:dyDescent="0.35">
      <c r="I39" s="116"/>
      <c r="J39" s="117"/>
    </row>
    <row r="40" spans="1:65" x14ac:dyDescent="0.35">
      <c r="I40" s="116"/>
      <c r="J40" s="117"/>
    </row>
    <row r="41" spans="1:65" x14ac:dyDescent="0.35">
      <c r="I41" s="116"/>
      <c r="J41" s="117"/>
    </row>
    <row r="42" spans="1:65" x14ac:dyDescent="0.35">
      <c r="I42" s="116"/>
      <c r="J42" s="117"/>
    </row>
    <row r="43" spans="1:65" x14ac:dyDescent="0.35">
      <c r="I43" s="116"/>
      <c r="J43" s="117"/>
    </row>
    <row r="44" spans="1:65" x14ac:dyDescent="0.35">
      <c r="I44" s="107"/>
      <c r="J44" s="117"/>
    </row>
    <row r="45" spans="1:65" s="57" customFormat="1" x14ac:dyDescent="0.35">
      <c r="A45" s="15"/>
      <c r="B45" s="15"/>
      <c r="C45" s="15"/>
      <c r="D45" s="15"/>
      <c r="E45" s="15"/>
      <c r="F45" s="15"/>
      <c r="G45" s="15"/>
      <c r="H45" s="15"/>
      <c r="I45" s="107"/>
      <c r="J45" s="117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56"/>
      <c r="BL45" s="56"/>
      <c r="BM45" s="56"/>
    </row>
    <row r="46" spans="1:65" s="55" customFormat="1" x14ac:dyDescent="0.35">
      <c r="A46" s="56"/>
      <c r="B46" s="56"/>
      <c r="C46" s="56"/>
      <c r="D46" s="56"/>
      <c r="E46" s="56"/>
      <c r="F46" s="56"/>
      <c r="G46" s="56"/>
      <c r="H46" s="56"/>
      <c r="I46" s="56"/>
      <c r="J46" s="109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4"/>
      <c r="BL46" s="54"/>
      <c r="BM46" s="54"/>
    </row>
    <row r="47" spans="1:65" s="53" customFormat="1" x14ac:dyDescent="0.35">
      <c r="A47" s="52"/>
      <c r="B47" s="52"/>
      <c r="C47" s="52"/>
      <c r="D47" s="52"/>
      <c r="E47" s="52"/>
      <c r="F47" s="52"/>
      <c r="G47" s="52"/>
      <c r="H47" s="52"/>
      <c r="I47" s="52"/>
      <c r="J47" s="110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</row>
    <row r="48" spans="1:65" x14ac:dyDescent="0.35">
      <c r="I48" s="116"/>
      <c r="J48" s="117"/>
    </row>
    <row r="49" spans="1:65" x14ac:dyDescent="0.35">
      <c r="I49" s="116"/>
      <c r="J49" s="117"/>
    </row>
    <row r="50" spans="1:65" x14ac:dyDescent="0.35">
      <c r="I50" s="116"/>
      <c r="J50" s="117"/>
    </row>
    <row r="51" spans="1:65" x14ac:dyDescent="0.35">
      <c r="I51" s="116"/>
      <c r="J51" s="117"/>
    </row>
    <row r="52" spans="1:65" x14ac:dyDescent="0.35">
      <c r="I52" s="116"/>
      <c r="J52" s="117"/>
    </row>
    <row r="53" spans="1:65" x14ac:dyDescent="0.35">
      <c r="I53" s="107"/>
      <c r="J53" s="117"/>
    </row>
    <row r="54" spans="1:65" s="57" customFormat="1" x14ac:dyDescent="0.35">
      <c r="A54" s="15"/>
      <c r="B54" s="15"/>
      <c r="C54" s="15"/>
      <c r="D54" s="15"/>
      <c r="E54" s="15"/>
      <c r="F54" s="15"/>
      <c r="G54" s="15"/>
      <c r="H54" s="15"/>
      <c r="I54" s="107"/>
      <c r="J54" s="117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56"/>
      <c r="BL54" s="56"/>
      <c r="BM54" s="56"/>
    </row>
    <row r="55" spans="1:65" s="57" customFormat="1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109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</row>
    <row r="56" spans="1:65" s="53" customFormat="1" x14ac:dyDescent="0.35">
      <c r="A56" s="52"/>
      <c r="B56" s="52"/>
      <c r="C56" s="52"/>
      <c r="D56" s="52"/>
      <c r="E56" s="52"/>
      <c r="F56" s="52"/>
      <c r="G56" s="52"/>
      <c r="H56" s="52"/>
      <c r="I56" s="52"/>
      <c r="J56" s="110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</row>
    <row r="57" spans="1:65" x14ac:dyDescent="0.35">
      <c r="I57" s="116"/>
      <c r="J57" s="117"/>
    </row>
    <row r="58" spans="1:65" x14ac:dyDescent="0.35">
      <c r="I58" s="116"/>
      <c r="J58" s="117"/>
    </row>
    <row r="59" spans="1:65" x14ac:dyDescent="0.35">
      <c r="I59" s="116"/>
      <c r="J59" s="117"/>
    </row>
    <row r="60" spans="1:65" x14ac:dyDescent="0.35">
      <c r="I60" s="116"/>
      <c r="J60" s="117"/>
    </row>
    <row r="61" spans="1:65" x14ac:dyDescent="0.35">
      <c r="I61" s="107"/>
      <c r="J61" s="117"/>
    </row>
    <row r="62" spans="1:65" s="57" customFormat="1" x14ac:dyDescent="0.35">
      <c r="A62" s="15"/>
      <c r="B62" s="15"/>
      <c r="C62" s="15"/>
      <c r="D62" s="15"/>
      <c r="E62" s="15"/>
      <c r="F62" s="15"/>
      <c r="G62" s="15"/>
      <c r="H62" s="15"/>
      <c r="I62" s="107"/>
      <c r="J62" s="117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56"/>
      <c r="BL62" s="56"/>
      <c r="BM62" s="56"/>
    </row>
    <row r="63" spans="1:65" s="53" customFormat="1" x14ac:dyDescent="0.35">
      <c r="A63" s="15"/>
      <c r="B63" s="15"/>
      <c r="C63" s="15"/>
      <c r="D63" s="15"/>
      <c r="E63" s="15"/>
      <c r="F63" s="15"/>
      <c r="G63" s="15"/>
      <c r="H63" s="15"/>
      <c r="I63" s="107"/>
      <c r="J63" s="117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52"/>
      <c r="BL63" s="52"/>
      <c r="BM63" s="52"/>
    </row>
    <row r="64" spans="1:65" s="57" customFormat="1" x14ac:dyDescent="0.35">
      <c r="A64" s="56"/>
      <c r="B64" s="56"/>
      <c r="C64" s="56"/>
      <c r="D64" s="56"/>
      <c r="E64" s="56"/>
      <c r="F64" s="56"/>
      <c r="G64" s="56"/>
      <c r="H64" s="56"/>
      <c r="I64" s="56"/>
      <c r="J64" s="109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</row>
    <row r="65" spans="1:65" x14ac:dyDescent="0.35">
      <c r="I65" s="107"/>
      <c r="J65" s="108"/>
    </row>
    <row r="66" spans="1:65" x14ac:dyDescent="0.35">
      <c r="I66" s="107"/>
      <c r="J66" s="108"/>
    </row>
    <row r="67" spans="1:65" x14ac:dyDescent="0.35">
      <c r="I67" s="107"/>
      <c r="J67" s="108"/>
    </row>
    <row r="68" spans="1:65" x14ac:dyDescent="0.35">
      <c r="I68" s="107"/>
      <c r="J68" s="108"/>
    </row>
    <row r="69" spans="1:65" x14ac:dyDescent="0.35">
      <c r="I69" s="107"/>
      <c r="J69" s="108"/>
    </row>
    <row r="70" spans="1:65" x14ac:dyDescent="0.35">
      <c r="I70" s="107"/>
      <c r="J70" s="108"/>
    </row>
    <row r="71" spans="1:65" s="57" customFormat="1" x14ac:dyDescent="0.35">
      <c r="A71" s="15"/>
      <c r="B71" s="15"/>
      <c r="C71" s="15"/>
      <c r="D71" s="15"/>
      <c r="E71" s="15"/>
      <c r="F71" s="15"/>
      <c r="G71" s="15"/>
      <c r="H71" s="15"/>
      <c r="I71" s="107"/>
      <c r="J71" s="108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56"/>
      <c r="BL71" s="56"/>
      <c r="BM71" s="56"/>
    </row>
    <row r="72" spans="1:65" s="57" customFormat="1" x14ac:dyDescent="0.35">
      <c r="A72" s="56"/>
      <c r="B72" s="56"/>
      <c r="C72" s="56"/>
      <c r="D72" s="56"/>
      <c r="E72" s="56"/>
      <c r="F72" s="56"/>
      <c r="G72" s="56"/>
      <c r="H72" s="56"/>
      <c r="I72" s="56"/>
      <c r="J72" s="109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</row>
    <row r="73" spans="1:65" s="53" customFormat="1" x14ac:dyDescent="0.35">
      <c r="A73" s="52"/>
      <c r="B73" s="52"/>
      <c r="C73" s="52"/>
      <c r="D73" s="52"/>
      <c r="E73" s="52"/>
      <c r="F73" s="52"/>
      <c r="G73" s="52"/>
      <c r="H73" s="52"/>
      <c r="I73" s="52"/>
      <c r="J73" s="110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</row>
    <row r="74" spans="1:65" x14ac:dyDescent="0.35">
      <c r="I74" s="116"/>
      <c r="J74" s="117"/>
    </row>
    <row r="75" spans="1:65" x14ac:dyDescent="0.35">
      <c r="I75" s="116"/>
      <c r="J75" s="117"/>
    </row>
    <row r="76" spans="1:65" x14ac:dyDescent="0.35">
      <c r="I76" s="116"/>
      <c r="J76" s="117"/>
    </row>
    <row r="77" spans="1:65" x14ac:dyDescent="0.35">
      <c r="I77" s="116"/>
      <c r="J77" s="117"/>
    </row>
    <row r="78" spans="1:65" x14ac:dyDescent="0.35">
      <c r="I78" s="116"/>
      <c r="J78" s="117"/>
    </row>
    <row r="79" spans="1:65" s="57" customFormat="1" x14ac:dyDescent="0.35">
      <c r="A79" s="15"/>
      <c r="B79" s="15"/>
      <c r="C79" s="15"/>
      <c r="D79" s="15"/>
      <c r="E79" s="15"/>
      <c r="F79" s="15"/>
      <c r="G79" s="15"/>
      <c r="H79" s="15"/>
      <c r="I79" s="107"/>
      <c r="J79" s="117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56"/>
      <c r="BL79" s="56"/>
      <c r="BM79" s="56"/>
    </row>
    <row r="80" spans="1:65" s="53" customFormat="1" x14ac:dyDescent="0.35">
      <c r="A80" s="15"/>
      <c r="B80" s="15"/>
      <c r="C80" s="15"/>
      <c r="D80" s="15"/>
      <c r="E80" s="15"/>
      <c r="F80" s="15"/>
      <c r="G80" s="15"/>
      <c r="H80" s="15"/>
      <c r="I80" s="107"/>
      <c r="J80" s="117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52"/>
      <c r="BL80" s="52"/>
      <c r="BM80" s="52"/>
    </row>
    <row r="81" spans="1:65" s="57" customFormat="1" x14ac:dyDescent="0.35">
      <c r="A81" s="56"/>
      <c r="B81" s="56"/>
      <c r="C81" s="56"/>
      <c r="D81" s="56"/>
      <c r="E81" s="56"/>
      <c r="F81" s="56"/>
      <c r="G81" s="56"/>
      <c r="H81" s="56"/>
      <c r="I81" s="56"/>
      <c r="J81" s="109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</row>
    <row r="82" spans="1:65" x14ac:dyDescent="0.35">
      <c r="I82" s="107"/>
      <c r="J82" s="108"/>
    </row>
    <row r="83" spans="1:65" x14ac:dyDescent="0.35">
      <c r="I83" s="107"/>
      <c r="J83" s="108"/>
    </row>
    <row r="84" spans="1:65" x14ac:dyDescent="0.35">
      <c r="I84" s="107"/>
      <c r="J84" s="108"/>
    </row>
    <row r="85" spans="1:65" x14ac:dyDescent="0.35">
      <c r="I85" s="107"/>
      <c r="J85" s="108"/>
    </row>
    <row r="86" spans="1:65" x14ac:dyDescent="0.35">
      <c r="I86" s="107"/>
      <c r="J86" s="108"/>
    </row>
    <row r="87" spans="1:65" x14ac:dyDescent="0.35">
      <c r="I87" s="107"/>
      <c r="J87" s="108"/>
    </row>
    <row r="88" spans="1:65" s="57" customFormat="1" x14ac:dyDescent="0.35">
      <c r="A88" s="15"/>
      <c r="B88" s="15"/>
      <c r="C88" s="15"/>
      <c r="D88" s="15"/>
      <c r="E88" s="15"/>
      <c r="F88" s="15"/>
      <c r="G88" s="15"/>
      <c r="H88" s="15"/>
      <c r="I88" s="107"/>
      <c r="J88" s="108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56"/>
      <c r="BL88" s="56"/>
      <c r="BM88" s="56"/>
    </row>
    <row r="89" spans="1:65" s="57" customFormat="1" x14ac:dyDescent="0.35">
      <c r="A89" s="56"/>
      <c r="B89" s="56"/>
      <c r="C89" s="56"/>
      <c r="D89" s="56"/>
      <c r="E89" s="56"/>
      <c r="F89" s="56"/>
      <c r="G89" s="56"/>
      <c r="H89" s="56"/>
      <c r="I89" s="56"/>
      <c r="J89" s="109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</row>
    <row r="90" spans="1:65" s="53" customFormat="1" x14ac:dyDescent="0.35">
      <c r="A90" s="52"/>
      <c r="B90" s="52"/>
      <c r="C90" s="52"/>
      <c r="D90" s="52"/>
      <c r="E90" s="52"/>
      <c r="F90" s="52"/>
      <c r="G90" s="52"/>
      <c r="H90" s="52"/>
      <c r="I90" s="52"/>
      <c r="J90" s="110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</row>
    <row r="91" spans="1:65" x14ac:dyDescent="0.35">
      <c r="I91" s="116"/>
      <c r="J91" s="117"/>
    </row>
    <row r="92" spans="1:65" x14ac:dyDescent="0.35">
      <c r="I92" s="116"/>
      <c r="J92" s="117"/>
    </row>
    <row r="93" spans="1:65" x14ac:dyDescent="0.35">
      <c r="I93" s="116"/>
      <c r="J93" s="117"/>
    </row>
    <row r="94" spans="1:65" x14ac:dyDescent="0.35">
      <c r="I94" s="116"/>
      <c r="J94" s="117"/>
    </row>
    <row r="95" spans="1:65" x14ac:dyDescent="0.35">
      <c r="I95" s="116"/>
      <c r="J95" s="117"/>
    </row>
    <row r="96" spans="1:65" s="57" customFormat="1" x14ac:dyDescent="0.35">
      <c r="A96" s="15"/>
      <c r="B96" s="15"/>
      <c r="C96" s="15"/>
      <c r="D96" s="15"/>
      <c r="E96" s="15"/>
      <c r="F96" s="15"/>
      <c r="G96" s="15"/>
      <c r="H96" s="15"/>
      <c r="I96" s="107"/>
      <c r="J96" s="117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56"/>
      <c r="BL96" s="56"/>
      <c r="BM96" s="56"/>
    </row>
    <row r="97" spans="1:65" s="53" customFormat="1" x14ac:dyDescent="0.35">
      <c r="A97" s="15"/>
      <c r="B97" s="15"/>
      <c r="C97" s="15"/>
      <c r="D97" s="15"/>
      <c r="E97" s="15"/>
      <c r="F97" s="15"/>
      <c r="G97" s="15"/>
      <c r="H97" s="15"/>
      <c r="I97" s="107"/>
      <c r="J97" s="117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52"/>
      <c r="BL97" s="52"/>
      <c r="BM97" s="52"/>
    </row>
    <row r="98" spans="1:65" s="57" customFormat="1" x14ac:dyDescent="0.35">
      <c r="A98" s="56"/>
      <c r="B98" s="56"/>
      <c r="C98" s="56"/>
      <c r="D98" s="56"/>
      <c r="E98" s="56"/>
      <c r="F98" s="56"/>
      <c r="G98" s="56"/>
      <c r="H98" s="56"/>
      <c r="I98" s="56"/>
      <c r="J98" s="109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</row>
    <row r="99" spans="1:65" x14ac:dyDescent="0.35">
      <c r="I99" s="107"/>
      <c r="J99" s="108"/>
    </row>
    <row r="100" spans="1:65" x14ac:dyDescent="0.35">
      <c r="I100" s="107"/>
      <c r="J100" s="108"/>
    </row>
    <row r="101" spans="1:65" x14ac:dyDescent="0.35">
      <c r="I101" s="107"/>
      <c r="J101" s="108"/>
    </row>
    <row r="102" spans="1:65" x14ac:dyDescent="0.35">
      <c r="I102" s="107"/>
      <c r="J102" s="108"/>
    </row>
    <row r="103" spans="1:65" x14ac:dyDescent="0.35">
      <c r="I103" s="107"/>
      <c r="J103" s="108"/>
    </row>
    <row r="104" spans="1:65" x14ac:dyDescent="0.35">
      <c r="I104" s="107"/>
      <c r="J104" s="108"/>
    </row>
    <row r="105" spans="1:65" s="57" customFormat="1" x14ac:dyDescent="0.35">
      <c r="A105" s="15"/>
      <c r="B105" s="15"/>
      <c r="C105" s="15"/>
      <c r="D105" s="15"/>
      <c r="E105" s="15"/>
      <c r="F105" s="15"/>
      <c r="G105" s="15"/>
      <c r="H105" s="15"/>
      <c r="I105" s="107"/>
      <c r="J105" s="108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56"/>
      <c r="BL105" s="56"/>
      <c r="BM105" s="56"/>
    </row>
    <row r="106" spans="1:65" s="57" customFormat="1" x14ac:dyDescent="0.35">
      <c r="A106" s="56"/>
      <c r="B106" s="56"/>
      <c r="C106" s="56"/>
      <c r="D106" s="56"/>
      <c r="E106" s="56"/>
      <c r="F106" s="56"/>
      <c r="G106" s="56"/>
      <c r="H106" s="56"/>
      <c r="I106" s="56"/>
      <c r="J106" s="109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</row>
    <row r="107" spans="1:65" s="53" customFormat="1" x14ac:dyDescent="0.35">
      <c r="A107" s="52"/>
      <c r="B107" s="52"/>
      <c r="C107" s="52"/>
      <c r="D107" s="52"/>
      <c r="E107" s="52"/>
      <c r="F107" s="52"/>
      <c r="G107" s="52"/>
      <c r="H107" s="52"/>
      <c r="I107" s="52"/>
      <c r="J107" s="110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</row>
    <row r="108" spans="1:65" x14ac:dyDescent="0.35">
      <c r="I108" s="116"/>
      <c r="J108" s="117"/>
    </row>
    <row r="109" spans="1:65" x14ac:dyDescent="0.35">
      <c r="I109" s="107"/>
      <c r="J109" s="117"/>
    </row>
    <row r="110" spans="1:65" x14ac:dyDescent="0.35">
      <c r="I110" s="116"/>
      <c r="J110" s="117"/>
    </row>
    <row r="111" spans="1:65" x14ac:dyDescent="0.35">
      <c r="I111" s="116"/>
      <c r="J111" s="117"/>
    </row>
    <row r="112" spans="1:65" x14ac:dyDescent="0.35">
      <c r="I112" s="107"/>
      <c r="J112" s="108"/>
    </row>
    <row r="113" spans="1:65" s="57" customFormat="1" x14ac:dyDescent="0.35">
      <c r="A113" s="15"/>
      <c r="B113" s="15"/>
      <c r="C113" s="15"/>
      <c r="D113" s="15"/>
      <c r="E113" s="15"/>
      <c r="F113" s="15"/>
      <c r="G113" s="15"/>
      <c r="H113" s="15"/>
      <c r="I113" s="107"/>
      <c r="J113" s="117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56"/>
      <c r="BL113" s="56"/>
      <c r="BM113" s="56"/>
    </row>
    <row r="114" spans="1:65" s="53" customFormat="1" x14ac:dyDescent="0.35">
      <c r="A114" s="15"/>
      <c r="B114" s="15"/>
      <c r="C114" s="15"/>
      <c r="D114" s="15"/>
      <c r="E114" s="15"/>
      <c r="F114" s="15"/>
      <c r="G114" s="15"/>
      <c r="H114" s="15"/>
      <c r="I114" s="107"/>
      <c r="J114" s="117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52"/>
      <c r="BL114" s="52"/>
      <c r="BM114" s="52"/>
    </row>
    <row r="115" spans="1:65" s="57" customFormat="1" x14ac:dyDescent="0.35">
      <c r="A115" s="56"/>
      <c r="B115" s="56"/>
      <c r="C115" s="56"/>
      <c r="D115" s="56"/>
      <c r="E115" s="56"/>
      <c r="F115" s="56"/>
      <c r="G115" s="56"/>
      <c r="H115" s="56"/>
      <c r="I115" s="56"/>
      <c r="J115" s="109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</row>
    <row r="116" spans="1:65" x14ac:dyDescent="0.35">
      <c r="I116" s="107"/>
      <c r="J116" s="108"/>
    </row>
    <row r="117" spans="1:65" x14ac:dyDescent="0.35">
      <c r="I117" s="107"/>
      <c r="J117" s="108"/>
    </row>
    <row r="118" spans="1:65" x14ac:dyDescent="0.35">
      <c r="I118" s="107"/>
      <c r="J118" s="108"/>
    </row>
    <row r="119" spans="1:65" x14ac:dyDescent="0.35">
      <c r="I119" s="107"/>
      <c r="J119" s="108"/>
    </row>
    <row r="120" spans="1:65" x14ac:dyDescent="0.35">
      <c r="I120" s="107"/>
      <c r="J120" s="108"/>
    </row>
    <row r="121" spans="1:65" x14ac:dyDescent="0.35">
      <c r="I121" s="107"/>
      <c r="J121" s="108"/>
    </row>
    <row r="122" spans="1:65" s="57" customFormat="1" x14ac:dyDescent="0.35">
      <c r="A122" s="15"/>
      <c r="B122" s="15"/>
      <c r="C122" s="15"/>
      <c r="D122" s="15"/>
      <c r="E122" s="15"/>
      <c r="F122" s="15"/>
      <c r="G122" s="15"/>
      <c r="H122" s="15"/>
      <c r="I122" s="107"/>
      <c r="J122" s="108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56"/>
      <c r="BL122" s="56"/>
      <c r="BM122" s="56"/>
    </row>
    <row r="123" spans="1:65" s="57" customFormat="1" x14ac:dyDescent="0.35">
      <c r="A123" s="56"/>
      <c r="B123" s="56"/>
      <c r="C123" s="56"/>
      <c r="D123" s="56"/>
      <c r="E123" s="56"/>
      <c r="F123" s="56"/>
      <c r="G123" s="56"/>
      <c r="H123" s="56"/>
      <c r="I123" s="56"/>
      <c r="J123" s="109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</row>
    <row r="124" spans="1:65" s="53" customFormat="1" x14ac:dyDescent="0.35">
      <c r="A124" s="52"/>
      <c r="B124" s="52"/>
      <c r="C124" s="52"/>
      <c r="D124" s="52"/>
      <c r="E124" s="52"/>
      <c r="F124" s="52"/>
      <c r="G124" s="52"/>
      <c r="H124" s="52"/>
      <c r="I124" s="52"/>
      <c r="J124" s="110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</row>
    <row r="125" spans="1:65" x14ac:dyDescent="0.35">
      <c r="I125" s="116"/>
      <c r="J125" s="117"/>
    </row>
    <row r="126" spans="1:65" x14ac:dyDescent="0.35">
      <c r="I126" s="116"/>
      <c r="J126" s="117"/>
    </row>
    <row r="127" spans="1:65" x14ac:dyDescent="0.35">
      <c r="I127" s="116"/>
      <c r="J127" s="117"/>
    </row>
    <row r="128" spans="1:65" x14ac:dyDescent="0.35">
      <c r="I128" s="116"/>
      <c r="J128" s="117"/>
    </row>
    <row r="129" spans="1:65" x14ac:dyDescent="0.35">
      <c r="I129" s="116"/>
      <c r="J129" s="117"/>
    </row>
    <row r="130" spans="1:65" s="57" customFormat="1" x14ac:dyDescent="0.35">
      <c r="A130" s="15"/>
      <c r="B130" s="15"/>
      <c r="C130" s="15"/>
      <c r="D130" s="15"/>
      <c r="E130" s="15"/>
      <c r="F130" s="15"/>
      <c r="G130" s="15"/>
      <c r="H130" s="15"/>
      <c r="I130" s="107"/>
      <c r="J130" s="117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56"/>
      <c r="BL130" s="56"/>
      <c r="BM130" s="56"/>
    </row>
    <row r="131" spans="1:65" s="53" customFormat="1" x14ac:dyDescent="0.35">
      <c r="A131" s="15"/>
      <c r="B131" s="15"/>
      <c r="C131" s="15"/>
      <c r="D131" s="15"/>
      <c r="E131" s="15"/>
      <c r="F131" s="15"/>
      <c r="G131" s="15"/>
      <c r="H131" s="15"/>
      <c r="I131" s="107"/>
      <c r="J131" s="117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52"/>
      <c r="BL131" s="52"/>
      <c r="BM131" s="52"/>
    </row>
    <row r="132" spans="1:65" s="57" customFormat="1" x14ac:dyDescent="0.35">
      <c r="A132" s="56"/>
      <c r="B132" s="56"/>
      <c r="C132" s="56"/>
      <c r="D132" s="56"/>
      <c r="E132" s="56"/>
      <c r="F132" s="56"/>
      <c r="G132" s="56"/>
      <c r="H132" s="56"/>
      <c r="I132" s="56"/>
      <c r="J132" s="109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</row>
    <row r="133" spans="1:65" x14ac:dyDescent="0.35">
      <c r="I133" s="107"/>
      <c r="J133" s="108"/>
    </row>
    <row r="134" spans="1:65" x14ac:dyDescent="0.35">
      <c r="I134" s="107"/>
      <c r="J134" s="108"/>
    </row>
    <row r="135" spans="1:65" x14ac:dyDescent="0.35">
      <c r="I135" s="107"/>
      <c r="J135" s="108"/>
    </row>
    <row r="136" spans="1:65" x14ac:dyDescent="0.35">
      <c r="I136" s="107"/>
      <c r="J136" s="108"/>
    </row>
    <row r="137" spans="1:65" x14ac:dyDescent="0.35">
      <c r="I137" s="107"/>
      <c r="J137" s="108"/>
    </row>
    <row r="138" spans="1:65" x14ac:dyDescent="0.35">
      <c r="I138" s="107"/>
      <c r="J138" s="108"/>
    </row>
    <row r="139" spans="1:65" s="57" customFormat="1" x14ac:dyDescent="0.35">
      <c r="A139" s="15"/>
      <c r="B139" s="15"/>
      <c r="C139" s="15"/>
      <c r="D139" s="15"/>
      <c r="E139" s="15"/>
      <c r="F139" s="15"/>
      <c r="G139" s="15"/>
      <c r="H139" s="15"/>
      <c r="I139" s="107"/>
      <c r="J139" s="108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56"/>
      <c r="BL139" s="56"/>
      <c r="BM139" s="56"/>
    </row>
    <row r="140" spans="1:65" s="57" customFormat="1" x14ac:dyDescent="0.35">
      <c r="A140" s="56"/>
      <c r="B140" s="56"/>
      <c r="C140" s="56"/>
      <c r="D140" s="56"/>
      <c r="E140" s="56"/>
      <c r="F140" s="56"/>
      <c r="G140" s="56"/>
      <c r="H140" s="56"/>
      <c r="I140" s="56"/>
      <c r="J140" s="109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</row>
    <row r="141" spans="1:65" s="53" customFormat="1" x14ac:dyDescent="0.35">
      <c r="A141" s="52"/>
      <c r="B141" s="52"/>
      <c r="C141" s="52"/>
      <c r="D141" s="52"/>
      <c r="E141" s="52"/>
      <c r="F141" s="52"/>
      <c r="G141" s="52"/>
      <c r="H141" s="52"/>
      <c r="I141" s="52"/>
      <c r="J141" s="110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52"/>
      <c r="BC141" s="52"/>
      <c r="BD141" s="52"/>
      <c r="BE141" s="52"/>
      <c r="BF141" s="52"/>
      <c r="BG141" s="52"/>
      <c r="BH141" s="52"/>
      <c r="BI141" s="52"/>
      <c r="BJ141" s="52"/>
      <c r="BK141" s="52"/>
      <c r="BL141" s="52"/>
      <c r="BM141" s="52"/>
    </row>
    <row r="142" spans="1:65" x14ac:dyDescent="0.35">
      <c r="I142" s="116"/>
      <c r="J142" s="117"/>
    </row>
    <row r="143" spans="1:65" x14ac:dyDescent="0.35">
      <c r="I143" s="116"/>
      <c r="J143" s="117"/>
    </row>
    <row r="144" spans="1:65" x14ac:dyDescent="0.35">
      <c r="I144" s="116"/>
      <c r="J144" s="117"/>
    </row>
    <row r="145" spans="1:65" x14ac:dyDescent="0.35">
      <c r="I145" s="116"/>
      <c r="J145" s="117"/>
    </row>
    <row r="146" spans="1:65" x14ac:dyDescent="0.35">
      <c r="I146" s="116"/>
      <c r="J146" s="117"/>
    </row>
    <row r="147" spans="1:65" s="57" customFormat="1" x14ac:dyDescent="0.35">
      <c r="A147" s="15"/>
      <c r="B147" s="15"/>
      <c r="C147" s="15"/>
      <c r="D147" s="15"/>
      <c r="E147" s="15"/>
      <c r="F147" s="15"/>
      <c r="G147" s="15"/>
      <c r="H147" s="15"/>
      <c r="I147" s="107"/>
      <c r="J147" s="117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56"/>
      <c r="BL147" s="56"/>
      <c r="BM147" s="56"/>
    </row>
    <row r="148" spans="1:65" s="53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107"/>
      <c r="J148" s="117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52"/>
      <c r="BL148" s="52"/>
      <c r="BM148" s="52"/>
    </row>
    <row r="149" spans="1:65" s="57" customFormat="1" x14ac:dyDescent="0.35">
      <c r="A149" s="56"/>
      <c r="B149" s="56"/>
      <c r="C149" s="56"/>
      <c r="D149" s="56"/>
      <c r="E149" s="56"/>
      <c r="F149" s="56"/>
      <c r="G149" s="56"/>
      <c r="H149" s="56"/>
      <c r="I149" s="56"/>
      <c r="J149" s="109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56"/>
      <c r="BK149" s="56"/>
      <c r="BL149" s="56"/>
      <c r="BM149" s="56"/>
    </row>
    <row r="150" spans="1:65" x14ac:dyDescent="0.35">
      <c r="I150" s="107"/>
      <c r="J150" s="108"/>
    </row>
    <row r="151" spans="1:65" x14ac:dyDescent="0.35">
      <c r="I151" s="107"/>
      <c r="J151" s="108"/>
    </row>
    <row r="152" spans="1:65" x14ac:dyDescent="0.35">
      <c r="I152" s="107"/>
      <c r="J152" s="108"/>
    </row>
    <row r="153" spans="1:65" x14ac:dyDescent="0.35">
      <c r="I153" s="107"/>
      <c r="J153" s="108"/>
    </row>
    <row r="154" spans="1:65" x14ac:dyDescent="0.35">
      <c r="I154" s="107"/>
      <c r="J154" s="108"/>
    </row>
    <row r="155" spans="1:65" s="57" customFormat="1" x14ac:dyDescent="0.35">
      <c r="A155" s="15"/>
      <c r="B155" s="15"/>
      <c r="C155" s="15"/>
      <c r="D155" s="15"/>
      <c r="E155" s="15"/>
      <c r="F155" s="15"/>
      <c r="G155" s="15"/>
      <c r="H155" s="15"/>
      <c r="I155" s="107"/>
      <c r="J155" s="108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6"/>
      <c r="BL155" s="56"/>
      <c r="BM155" s="56"/>
    </row>
    <row r="156" spans="1:65" s="55" customFormat="1" x14ac:dyDescent="0.35">
      <c r="A156" s="15"/>
      <c r="B156" s="15"/>
      <c r="C156" s="15"/>
      <c r="D156" s="15"/>
      <c r="E156" s="15"/>
      <c r="F156" s="15"/>
      <c r="G156" s="15"/>
      <c r="H156" s="15"/>
      <c r="I156" s="107"/>
      <c r="J156" s="108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54"/>
      <c r="BL156" s="54"/>
      <c r="BM156" s="54"/>
    </row>
    <row r="157" spans="1:65" s="57" customFormat="1" x14ac:dyDescent="0.35">
      <c r="A157" s="56"/>
      <c r="B157" s="56"/>
      <c r="C157" s="56"/>
      <c r="D157" s="56"/>
      <c r="E157" s="56"/>
      <c r="F157" s="56"/>
      <c r="G157" s="56"/>
      <c r="H157" s="56"/>
      <c r="I157" s="56"/>
      <c r="J157" s="109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56"/>
      <c r="BK157" s="56"/>
      <c r="BL157" s="56"/>
      <c r="BM157" s="56"/>
    </row>
    <row r="158" spans="1:65" s="53" customFormat="1" x14ac:dyDescent="0.35">
      <c r="A158" s="52"/>
      <c r="B158" s="52"/>
      <c r="C158" s="52"/>
      <c r="D158" s="52"/>
      <c r="E158" s="52"/>
      <c r="F158" s="52"/>
      <c r="G158" s="52"/>
      <c r="H158" s="52"/>
      <c r="I158" s="52"/>
      <c r="J158" s="110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/>
      <c r="BB158" s="52"/>
      <c r="BC158" s="52"/>
      <c r="BD158" s="52"/>
      <c r="BE158" s="52"/>
      <c r="BF158" s="52"/>
      <c r="BG158" s="52"/>
      <c r="BH158" s="52"/>
      <c r="BI158" s="52"/>
      <c r="BJ158" s="52"/>
      <c r="BK158" s="52"/>
      <c r="BL158" s="52"/>
      <c r="BM158" s="52"/>
    </row>
    <row r="164" spans="1:65" s="57" customFormat="1" x14ac:dyDescent="0.35">
      <c r="A164" s="15"/>
      <c r="B164" s="15"/>
      <c r="C164" s="15"/>
      <c r="D164" s="15"/>
      <c r="E164" s="15"/>
      <c r="F164" s="15"/>
      <c r="G164" s="15"/>
      <c r="H164" s="15"/>
      <c r="I164" s="15"/>
      <c r="J164" s="23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56"/>
      <c r="BL164" s="56"/>
      <c r="BM164" s="56"/>
    </row>
    <row r="165" spans="1:65" s="53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15"/>
      <c r="J165" s="23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52"/>
      <c r="BL165" s="52"/>
      <c r="BM165" s="52"/>
    </row>
    <row r="172" spans="1:65" s="57" customFormat="1" x14ac:dyDescent="0.35">
      <c r="A172" s="15"/>
      <c r="B172" s="15"/>
      <c r="C172" s="15"/>
      <c r="D172" s="15"/>
      <c r="E172" s="15"/>
      <c r="F172" s="15"/>
      <c r="G172" s="15"/>
      <c r="H172" s="15"/>
      <c r="I172" s="15"/>
      <c r="J172" s="23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6"/>
      <c r="BL172" s="56"/>
      <c r="BM172" s="56"/>
    </row>
    <row r="173" spans="1:65" s="57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15"/>
      <c r="J173" s="23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56"/>
      <c r="BL173" s="56"/>
      <c r="BM173" s="56"/>
    </row>
    <row r="180" spans="1:65" s="57" customFormat="1" x14ac:dyDescent="0.35">
      <c r="A180" s="15"/>
      <c r="B180" s="15"/>
      <c r="C180" s="15"/>
      <c r="D180" s="15"/>
      <c r="E180" s="15"/>
      <c r="F180" s="15"/>
      <c r="G180" s="15"/>
      <c r="H180" s="15"/>
      <c r="I180" s="15"/>
      <c r="J180" s="23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6"/>
      <c r="BL180" s="56"/>
      <c r="BM180" s="56"/>
    </row>
    <row r="181" spans="1:65" s="55" customFormat="1" x14ac:dyDescent="0.35">
      <c r="A181" s="15"/>
      <c r="B181" s="15"/>
      <c r="C181" s="15"/>
      <c r="D181" s="15"/>
      <c r="E181" s="15"/>
      <c r="F181" s="15"/>
      <c r="G181" s="15"/>
      <c r="H181" s="15"/>
      <c r="I181" s="15"/>
      <c r="J181" s="23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54"/>
      <c r="BL181" s="54"/>
      <c r="BM181" s="54"/>
    </row>
    <row r="182" spans="1:65" s="53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15"/>
      <c r="J182" s="23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52"/>
      <c r="BL182" s="52"/>
      <c r="BM182" s="52"/>
    </row>
    <row r="189" spans="1:65" s="57" customForma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6"/>
      <c r="BL189" s="56"/>
      <c r="BM189" s="56"/>
    </row>
    <row r="197" spans="1:65" s="57" customForma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6"/>
      <c r="BL197" s="56"/>
      <c r="BM197" s="56"/>
    </row>
    <row r="205" spans="1:65" s="57" customForma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6"/>
      <c r="BL205" s="56"/>
      <c r="BM205" s="56"/>
    </row>
    <row r="206" spans="1:65" s="53" customForma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2"/>
      <c r="BL206" s="52"/>
      <c r="BM206" s="5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0</v>
      </c>
      <c r="C4" s="25" t="e">
        <f>'Banco de Dados'!$I$31/100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10578</v>
      </c>
      <c r="B5" s="32">
        <f>'Banco de Dados'!$I$29</f>
        <v>0</v>
      </c>
      <c r="C5" s="25" t="e">
        <f>'Banco de Dados'!$I$31/100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10013</v>
      </c>
      <c r="B6" s="32">
        <f>'Banco de Dados'!$I$29</f>
        <v>0</v>
      </c>
      <c r="C6" s="25" t="e">
        <f>'Banco de Dados'!$I$31/100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10018</v>
      </c>
      <c r="B7" s="32">
        <f>'Banco de Dados'!$I$29</f>
        <v>0</v>
      </c>
      <c r="C7" s="25" t="e">
        <f>'Banco de Dados'!$I$31/100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10011</v>
      </c>
      <c r="B8" s="32">
        <f>'Banco de Dados'!$I$29</f>
        <v>0</v>
      </c>
      <c r="C8" s="25" t="e">
        <f>'Banco de Dados'!$I$31/100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10579</v>
      </c>
      <c r="B9" s="32">
        <f>'Banco de Dados'!$I$29</f>
        <v>0</v>
      </c>
      <c r="C9" s="25" t="e">
        <f>'Banco de Dados'!$I$31/100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10014</v>
      </c>
      <c r="B10" s="32">
        <f>'Banco de Dados'!$I$29</f>
        <v>0</v>
      </c>
      <c r="C10" s="25" t="e">
        <f>'Banco de Dados'!$I$31/100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10017</v>
      </c>
      <c r="B11" s="32">
        <f>'Banco de Dados'!$I$29</f>
        <v>0</v>
      </c>
      <c r="C11" s="25" t="e">
        <f>'Banco de Dados'!$I$31/100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10012</v>
      </c>
      <c r="B12" s="32">
        <f>'Banco de Dados'!$I$29</f>
        <v>0</v>
      </c>
      <c r="C12" s="25" t="e">
        <f>'Banco de Dados'!$I$31/100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10580</v>
      </c>
      <c r="B13" s="32">
        <f>'Banco de Dados'!$I$29</f>
        <v>0</v>
      </c>
      <c r="C13" s="25" t="e">
        <f>'Banco de Dados'!$I$31/100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10015</v>
      </c>
      <c r="B14" s="32">
        <f>'Banco de Dados'!$I$29</f>
        <v>0</v>
      </c>
      <c r="C14" s="25" t="e">
        <f>'Banco de Dados'!$I$31/100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10016</v>
      </c>
      <c r="B15" s="32">
        <f>'Banco de Dados'!$I$29</f>
        <v>0</v>
      </c>
      <c r="C15" s="25" t="e">
        <f>'Banco de Dados'!$I$31/100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10156</v>
      </c>
      <c r="B16" s="32">
        <f>'Banco de Dados'!$I$29</f>
        <v>0</v>
      </c>
      <c r="C16" s="25" t="e">
        <f>'Banco de Dados'!$I$31/100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10457</v>
      </c>
      <c r="E27" s="40" t="s">
        <v>10454</v>
      </c>
      <c r="F27" s="40" t="s">
        <v>10573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10320</v>
      </c>
      <c r="C30" s="39" t="s">
        <v>10441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10322</v>
      </c>
      <c r="C32" s="39" t="s">
        <v>10443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5" ht="16.5" x14ac:dyDescent="0.35">
      <c r="A33" s="41" t="str">
        <f t="shared" si="0"/>
        <v>M1A1SA1RT2</v>
      </c>
      <c r="B33" s="41" t="s">
        <v>10323</v>
      </c>
      <c r="C33" s="39" t="s">
        <v>10444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5" ht="16.5" x14ac:dyDescent="0.35">
      <c r="A34" s="41" t="str">
        <f t="shared" si="0"/>
        <v>M1A1SA1RT3</v>
      </c>
      <c r="B34" s="41" t="s">
        <v>10324</v>
      </c>
      <c r="C34" s="39" t="s">
        <v>10445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5" ht="16.5" x14ac:dyDescent="0.35">
      <c r="A35" s="41" t="str">
        <f t="shared" si="0"/>
        <v>M1A1SA1RT4</v>
      </c>
      <c r="B35" s="41" t="s">
        <v>10325</v>
      </c>
      <c r="C35" s="39" t="s">
        <v>10446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5" ht="16.5" x14ac:dyDescent="0.35">
      <c r="A36" s="41" t="str">
        <f t="shared" si="0"/>
        <v>M1A1SA1RT5</v>
      </c>
      <c r="B36" s="41" t="s">
        <v>10326</v>
      </c>
      <c r="C36" s="39" t="s">
        <v>10447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10448</v>
      </c>
    </row>
    <row r="39" spans="1:15" ht="16.5" x14ac:dyDescent="0.35">
      <c r="B39" s="41" t="str">
        <f>_xlfn.CONCAT(D39,F39)</f>
        <v>M1A1SA1</v>
      </c>
      <c r="D39" s="40" t="s">
        <v>10457</v>
      </c>
      <c r="E39" s="40" t="s">
        <v>10454</v>
      </c>
      <c r="F39" s="40" t="s">
        <v>10573</v>
      </c>
    </row>
    <row r="41" spans="1:15" ht="33" x14ac:dyDescent="0.25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10572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10320</v>
      </c>
      <c r="C43" s="39" t="s">
        <v>10441</v>
      </c>
      <c r="D43" s="104" t="str">
        <f>(IFERROR(VLOOKUP(A43,'Arranjos Consolidados'!$E$3:$BM$303,$D$42,FALSE),""))</f>
        <v/>
      </c>
      <c r="E43" s="104" t="str">
        <f>(IFERROR((VLOOKUP(A43,'Arranjos Consolidados'!$E$3:$BM$303,$E$42,FALSE)),""))</f>
        <v/>
      </c>
      <c r="F43" s="105" t="str">
        <f>(IFERROR((VLOOKUP(A43,'Arranjos Consolidados'!$E$3:$BM$303,$F$42,FALSE)),""))</f>
        <v/>
      </c>
      <c r="G43" s="105" t="str">
        <f>(IFERROR((VLOOKUP(A43,'Arranjos Consolidados'!$E$3:$BM$303,$G$42,FALSE)),""))</f>
        <v/>
      </c>
      <c r="H43" s="105" t="str">
        <f>(IFERROR((VLOOKUP(A43,'Arranjos Consolidados'!$E$3:$BM$303,$H$42,FALSE)),""))</f>
        <v/>
      </c>
      <c r="I43" s="105" t="str">
        <f>(IFERROR((VLOOKUP(A43,'Arranjos Consolidados'!$E$3:$BM$303,$I$42,FALSE)),""))</f>
        <v/>
      </c>
      <c r="J43" s="105" t="str">
        <f>(IFERROR((VLOOKUP(A43,'Arranjos Consolidados'!$E$3:$BM$303,$J$42,FALSE)),""))</f>
        <v/>
      </c>
      <c r="K43" s="105" t="str">
        <f>(IFERROR((VLOOKUP(A43,'Arranjos Consolidados'!$E$3:$BM$303,$K$42,FALSE)),""))</f>
        <v/>
      </c>
      <c r="L43" s="105" t="str">
        <f>(IFERROR((VLOOKUP(A43,'Arranjos Consolidados'!$E$3:$BM$303,$L$42,FALSE)),""))</f>
        <v/>
      </c>
      <c r="M43" s="105" t="str">
        <f>(IFERROR((VLOOKUP(A43,'Arranjos Consolidados'!$E$3:$BM$303,18,FALSE)),""))</f>
        <v/>
      </c>
      <c r="N43" s="105" t="s">
        <v>9688</v>
      </c>
      <c r="O43" s="105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104" t="str">
        <f>(IFERROR(VLOOKUP(A44,'Arranjos Consolidados'!$E$3:$BM$303,$D$42,FALSE),""))</f>
        <v/>
      </c>
      <c r="E44" s="104" t="str">
        <f>(IFERROR((VLOOKUP(A44,'Arranjos Consolidados'!$E$3:$BM$303,$E$42,FALSE)),""))</f>
        <v/>
      </c>
      <c r="F44" s="105" t="str">
        <f>(IFERROR((VLOOKUP(A44,'Arranjos Consolidados'!$E$3:$BM$303,$F$42,FALSE)),""))</f>
        <v/>
      </c>
      <c r="G44" s="105" t="str">
        <f>(IFERROR((VLOOKUP(A44,'Arranjos Consolidados'!$E$3:$BM$303,$G$42,FALSE)),""))</f>
        <v/>
      </c>
      <c r="H44" s="105" t="str">
        <f>(IFERROR((VLOOKUP(A44,'Arranjos Consolidados'!$E$3:$BM$303,$H$42,FALSE)),""))</f>
        <v/>
      </c>
      <c r="I44" s="105" t="str">
        <f>(IFERROR((VLOOKUP(A44,'Arranjos Consolidados'!$E$3:$BM$303,$I$42,FALSE)),""))</f>
        <v/>
      </c>
      <c r="J44" s="105" t="str">
        <f>(IFERROR((VLOOKUP(A44,'Arranjos Consolidados'!$E$3:$BM$303,$J$42,FALSE)),""))</f>
        <v/>
      </c>
      <c r="K44" s="105" t="str">
        <f>(IFERROR((VLOOKUP(A44,'Arranjos Consolidados'!$E$3:$BM$303,$K$42,FALSE)),""))</f>
        <v/>
      </c>
      <c r="L44" s="105" t="str">
        <f>(IFERROR((VLOOKUP(A44,'Arranjos Consolidados'!$E$3:$BM$303,$L$42,FALSE)),""))</f>
        <v/>
      </c>
      <c r="M44" s="105" t="str">
        <f>(IFERROR((VLOOKUP(A44,'Arranjos Consolidados'!$E$3:$BM$303,19,FALSE)),""))</f>
        <v/>
      </c>
      <c r="N44" s="105" t="str">
        <f>(IFERROR((VLOOKUP(A44,'Arranjos Consolidados'!$E$3:$BM$303,20,FALSE)),""))</f>
        <v/>
      </c>
      <c r="O44" s="105" t="str">
        <f>O45</f>
        <v/>
      </c>
    </row>
    <row r="45" spans="1:15" ht="16.5" x14ac:dyDescent="0.35">
      <c r="A45" s="41" t="str">
        <f t="shared" si="1"/>
        <v>M1A1SA1RT1-C</v>
      </c>
      <c r="B45" s="41" t="s">
        <v>10322</v>
      </c>
      <c r="C45" s="39" t="s">
        <v>10443</v>
      </c>
      <c r="D45" s="104" t="str">
        <f>(IFERROR(VLOOKUP(A45,'Arranjos Consolidados'!$E$3:$BM$303,$D$42,FALSE),""))</f>
        <v/>
      </c>
      <c r="E45" s="104" t="str">
        <f>(IFERROR((VLOOKUP(A45,'Arranjos Consolidados'!$E$3:$BM$303,$E$42,FALSE)),""))</f>
        <v/>
      </c>
      <c r="F45" s="105" t="str">
        <f>(IFERROR((VLOOKUP(A45,'Arranjos Consolidados'!$E$3:$BM$303,$F$42,FALSE)),""))</f>
        <v/>
      </c>
      <c r="G45" s="105" t="str">
        <f>(IFERROR((VLOOKUP(A45,'Arranjos Consolidados'!$E$3:$BM$303,$G$42,FALSE)),""))</f>
        <v/>
      </c>
      <c r="H45" s="105" t="str">
        <f>(IFERROR((VLOOKUP(A45,'Arranjos Consolidados'!$E$3:$BM$303,$H$42,FALSE)),""))</f>
        <v/>
      </c>
      <c r="I45" s="105" t="str">
        <f>(IFERROR((VLOOKUP(A45,'Arranjos Consolidados'!$E$3:$BM$303,$I$42,FALSE)),""))</f>
        <v/>
      </c>
      <c r="J45" s="105" t="str">
        <f>(IFERROR((VLOOKUP(A45,'Arranjos Consolidados'!$E$3:$BM$303,$J$42,FALSE)),""))</f>
        <v/>
      </c>
      <c r="K45" s="105" t="str">
        <f>(IFERROR((VLOOKUP(A45,'Arranjos Consolidados'!$E$3:$BM$303,$K$42,FALSE)),""))</f>
        <v/>
      </c>
      <c r="L45" s="105" t="str">
        <f>(IFERROR((VLOOKUP(A45,'Arranjos Consolidados'!$E$3:$BM$303,$L$42,FALSE)),""))</f>
        <v/>
      </c>
      <c r="M45" s="105" t="str">
        <f>(IFERROR((VLOOKUP(A45,'Arranjos Consolidados'!$E$3:$BM$303,20,FALSE))/1000000,""))</f>
        <v/>
      </c>
      <c r="N45" s="105" t="s">
        <v>9688</v>
      </c>
      <c r="O45" s="105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10323</v>
      </c>
      <c r="C46" s="39" t="s">
        <v>10444</v>
      </c>
      <c r="D46" s="104" t="str">
        <f>(IFERROR(VLOOKUP(A46,'Arranjos Consolidados'!$E$3:$BM$303,$D$42,FALSE),""))</f>
        <v/>
      </c>
      <c r="E46" s="104" t="str">
        <f>(IFERROR((VLOOKUP(A46,'Arranjos Consolidados'!$E$3:$BM$303,$E$42,FALSE)),""))</f>
        <v/>
      </c>
      <c r="F46" s="105" t="str">
        <f>(IFERROR((VLOOKUP(A46,'Arranjos Consolidados'!$E$3:$BM$303,$F$42,FALSE)),""))</f>
        <v/>
      </c>
      <c r="G46" s="105" t="str">
        <f>(IFERROR((VLOOKUP(A46,'Arranjos Consolidados'!$E$3:$BM$303,$G$42,FALSE)),""))</f>
        <v/>
      </c>
      <c r="H46" s="105" t="str">
        <f>(IFERROR((VLOOKUP(A46,'Arranjos Consolidados'!$E$3:$BM$303,$H$42,FALSE)),""))</f>
        <v/>
      </c>
      <c r="I46" s="105" t="str">
        <f>(IFERROR((VLOOKUP(A46,'Arranjos Consolidados'!$E$3:$BM$303,$I$42,FALSE)),""))</f>
        <v/>
      </c>
      <c r="J46" s="105" t="str">
        <f>(IFERROR((VLOOKUP(A46,'Arranjos Consolidados'!$E$3:$BM$303,$J$42,FALSE)),""))</f>
        <v/>
      </c>
      <c r="K46" s="105" t="str">
        <f>(IFERROR((VLOOKUP(A46,'Arranjos Consolidados'!$E$3:$BM$303,$K$42,FALSE)),""))</f>
        <v/>
      </c>
      <c r="L46" s="105" t="str">
        <f>(IFERROR((VLOOKUP(A46,'Arranjos Consolidados'!$E$3:$BM$303,$L$42,FALSE)),""))</f>
        <v/>
      </c>
      <c r="M46" s="105" t="str">
        <f>(IFERROR((VLOOKUP(A46,'Arranjos Consolidados'!$E$3:$BM$303,15,FALSE)),""))</f>
        <v/>
      </c>
      <c r="N46" s="105" t="s">
        <v>9688</v>
      </c>
      <c r="O46" s="105" t="s">
        <v>9688</v>
      </c>
    </row>
    <row r="47" spans="1:15" ht="16.5" x14ac:dyDescent="0.35">
      <c r="A47" s="41" t="str">
        <f t="shared" si="1"/>
        <v>M1A1SA1RT3</v>
      </c>
      <c r="B47" s="41" t="s">
        <v>10324</v>
      </c>
      <c r="C47" s="39" t="s">
        <v>10445</v>
      </c>
      <c r="D47" s="104" t="str">
        <f>(IFERROR(VLOOKUP(A47,'Arranjos Consolidados'!$E$3:$BM$303,$D$42,FALSE),""))</f>
        <v/>
      </c>
      <c r="E47" s="104" t="str">
        <f>(IFERROR((VLOOKUP(A47,'Arranjos Consolidados'!$E$3:$BM$303,$E$42,FALSE)),""))</f>
        <v/>
      </c>
      <c r="F47" s="105" t="str">
        <f>(IFERROR((VLOOKUP(A47,'Arranjos Consolidados'!$E$3:$BM$303,$F$42,FALSE)),""))</f>
        <v/>
      </c>
      <c r="G47" s="105" t="str">
        <f>(IFERROR((VLOOKUP(A47,'Arranjos Consolidados'!$E$3:$BM$303,$G$42,FALSE)),""))</f>
        <v/>
      </c>
      <c r="H47" s="105" t="str">
        <f>(IFERROR((VLOOKUP(A47,'Arranjos Consolidados'!$E$3:$BM$303,$H$42,FALSE)),""))</f>
        <v/>
      </c>
      <c r="I47" s="105" t="str">
        <f>(IFERROR((VLOOKUP(A47,'Arranjos Consolidados'!$E$3:$BM$303,$I$42,FALSE)),""))</f>
        <v/>
      </c>
      <c r="J47" s="105" t="str">
        <f>(IFERROR((VLOOKUP(A47,'Arranjos Consolidados'!$E$3:$BM$303,$J$42,FALSE)),""))</f>
        <v/>
      </c>
      <c r="K47" s="105" t="str">
        <f>(IFERROR((VLOOKUP(A47,'Arranjos Consolidados'!$E$3:$BM$303,$K$42,FALSE)),""))</f>
        <v/>
      </c>
      <c r="L47" s="105" t="str">
        <f>(IFERROR((VLOOKUP(A47,'Arranjos Consolidados'!$E$3:$BM$303,$L$42,FALSE)),""))</f>
        <v/>
      </c>
      <c r="M47" s="105" t="s">
        <v>9688</v>
      </c>
      <c r="N47" s="105" t="s">
        <v>9688</v>
      </c>
      <c r="O47" s="105" t="s">
        <v>9688</v>
      </c>
    </row>
    <row r="48" spans="1:15" ht="16.5" x14ac:dyDescent="0.35">
      <c r="A48" s="41" t="str">
        <f t="shared" si="1"/>
        <v>M1A1SA1RT4</v>
      </c>
      <c r="B48" s="41" t="s">
        <v>10325</v>
      </c>
      <c r="C48" s="39" t="s">
        <v>10446</v>
      </c>
      <c r="D48" s="104" t="str">
        <f>(IFERROR(VLOOKUP(A48,'Arranjos Consolidados'!$E$3:$BM$303,$D$42,FALSE),""))</f>
        <v/>
      </c>
      <c r="E48" s="104" t="str">
        <f>(IFERROR((VLOOKUP(A48,'Arranjos Consolidados'!$E$3:$BM$303,$E$42,FALSE)),""))</f>
        <v/>
      </c>
      <c r="F48" s="105" t="str">
        <f>(IFERROR((VLOOKUP(A48,'Arranjos Consolidados'!$E$3:$BM$303,$F$42,FALSE)),""))</f>
        <v/>
      </c>
      <c r="G48" s="105" t="str">
        <f>(IFERROR((VLOOKUP(A48,'Arranjos Consolidados'!$E$3:$BM$303,$G$42,FALSE)),""))</f>
        <v/>
      </c>
      <c r="H48" s="105" t="str">
        <f>(IFERROR((VLOOKUP(A48,'Arranjos Consolidados'!$E$3:$BM$303,$H$42,FALSE)),""))</f>
        <v/>
      </c>
      <c r="I48" s="105" t="str">
        <f>(IFERROR((VLOOKUP(A48,'Arranjos Consolidados'!$E$3:$BM$303,$I$42,FALSE)),""))</f>
        <v/>
      </c>
      <c r="J48" s="105" t="str">
        <f>(IFERROR((VLOOKUP(A48,'Arranjos Consolidados'!$E$3:$BM$303,$J$42,FALSE)),""))</f>
        <v/>
      </c>
      <c r="K48" s="105" t="str">
        <f>(IFERROR((VLOOKUP(A48,'Arranjos Consolidados'!$E$3:$BM$303,$K$42,FALSE)),""))</f>
        <v/>
      </c>
      <c r="L48" s="105" t="str">
        <f>(IFERROR((VLOOKUP(A48,'Arranjos Consolidados'!$E$3:$BM$303,$L$42,FALSE)),""))</f>
        <v/>
      </c>
      <c r="M48" s="105" t="str">
        <f>(IFERROR((VLOOKUP(A48,'Arranjos Consolidados'!$E$3:$BM$303,17,FALSE)),""))</f>
        <v/>
      </c>
      <c r="N48" s="105" t="s">
        <v>9688</v>
      </c>
      <c r="O48" s="105" t="s">
        <v>9688</v>
      </c>
    </row>
    <row r="49" spans="1:16" ht="16.5" x14ac:dyDescent="0.35">
      <c r="A49" s="41" t="str">
        <f t="shared" si="1"/>
        <v>M1A1SA1RT5</v>
      </c>
      <c r="B49" s="41" t="s">
        <v>10326</v>
      </c>
      <c r="C49" s="39" t="s">
        <v>10447</v>
      </c>
      <c r="D49" s="104" t="str">
        <f>(IFERROR(VLOOKUP(A49,'Arranjos Consolidados'!$E$3:$BM$303,$D$42,FALSE),""))</f>
        <v/>
      </c>
      <c r="E49" s="104" t="str">
        <f>(IFERROR((VLOOKUP(A49,'Arranjos Consolidados'!$E$3:$BM$303,$E$42,FALSE)),""))</f>
        <v/>
      </c>
      <c r="F49" s="105" t="str">
        <f>(IFERROR((VLOOKUP(A49,'Arranjos Consolidados'!$E$3:$BM$303,$F$42,FALSE)),""))</f>
        <v/>
      </c>
      <c r="G49" s="105" t="str">
        <f>(IFERROR((VLOOKUP(A49,'Arranjos Consolidados'!$E$3:$BM$303,$G$42,FALSE)),""))</f>
        <v/>
      </c>
      <c r="H49" s="105" t="str">
        <f>(IFERROR((VLOOKUP(A49,'Arranjos Consolidados'!$E$3:$BM$303,$H$42,FALSE)),""))</f>
        <v/>
      </c>
      <c r="I49" s="105" t="str">
        <f>(IFERROR((VLOOKUP(A49,'Arranjos Consolidados'!$E$3:$BM$303,$I$42,FALSE)),""))</f>
        <v/>
      </c>
      <c r="J49" s="105" t="str">
        <f>(IFERROR((VLOOKUP(A49,'Arranjos Consolidados'!$E$3:$BM$303,$J$42,FALSE)),""))</f>
        <v/>
      </c>
      <c r="K49" s="105" t="str">
        <f>(IFERROR((VLOOKUP(A49,'Arranjos Consolidados'!$E$3:$BM$303,$K$42,FALSE)),""))</f>
        <v/>
      </c>
      <c r="L49" s="105" t="str">
        <f>(IFERROR((VLOOKUP(A49,'Arranjos Consolidados'!$E$3:$BM$303,$L$42,FALSE)),""))</f>
        <v/>
      </c>
      <c r="M49" s="105" t="str">
        <f>(IFERROR((VLOOKUP(A49,'Arranjos Consolidados'!$E$3:$BM$303,17,FALSE)),""))</f>
        <v/>
      </c>
      <c r="N49" s="105" t="s">
        <v>9688</v>
      </c>
      <c r="O49" s="105" t="s">
        <v>9688</v>
      </c>
    </row>
    <row r="50" spans="1:16" ht="16.5" x14ac:dyDescent="0.35">
      <c r="A50" s="41" t="str">
        <f>_xlfn.CONCAT($D$39,$F$39)</f>
        <v>M1A1SA1</v>
      </c>
      <c r="B50" s="49" t="str">
        <f>IFERROR(VLOOKUP(A50,CHOOSE({1,2},'Arranjos Consolidados'!E:E,'Arranjos Consolidados'!D:D),2,FALSE),"")</f>
        <v/>
      </c>
      <c r="C50" s="39" t="s">
        <v>10460</v>
      </c>
      <c r="D50" s="104" t="str">
        <f>(IFERROR(VLOOKUP(A50,'Arranjos Consolidados'!$E$3:$BM$303,$D$42,FALSE),""))</f>
        <v/>
      </c>
      <c r="E50" s="104" t="str">
        <f>(IFERROR((VLOOKUP(A50,'Arranjos Consolidados'!$E$3:$BM$303,$E$42,FALSE)),""))</f>
        <v/>
      </c>
      <c r="F50" s="105" t="str">
        <f>(IFERROR((VLOOKUP(A50,'Arranjos Consolidados'!$E$3:$BM$303,$F$42,FALSE)),""))</f>
        <v/>
      </c>
      <c r="G50" s="105" t="str">
        <f>(IFERROR((VLOOKUP(A50,'Arranjos Consolidados'!$E$3:$BM$303,$G$42,FALSE)),""))</f>
        <v/>
      </c>
      <c r="H50" s="105"/>
      <c r="I50" s="105"/>
      <c r="J50" s="105"/>
      <c r="K50" s="105"/>
      <c r="L50" s="105"/>
      <c r="M50" s="105"/>
      <c r="N50" s="106"/>
      <c r="O50" s="105" t="s">
        <v>9688</v>
      </c>
    </row>
    <row r="52" spans="1:16" ht="16.5" x14ac:dyDescent="0.25">
      <c r="D52" s="38" t="s">
        <v>9943</v>
      </c>
      <c r="E52" s="38" t="s">
        <v>9876</v>
      </c>
      <c r="F52" s="79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91" t="s">
        <v>10545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10564</v>
      </c>
      <c r="P56" s="38" t="s">
        <v>10565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95" t="str">
        <f>(IFERROR(ROUND(VLOOKUP($A57,'Arranjos Consolidados'!$E$3:$BM$303,6,FALSE)*100,1),""))</f>
        <v/>
      </c>
      <c r="G57" s="94" t="str">
        <f>(IFERROR(ROUND(VLOOKUP($A57,'Arranjos Consolidados'!$E$3:$BM$303,D$42,FALSE),1),""))</f>
        <v/>
      </c>
      <c r="H57" s="94" t="str">
        <f>(IFERROR(ROUND(VLOOKUP($A57,'Arranjos Consolidados'!$E$3:$BM$303,E$42,FALSE),1),""))</f>
        <v/>
      </c>
      <c r="I57" s="94" t="str">
        <f>(IFERROR(ROUND(VLOOKUP($A57,'Arranjos Consolidados'!$E$3:$BM$303,F$42,FALSE),1),""))</f>
        <v/>
      </c>
      <c r="J57" s="94" t="str">
        <f>(IFERROR(ROUND(VLOOKUP($A57,'Arranjos Consolidados'!$E$3:$BM$303,G$42,FALSE),1),""))</f>
        <v/>
      </c>
      <c r="K57" s="94" t="str">
        <f>(IFERROR(ROUND(VLOOKUP($A57,'Arranjos Consolidados'!$E$3:$BM$303,H$42,FALSE),1),""))</f>
        <v/>
      </c>
      <c r="L57" s="94" t="str">
        <f>(IFERROR(ROUND(VLOOKUP($A57,'Arranjos Consolidados'!$E$3:$BM$303,I$42,FALSE),1),""))</f>
        <v/>
      </c>
      <c r="M57" s="94" t="str">
        <f>(IFERROR(ROUND(VLOOKUP($A57,'Arranjos Consolidados'!$E$3:$BM$303,J$42,FALSE),1),""))</f>
        <v/>
      </c>
      <c r="N57" s="94" t="str">
        <f>(IFERROR(ROUND(VLOOKUP($A57,'Arranjos Consolidados'!$E$3:$BM$303,L$42,FALSE),1),""))</f>
        <v/>
      </c>
      <c r="O57" s="94" t="str">
        <f>(IFERROR(ROUND(VLOOKUP(A57,'Arranjos Consolidados'!$E$3:$BM$303,20,FALSE),0),""))</f>
        <v/>
      </c>
      <c r="P57" s="94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95" t="str">
        <f>(IFERROR(ROUND(VLOOKUP($A58,'Arranjos Consolidados'!$E$3:$BM$303,6,FALSE)*100,1),""))</f>
        <v/>
      </c>
      <c r="G58" s="94" t="str">
        <f>(IFERROR(ROUND(VLOOKUP($A58,'Arranjos Consolidados'!$E$3:$BM$303,D$42,FALSE),1),""))</f>
        <v/>
      </c>
      <c r="H58" s="94" t="str">
        <f>(IFERROR(ROUND(VLOOKUP($A58,'Arranjos Consolidados'!$E$3:$BM$303,E$42,FALSE),1),""))</f>
        <v/>
      </c>
      <c r="I58" s="94" t="str">
        <f>(IFERROR(ROUND(VLOOKUP($A58,'Arranjos Consolidados'!$E$3:$BM$303,F$42,FALSE),1),""))</f>
        <v/>
      </c>
      <c r="J58" s="94" t="str">
        <f>(IFERROR(ROUND(VLOOKUP($A58,'Arranjos Consolidados'!$E$3:$BM$303,G$42,FALSE),1),""))</f>
        <v/>
      </c>
      <c r="K58" s="94" t="str">
        <f>(IFERROR(ROUND(VLOOKUP($A58,'Arranjos Consolidados'!$E$3:$BM$303,H$42,FALSE),1),""))</f>
        <v/>
      </c>
      <c r="L58" s="94" t="str">
        <f>(IFERROR(ROUND(VLOOKUP($A58,'Arranjos Consolidados'!$E$3:$BM$303,I$42,FALSE),1),""))</f>
        <v/>
      </c>
      <c r="M58" s="94" t="str">
        <f>(IFERROR(ROUND(VLOOKUP($A58,'Arranjos Consolidados'!$E$3:$BM$303,J$42,FALSE),1),""))</f>
        <v/>
      </c>
      <c r="N58" s="94" t="str">
        <f>(IFERROR(ROUND(VLOOKUP($A58,'Arranjos Consolidados'!$E$3:$BM$303,L$42,FALSE),1),""))</f>
        <v/>
      </c>
      <c r="O58" s="94" t="str">
        <f>(IFERROR(ROUND(VLOOKUP(A58,'Arranjos Consolidados'!$E$3:$BM$303,20,FALSE),0),""))</f>
        <v/>
      </c>
      <c r="P58" s="94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95" t="str">
        <f>(IFERROR(ROUND(VLOOKUP($A59,'Arranjos Consolidados'!$E$3:$BM$303,6,FALSE)*100,1),""))</f>
        <v/>
      </c>
      <c r="G59" s="94" t="str">
        <f>(IFERROR(ROUND(VLOOKUP($A59,'Arranjos Consolidados'!$E$3:$BM$303,D$42,FALSE),1),""))</f>
        <v/>
      </c>
      <c r="H59" s="94" t="str">
        <f>(IFERROR(ROUND(VLOOKUP($A59,'Arranjos Consolidados'!$E$3:$BM$303,E$42,FALSE),1),""))</f>
        <v/>
      </c>
      <c r="I59" s="94" t="str">
        <f>(IFERROR(ROUND(VLOOKUP($A59,'Arranjos Consolidados'!$E$3:$BM$303,F$42,FALSE),1),""))</f>
        <v/>
      </c>
      <c r="J59" s="94" t="str">
        <f>(IFERROR(ROUND(VLOOKUP($A59,'Arranjos Consolidados'!$E$3:$BM$303,G$42,FALSE),1),""))</f>
        <v/>
      </c>
      <c r="K59" s="94" t="str">
        <f>(IFERROR(ROUND(VLOOKUP($A59,'Arranjos Consolidados'!$E$3:$BM$303,H$42,FALSE),1),""))</f>
        <v/>
      </c>
      <c r="L59" s="94" t="str">
        <f>(IFERROR(ROUND(VLOOKUP($A59,'Arranjos Consolidados'!$E$3:$BM$303,I$42,FALSE),1),""))</f>
        <v/>
      </c>
      <c r="M59" s="94" t="str">
        <f>(IFERROR(ROUND(VLOOKUP($A59,'Arranjos Consolidados'!$E$3:$BM$303,J$42,FALSE),1),""))</f>
        <v/>
      </c>
      <c r="N59" s="94" t="str">
        <f>(IFERROR(ROUND(VLOOKUP($A59,'Arranjos Consolidados'!$E$3:$BM$303,L$42,FALSE),1),""))</f>
        <v/>
      </c>
      <c r="O59" s="94" t="str">
        <f>(IFERROR(ROUND(VLOOKUP(A59,'Arranjos Consolidados'!$E$3:$BM$303,20,FALSE),0),""))</f>
        <v/>
      </c>
      <c r="P59" s="94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95" t="str">
        <f>(IFERROR(ROUND(VLOOKUP($A60,'Arranjos Consolidados'!$E$3:$BM$303,6,FALSE)*100,1),""))</f>
        <v/>
      </c>
      <c r="G60" s="94" t="str">
        <f>(IFERROR(ROUND(VLOOKUP($A60,'Arranjos Consolidados'!$E$3:$BM$303,D$42,FALSE),1),""))</f>
        <v/>
      </c>
      <c r="H60" s="94" t="str">
        <f>(IFERROR(ROUND(VLOOKUP($A60,'Arranjos Consolidados'!$E$3:$BM$303,E$42,FALSE),1),""))</f>
        <v/>
      </c>
      <c r="I60" s="94" t="str">
        <f>(IFERROR(ROUND(VLOOKUP($A60,'Arranjos Consolidados'!$E$3:$BM$303,F$42,FALSE),1),""))</f>
        <v/>
      </c>
      <c r="J60" s="94" t="str">
        <f>(IFERROR(ROUND(VLOOKUP($A60,'Arranjos Consolidados'!$E$3:$BM$303,G$42,FALSE),1),""))</f>
        <v/>
      </c>
      <c r="K60" s="94" t="str">
        <f>(IFERROR(ROUND(VLOOKUP($A60,'Arranjos Consolidados'!$E$3:$BM$303,H$42,FALSE),1),""))</f>
        <v/>
      </c>
      <c r="L60" s="94" t="str">
        <f>(IFERROR(ROUND(VLOOKUP($A60,'Arranjos Consolidados'!$E$3:$BM$303,I$42,FALSE),1),""))</f>
        <v/>
      </c>
      <c r="M60" s="94" t="str">
        <f>(IFERROR(ROUND(VLOOKUP($A60,'Arranjos Consolidados'!$E$3:$BM$303,J$42,FALSE),1),""))</f>
        <v/>
      </c>
      <c r="N60" s="94" t="str">
        <f>(IFERROR(ROUND(VLOOKUP($A60,'Arranjos Consolidados'!$E$3:$BM$303,L$42,FALSE),1),""))</f>
        <v/>
      </c>
      <c r="O60" s="94" t="str">
        <f>(IFERROR(ROUND(VLOOKUP(A60,'Arranjos Consolidados'!$E$3:$BM$303,20,FALSE),0),""))</f>
        <v/>
      </c>
      <c r="P60" s="94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4" width="14.42578125" customWidth="1"/>
    <col min="25" max="25" width="83.85546875" bestFit="1" customWidth="1"/>
    <col min="26" max="27" width="14.42578125" customWidth="1"/>
  </cols>
  <sheetData>
    <row r="1" spans="1:27" ht="16.5" customHeight="1" x14ac:dyDescent="0.25">
      <c r="A1" s="126" t="s">
        <v>9943</v>
      </c>
      <c r="B1" s="126"/>
      <c r="C1" s="126"/>
      <c r="D1" s="130" t="s">
        <v>10524</v>
      </c>
      <c r="E1" s="131"/>
      <c r="F1" s="131"/>
      <c r="G1" s="131"/>
      <c r="H1" s="131"/>
      <c r="I1" s="131"/>
      <c r="J1" s="131"/>
      <c r="K1" s="131"/>
      <c r="L1" s="132"/>
      <c r="M1" s="66"/>
      <c r="N1" s="130" t="s">
        <v>10523</v>
      </c>
      <c r="O1" s="131"/>
      <c r="P1" s="131"/>
      <c r="Q1" s="131"/>
      <c r="R1" s="132"/>
      <c r="S1" s="130" t="s">
        <v>10528</v>
      </c>
      <c r="T1" s="131"/>
      <c r="U1" s="131"/>
      <c r="V1" s="131"/>
      <c r="W1" s="132"/>
      <c r="X1" s="126" t="s">
        <v>10531</v>
      </c>
      <c r="Y1" s="126" t="s">
        <v>10532</v>
      </c>
      <c r="Z1" s="126" t="s">
        <v>10533</v>
      </c>
      <c r="AA1" s="126" t="s">
        <v>10534</v>
      </c>
    </row>
    <row r="2" spans="1:27" ht="60" x14ac:dyDescent="0.25">
      <c r="A2" s="127" t="s">
        <v>10457</v>
      </c>
      <c r="B2" s="128"/>
      <c r="C2" s="129"/>
      <c r="D2" s="65" t="s">
        <v>10530</v>
      </c>
      <c r="E2" s="64" t="s">
        <v>10510</v>
      </c>
      <c r="F2" s="64" t="s">
        <v>10511</v>
      </c>
      <c r="G2" s="64" t="s">
        <v>10512</v>
      </c>
      <c r="H2" s="64" t="s">
        <v>10513</v>
      </c>
      <c r="I2" s="64" t="s">
        <v>10514</v>
      </c>
      <c r="J2" s="64" t="s">
        <v>10515</v>
      </c>
      <c r="K2" s="64" t="s">
        <v>10516</v>
      </c>
      <c r="L2" s="64" t="s">
        <v>10517</v>
      </c>
      <c r="M2" s="65" t="s">
        <v>10535</v>
      </c>
      <c r="N2" s="65" t="s">
        <v>10530</v>
      </c>
      <c r="O2" s="64" t="s">
        <v>10520</v>
      </c>
      <c r="P2" s="64" t="s">
        <v>10521</v>
      </c>
      <c r="Q2" s="64" t="s">
        <v>10522</v>
      </c>
      <c r="R2" s="64" t="s">
        <v>10523</v>
      </c>
      <c r="S2" s="65" t="s">
        <v>10530</v>
      </c>
      <c r="T2" s="64" t="s">
        <v>10525</v>
      </c>
      <c r="U2" s="64" t="s">
        <v>10526</v>
      </c>
      <c r="V2" s="64" t="s">
        <v>10527</v>
      </c>
      <c r="W2" s="64" t="s">
        <v>10529</v>
      </c>
      <c r="X2" s="126"/>
      <c r="Y2" s="126"/>
      <c r="Z2" s="126"/>
      <c r="AA2" s="126"/>
    </row>
    <row r="3" spans="1:27" x14ac:dyDescent="0.25">
      <c r="A3" s="68" t="s">
        <v>10454</v>
      </c>
      <c r="B3" s="68" t="str">
        <f>_xlfn.CONCAT($A$2,A3)</f>
        <v>M1A1</v>
      </c>
      <c r="C3" s="68" t="s">
        <v>10518</v>
      </c>
      <c r="D3" s="68" t="str">
        <f>_xlfn.CONCAT($D$1, " - ",B3)</f>
        <v>Esforço - M1A1</v>
      </c>
      <c r="E3" s="68" t="str">
        <f>(IFERROR(ROUND(VLOOKUP(B3,'Arranjos Consolidados'!$E$3:$BM$303,25,FALSE),0),""))</f>
        <v/>
      </c>
      <c r="F3" s="68" t="e">
        <f>(IFERROR(ROUND(VLOOKUP(B3,'Arranjos Consolidados'!$E$3:$BM$303,23,FALSE),0),""))+(IFERROR(ROUND(VLOOKUP(B3,'Arranjos Consolidados'!$E$3:$BM$303,24,FALSE),0),""))</f>
        <v>#VALUE!</v>
      </c>
      <c r="G3" s="68" t="e">
        <f>E3+F3</f>
        <v>#VALUE!</v>
      </c>
      <c r="H3" s="68" t="str">
        <f>(IFERROR(ROUND(VLOOKUP(B3,'Arranjos Consolidados'!$E$3:$BM$303,27,FALSE),0),""))</f>
        <v/>
      </c>
      <c r="I3" s="68" t="str">
        <f>(IFERROR(ROUND(VLOOKUP(B3,'Arranjos Consolidados'!$E$3:$BM$303,30,FALSE),0),""))</f>
        <v/>
      </c>
      <c r="J3" s="68" t="str">
        <f>(IFERROR(ROUND(VLOOKUP(B3,'Arranjos Consolidados'!$E$3:$BM$303,32,FALSE),0),""))</f>
        <v/>
      </c>
      <c r="K3" s="68" t="str">
        <f>(IFERROR(ROUND(VLOOKUP(B3,'Arranjos Consolidados'!$E$3:$BM$303,31,FALSE),0),""))</f>
        <v/>
      </c>
      <c r="L3" s="68" t="e">
        <f>G3-H3-I3-J3-K3</f>
        <v>#VALUE!</v>
      </c>
      <c r="M3" s="68" t="e">
        <f>G3-L3</f>
        <v>#VALUE!</v>
      </c>
      <c r="N3" s="68" t="str">
        <f>_xlfn.CONCAT($N$1," - ",B3)</f>
        <v>Ganhos Indiretos - M1A1</v>
      </c>
      <c r="O3" s="68" t="str">
        <f>(IFERROR(ROUND(VLOOKUP(B3,'Arranjos Consolidados'!$E$3:$BM$303,44,FALSE),0),""))</f>
        <v/>
      </c>
      <c r="P3" s="68" t="str">
        <f>(IFERROR(ROUND(VLOOKUP(B3,'Arranjos Consolidados'!$E$3:$BM$303,48,FALSE),0),""))</f>
        <v/>
      </c>
      <c r="Q3" s="68" t="str">
        <f>(IFERROR(ROUND(VLOOKUP(B3,'Arranjos Consolidados'!$E$3:$BM$303,53,FALSE),0),""))</f>
        <v/>
      </c>
      <c r="R3" s="68" t="e">
        <f>O3+P3+Q3</f>
        <v>#VALUE!</v>
      </c>
      <c r="S3" s="68" t="str">
        <f>_xlfn.CONCAT($S$1," - ",B3)</f>
        <v>Desoneração Gestão Pública - M1A1</v>
      </c>
      <c r="T3" s="67" t="str">
        <f>(IFERROR(ROUND(VLOOKUP(B3,'Arranjos Consolidados'!$E$3:$BM$303,4,FALSE),0),""))</f>
        <v/>
      </c>
      <c r="U3" s="67" t="e">
        <f>(IFERROR(ROUND(VLOOKUP(B3,'Arranjos Consolidados'!$E$3:$BM$303,27,FALSE),0),""))+(IFERROR(ROUND(VLOOKUP(B3,'Arranjos Consolidados'!$E$3:$BM$303,28,FALSE),0),""))</f>
        <v>#VALUE!</v>
      </c>
      <c r="V3" s="67" t="e">
        <f>(IFERROR(ROUND(VLOOKUP(B3,'Arranjos Consolidados'!$E$3:$BM$303,29,FALSE),0),""))+(IFERROR(ROUND(VLOOKUP(B3,'Arranjos Consolidados'!$E$3:$BM$303,30,FALSE),0),""))</f>
        <v>#VALUE!</v>
      </c>
      <c r="W3" s="67" t="e">
        <f>T3+U3+V3</f>
        <v>#VALUE!</v>
      </c>
      <c r="X3" s="69" t="e">
        <f>ROUND((M3+R3+W3-E3-F3)/L3*100,0)</f>
        <v>#VALUE!</v>
      </c>
      <c r="Y3" s="68" t="e">
        <f>_xlfn.CONCAT("Modicidade Tarifaria (",M3,") + Ganhos Indiretos (",R3,") + Desoneração (",W3,") - Tar. Bruta (",E3,")"," - Custo Mov. (",F3,")")</f>
        <v>#VALUE!</v>
      </c>
      <c r="Z3" s="68" t="e">
        <f>_xlfn.CONCAT("TARIFA LÍQUIDA (",L3,")")</f>
        <v>#VALUE!</v>
      </c>
      <c r="AA3" s="68" t="e">
        <f>_xlfn.CONCAT("EFICIÊNCIA VALORIZAÇÃO = ",X3,"%")</f>
        <v>#VALUE!</v>
      </c>
    </row>
    <row r="4" spans="1:27" x14ac:dyDescent="0.25">
      <c r="A4" s="68" t="str">
        <f>A3</f>
        <v>A1</v>
      </c>
      <c r="B4" s="68" t="str">
        <f t="shared" ref="B4:B10" si="0">_xlfn.CONCAT($A$2,A4)</f>
        <v>M1A1</v>
      </c>
      <c r="C4" s="68" t="s">
        <v>10519</v>
      </c>
      <c r="D4" s="68" t="str">
        <f t="shared" ref="D4:D10" si="1">_xlfn.CONCAT($D$1, " - ",B4)</f>
        <v>Esforço - M1A1</v>
      </c>
      <c r="E4" s="68">
        <v>0</v>
      </c>
      <c r="F4" s="68" t="str">
        <f>E3</f>
        <v/>
      </c>
      <c r="G4" s="68">
        <v>0</v>
      </c>
      <c r="H4" s="68" t="e">
        <f>G3-H3</f>
        <v>#VALUE!</v>
      </c>
      <c r="I4" s="68" t="e">
        <f>H4-I3</f>
        <v>#VALUE!</v>
      </c>
      <c r="J4" s="68" t="e">
        <f>I4-J3</f>
        <v>#VALUE!</v>
      </c>
      <c r="K4" s="68" t="e">
        <f>J4-K3</f>
        <v>#VALUE!</v>
      </c>
      <c r="L4" s="68">
        <v>0</v>
      </c>
      <c r="M4" s="68" t="s">
        <v>9688</v>
      </c>
      <c r="N4" s="68" t="str">
        <f t="shared" ref="N4:N10" si="2">_xlfn.CONCAT($N$1," - ",B4)</f>
        <v>Ganhos Indiretos - M1A1</v>
      </c>
      <c r="O4" s="68">
        <v>0</v>
      </c>
      <c r="P4" s="68" t="e">
        <f>O3+O4</f>
        <v>#VALUE!</v>
      </c>
      <c r="Q4" s="68" t="e">
        <f>P3+P4</f>
        <v>#VALUE!</v>
      </c>
      <c r="R4" s="68">
        <v>0</v>
      </c>
      <c r="S4" s="68" t="str">
        <f t="shared" ref="S4:S10" si="3">_xlfn.CONCAT($S$1," - ",B4)</f>
        <v>Desoneração Gestão Pública - M1A1</v>
      </c>
      <c r="T4" s="67">
        <v>0</v>
      </c>
      <c r="U4" s="67" t="e">
        <f>T3+T4</f>
        <v>#VALUE!</v>
      </c>
      <c r="V4" s="67" t="e">
        <f>U3+U4</f>
        <v>#VALUE!</v>
      </c>
      <c r="W4" s="67">
        <v>0</v>
      </c>
      <c r="X4" s="69" t="s">
        <v>9688</v>
      </c>
      <c r="Y4" s="68" t="s">
        <v>9688</v>
      </c>
      <c r="Z4" s="68" t="s">
        <v>9688</v>
      </c>
      <c r="AA4" s="68" t="s">
        <v>9688</v>
      </c>
    </row>
    <row r="5" spans="1:27" x14ac:dyDescent="0.25">
      <c r="A5" s="68" t="s">
        <v>10577</v>
      </c>
      <c r="B5" s="68" t="str">
        <f t="shared" si="0"/>
        <v>M1A2</v>
      </c>
      <c r="C5" s="68" t="s">
        <v>10518</v>
      </c>
      <c r="D5" s="68" t="str">
        <f t="shared" si="1"/>
        <v>Esforço - M1A2</v>
      </c>
      <c r="E5" s="68" t="str">
        <f>(IFERROR(ROUND(VLOOKUP(B5,'Arranjos Consolidados'!$E$3:$BM$303,25,FALSE),0),""))</f>
        <v/>
      </c>
      <c r="F5" s="68" t="e">
        <f>(IFERROR(ROUND(VLOOKUP(B5,'Arranjos Consolidados'!$E$3:$BM$303,23,FALSE),0),""))+(IFERROR(ROUND(VLOOKUP(B5,'Arranjos Consolidados'!$E$3:$BM$303,24,FALSE),0),""))</f>
        <v>#VALUE!</v>
      </c>
      <c r="G5" s="68" t="e">
        <f>E5+F5</f>
        <v>#VALUE!</v>
      </c>
      <c r="H5" s="68" t="str">
        <f>(IFERROR(ROUND(VLOOKUP(B5,'Arranjos Consolidados'!$E$3:$BM$303,27,FALSE),0),""))</f>
        <v/>
      </c>
      <c r="I5" s="68" t="str">
        <f>(IFERROR(ROUND(VLOOKUP(B5,'Arranjos Consolidados'!$E$3:$BM$303,30,FALSE),0),""))</f>
        <v/>
      </c>
      <c r="J5" s="68" t="str">
        <f>(IFERROR(ROUND(VLOOKUP(B5,'Arranjos Consolidados'!$E$3:$BM$303,32,FALSE),0),""))</f>
        <v/>
      </c>
      <c r="K5" s="68" t="str">
        <f>(IFERROR(ROUND(VLOOKUP(B5,'Arranjos Consolidados'!$E$3:$BM$303,31,FALSE),0),""))</f>
        <v/>
      </c>
      <c r="L5" s="68" t="e">
        <f>G5-H5-I5-J5-K5</f>
        <v>#VALUE!</v>
      </c>
      <c r="M5" s="68" t="e">
        <f>G5-L5</f>
        <v>#VALUE!</v>
      </c>
      <c r="N5" s="68" t="str">
        <f t="shared" si="2"/>
        <v>Ganhos Indiretos - M1A2</v>
      </c>
      <c r="O5" s="68" t="str">
        <f>(IFERROR(ROUND(VLOOKUP(B5,'Arranjos Consolidados'!$E$3:$BM$303,44,FALSE),0),""))</f>
        <v/>
      </c>
      <c r="P5" s="68" t="str">
        <f>(IFERROR(ROUND(VLOOKUP(B5,'Arranjos Consolidados'!$E$3:$BM$303,48,FALSE),0),""))</f>
        <v/>
      </c>
      <c r="Q5" s="68" t="str">
        <f>(IFERROR(ROUND(VLOOKUP(B5,'Arranjos Consolidados'!$E$3:$BM$303,53,FALSE),0),""))</f>
        <v/>
      </c>
      <c r="R5" s="68" t="e">
        <f>O5+P5+Q5</f>
        <v>#VALUE!</v>
      </c>
      <c r="S5" s="68" t="str">
        <f t="shared" si="3"/>
        <v>Desoneração Gestão Pública - M1A2</v>
      </c>
      <c r="T5" s="67" t="str">
        <f>(IFERROR(ROUND(VLOOKUP(B5,'Arranjos Consolidados'!$E$3:$BM$303,4,FALSE),0),""))</f>
        <v/>
      </c>
      <c r="U5" s="67" t="e">
        <f>(IFERROR(ROUND(VLOOKUP(B5,'Arranjos Consolidados'!$E$3:$BM$303,27,FALSE),0),""))+(IFERROR(ROUND(VLOOKUP(B5,'Arranjos Consolidados'!$E$3:$BM$303,28,FALSE),0),""))</f>
        <v>#VALUE!</v>
      </c>
      <c r="V5" s="67" t="e">
        <f>(IFERROR(ROUND(VLOOKUP(B5,'Arranjos Consolidados'!$E$3:$BM$303,29,FALSE),0),""))+(IFERROR(ROUND(VLOOKUP(B5,'Arranjos Consolidados'!$E$3:$BM$303,30,FALSE),0),""))</f>
        <v>#VALUE!</v>
      </c>
      <c r="W5" s="67" t="e">
        <f>T5+U5+V5</f>
        <v>#VALUE!</v>
      </c>
      <c r="X5" s="69" t="e">
        <f t="shared" ref="X5:X9" si="4">ROUND((M5+R5+W5-E5-F5)/L5*100,0)</f>
        <v>#VALUE!</v>
      </c>
      <c r="Y5" s="68" t="e">
        <f t="shared" ref="Y5:Y9" si="5">_xlfn.CONCAT("Modicidade Tarifaria (",M5,") + Ganhos Indiretos (",R5,") + Desoneração (",W5,") - Tar. Bruta (",E5,")"," - Custo Mov. (",F5,")")</f>
        <v>#VALUE!</v>
      </c>
      <c r="Z5" s="68" t="e">
        <f>_xlfn.CONCAT("TARIFA LÍQUIDA (",L5,")")</f>
        <v>#VALUE!</v>
      </c>
      <c r="AA5" s="68" t="e">
        <f>_xlfn.CONCAT("EFICIÊNCIA VALORIZAÇÃO = ",X5,"%")</f>
        <v>#VALUE!</v>
      </c>
    </row>
    <row r="6" spans="1:27" x14ac:dyDescent="0.25">
      <c r="A6" s="68" t="str">
        <f>A5</f>
        <v>A2</v>
      </c>
      <c r="B6" s="68" t="str">
        <f t="shared" si="0"/>
        <v>M1A2</v>
      </c>
      <c r="C6" s="68" t="s">
        <v>10519</v>
      </c>
      <c r="D6" s="68" t="str">
        <f t="shared" si="1"/>
        <v>Esforço - M1A2</v>
      </c>
      <c r="E6" s="68">
        <v>0</v>
      </c>
      <c r="F6" s="68" t="str">
        <f>E5</f>
        <v/>
      </c>
      <c r="G6" s="68">
        <v>0</v>
      </c>
      <c r="H6" s="68" t="e">
        <f>G5-H5</f>
        <v>#VALUE!</v>
      </c>
      <c r="I6" s="68" t="e">
        <f>H6-I5</f>
        <v>#VALUE!</v>
      </c>
      <c r="J6" s="68" t="e">
        <f>I6-J5</f>
        <v>#VALUE!</v>
      </c>
      <c r="K6" s="68" t="e">
        <f>J6-K5</f>
        <v>#VALUE!</v>
      </c>
      <c r="L6" s="68">
        <v>0</v>
      </c>
      <c r="M6" s="68" t="s">
        <v>9688</v>
      </c>
      <c r="N6" s="68" t="str">
        <f t="shared" si="2"/>
        <v>Ganhos Indiretos - M1A2</v>
      </c>
      <c r="O6" s="68">
        <v>0</v>
      </c>
      <c r="P6" s="68" t="e">
        <f>O5+O6</f>
        <v>#VALUE!</v>
      </c>
      <c r="Q6" s="68" t="e">
        <f>P5+P6</f>
        <v>#VALUE!</v>
      </c>
      <c r="R6" s="68">
        <v>0</v>
      </c>
      <c r="S6" s="68" t="str">
        <f t="shared" si="3"/>
        <v>Desoneração Gestão Pública - M1A2</v>
      </c>
      <c r="T6" s="67">
        <v>0</v>
      </c>
      <c r="U6" s="67" t="e">
        <f>T5+T6</f>
        <v>#VALUE!</v>
      </c>
      <c r="V6" s="67" t="e">
        <f>U5+U6</f>
        <v>#VALUE!</v>
      </c>
      <c r="W6" s="67">
        <v>0</v>
      </c>
      <c r="X6" s="69" t="s">
        <v>9688</v>
      </c>
      <c r="Y6" s="68" t="s">
        <v>9688</v>
      </c>
      <c r="Z6" s="68" t="s">
        <v>9688</v>
      </c>
      <c r="AA6" s="68" t="s">
        <v>9688</v>
      </c>
    </row>
    <row r="7" spans="1:27" x14ac:dyDescent="0.25">
      <c r="A7" s="68" t="s">
        <v>10455</v>
      </c>
      <c r="B7" s="68" t="str">
        <f t="shared" si="0"/>
        <v>M1A3</v>
      </c>
      <c r="C7" s="68" t="s">
        <v>10518</v>
      </c>
      <c r="D7" s="68" t="str">
        <f t="shared" si="1"/>
        <v>Esforço - M1A3</v>
      </c>
      <c r="E7" s="68" t="str">
        <f>(IFERROR(ROUND(VLOOKUP(B7,'Arranjos Consolidados'!$E$3:$BM$303,25,FALSE),0),""))</f>
        <v/>
      </c>
      <c r="F7" s="68" t="e">
        <f>(IFERROR(ROUND(VLOOKUP(B7,'Arranjos Consolidados'!$E$3:$BM$303,23,FALSE),0),""))+(IFERROR(ROUND(VLOOKUP(B7,'Arranjos Consolidados'!$E$3:$BM$303,24,FALSE),0),""))</f>
        <v>#VALUE!</v>
      </c>
      <c r="G7" s="68" t="e">
        <f>E7+F7</f>
        <v>#VALUE!</v>
      </c>
      <c r="H7" s="68" t="str">
        <f>(IFERROR(ROUND(VLOOKUP(B7,'Arranjos Consolidados'!$E$3:$BM$303,27,FALSE),0),""))</f>
        <v/>
      </c>
      <c r="I7" s="68" t="str">
        <f>(IFERROR(ROUND(VLOOKUP(B7,'Arranjos Consolidados'!$E$3:$BM$303,30,FALSE),0),""))</f>
        <v/>
      </c>
      <c r="J7" s="68" t="str">
        <f>(IFERROR(ROUND(VLOOKUP(B7,'Arranjos Consolidados'!$E$3:$BM$303,32,FALSE),0),""))</f>
        <v/>
      </c>
      <c r="K7" s="68" t="str">
        <f>(IFERROR(ROUND(VLOOKUP(B7,'Arranjos Consolidados'!$E$3:$BM$303,31,FALSE),0),""))</f>
        <v/>
      </c>
      <c r="L7" s="68" t="e">
        <f>G7-H7-I7-J7-K7</f>
        <v>#VALUE!</v>
      </c>
      <c r="M7" s="68" t="e">
        <f>G7-L7</f>
        <v>#VALUE!</v>
      </c>
      <c r="N7" s="68" t="str">
        <f t="shared" si="2"/>
        <v>Ganhos Indiretos - M1A3</v>
      </c>
      <c r="O7" s="68" t="str">
        <f>(IFERROR(ROUND(VLOOKUP(B7,'Arranjos Consolidados'!$E$3:$BM$303,44,FALSE),0),""))</f>
        <v/>
      </c>
      <c r="P7" s="68" t="str">
        <f>(IFERROR(ROUND(VLOOKUP(B7,'Arranjos Consolidados'!$E$3:$BM$303,48,FALSE),0),""))</f>
        <v/>
      </c>
      <c r="Q7" s="68" t="str">
        <f>(IFERROR(ROUND(VLOOKUP(B7,'Arranjos Consolidados'!$E$3:$BM$303,53,FALSE),0),""))</f>
        <v/>
      </c>
      <c r="R7" s="68" t="e">
        <f>O7+P7+Q7</f>
        <v>#VALUE!</v>
      </c>
      <c r="S7" s="68" t="str">
        <f t="shared" si="3"/>
        <v>Desoneração Gestão Pública - M1A3</v>
      </c>
      <c r="T7" s="67" t="str">
        <f>(IFERROR(ROUND(VLOOKUP(B7,'Arranjos Consolidados'!$E$3:$BM$303,4,FALSE),0),""))</f>
        <v/>
      </c>
      <c r="U7" s="67" t="e">
        <f>(IFERROR(ROUND(VLOOKUP(B7,'Arranjos Consolidados'!$E$3:$BM$303,27,FALSE),0),""))+(IFERROR(ROUND(VLOOKUP(B7,'Arranjos Consolidados'!$E$3:$BM$303,28,FALSE),0),""))</f>
        <v>#VALUE!</v>
      </c>
      <c r="V7" s="67" t="e">
        <f>(IFERROR(ROUND(VLOOKUP(B7,'Arranjos Consolidados'!$E$3:$BM$303,29,FALSE),0),""))+(IFERROR(ROUND(VLOOKUP(B7,'Arranjos Consolidados'!$E$3:$BM$303,30,FALSE),0),""))</f>
        <v>#VALUE!</v>
      </c>
      <c r="W7" s="67" t="e">
        <f>T7+U7+V7</f>
        <v>#VALUE!</v>
      </c>
      <c r="X7" s="69" t="e">
        <f t="shared" si="4"/>
        <v>#VALUE!</v>
      </c>
      <c r="Y7" s="68" t="e">
        <f t="shared" si="5"/>
        <v>#VALUE!</v>
      </c>
      <c r="Z7" s="68" t="e">
        <f>_xlfn.CONCAT("TARIFA LÍQUIDA (",L7,")")</f>
        <v>#VALUE!</v>
      </c>
      <c r="AA7" s="68" t="e">
        <f>_xlfn.CONCAT("EFICIÊNCIA VALORIZAÇÃO = ",X7,"%")</f>
        <v>#VALUE!</v>
      </c>
    </row>
    <row r="8" spans="1:27" x14ac:dyDescent="0.25">
      <c r="A8" s="68" t="str">
        <f>A7</f>
        <v>A3</v>
      </c>
      <c r="B8" s="68" t="str">
        <f t="shared" si="0"/>
        <v>M1A3</v>
      </c>
      <c r="C8" s="68" t="s">
        <v>10519</v>
      </c>
      <c r="D8" s="68" t="str">
        <f t="shared" si="1"/>
        <v>Esforço - M1A3</v>
      </c>
      <c r="E8" s="68">
        <v>0</v>
      </c>
      <c r="F8" s="68" t="str">
        <f>E7</f>
        <v/>
      </c>
      <c r="G8" s="68">
        <v>0</v>
      </c>
      <c r="H8" s="68" t="e">
        <f>G7-H7</f>
        <v>#VALUE!</v>
      </c>
      <c r="I8" s="68" t="e">
        <f>H8-I7</f>
        <v>#VALUE!</v>
      </c>
      <c r="J8" s="68" t="e">
        <f>I8-J7</f>
        <v>#VALUE!</v>
      </c>
      <c r="K8" s="68" t="e">
        <f>J8-K7</f>
        <v>#VALUE!</v>
      </c>
      <c r="L8" s="68">
        <v>0</v>
      </c>
      <c r="M8" s="68" t="s">
        <v>9688</v>
      </c>
      <c r="N8" s="68" t="str">
        <f t="shared" si="2"/>
        <v>Ganhos Indiretos - M1A3</v>
      </c>
      <c r="O8" s="68">
        <v>0</v>
      </c>
      <c r="P8" s="68" t="e">
        <f>O7+O8</f>
        <v>#VALUE!</v>
      </c>
      <c r="Q8" s="68" t="e">
        <f>P7+P8</f>
        <v>#VALUE!</v>
      </c>
      <c r="R8" s="68">
        <v>0</v>
      </c>
      <c r="S8" s="68" t="str">
        <f t="shared" si="3"/>
        <v>Desoneração Gestão Pública - M1A3</v>
      </c>
      <c r="T8" s="67">
        <v>0</v>
      </c>
      <c r="U8" s="67" t="e">
        <f>T7+T8</f>
        <v>#VALUE!</v>
      </c>
      <c r="V8" s="67" t="e">
        <f>U7+U8</f>
        <v>#VALUE!</v>
      </c>
      <c r="W8" s="67">
        <v>0</v>
      </c>
      <c r="X8" s="69" t="s">
        <v>9688</v>
      </c>
      <c r="Y8" s="68" t="s">
        <v>9688</v>
      </c>
      <c r="Z8" s="68" t="s">
        <v>9688</v>
      </c>
      <c r="AA8" s="68" t="s">
        <v>9688</v>
      </c>
    </row>
    <row r="9" spans="1:27" x14ac:dyDescent="0.25">
      <c r="A9" s="68" t="s">
        <v>10319</v>
      </c>
      <c r="B9" s="68" t="str">
        <f t="shared" si="0"/>
        <v>M1A4</v>
      </c>
      <c r="C9" s="68" t="s">
        <v>10518</v>
      </c>
      <c r="D9" s="68" t="str">
        <f t="shared" si="1"/>
        <v>Esforço - M1A4</v>
      </c>
      <c r="E9" s="68" t="str">
        <f>(IFERROR(ROUND(VLOOKUP(B9,'Arranjos Consolidados'!$E$3:$BM$303,25,FALSE),0),""))</f>
        <v/>
      </c>
      <c r="F9" s="68" t="e">
        <f>(IFERROR(ROUND(VLOOKUP(B9,'Arranjos Consolidados'!$E$3:$BM$303,23,FALSE),0),""))+(IFERROR(ROUND(VLOOKUP(B9,'Arranjos Consolidados'!$E$3:$BM$303,24,FALSE),0),""))</f>
        <v>#VALUE!</v>
      </c>
      <c r="G9" s="68" t="e">
        <f>E9+F9</f>
        <v>#VALUE!</v>
      </c>
      <c r="H9" s="68" t="str">
        <f>(IFERROR(ROUND(VLOOKUP(B9,'Arranjos Consolidados'!$E$3:$BM$303,27,FALSE),0),""))</f>
        <v/>
      </c>
      <c r="I9" s="68" t="str">
        <f>(IFERROR(ROUND(VLOOKUP(B9,'Arranjos Consolidados'!$E$3:$BM$303,30,FALSE),0),""))</f>
        <v/>
      </c>
      <c r="J9" s="68" t="str">
        <f>(IFERROR(ROUND(VLOOKUP(B9,'Arranjos Consolidados'!$E$3:$BM$303,32,FALSE),0),""))</f>
        <v/>
      </c>
      <c r="K9" s="68" t="str">
        <f>(IFERROR(ROUND(VLOOKUP(B9,'Arranjos Consolidados'!$E$3:$BM$303,31,FALSE),0),""))</f>
        <v/>
      </c>
      <c r="L9" s="68" t="e">
        <f>G9-H9-I9-J9-K9</f>
        <v>#VALUE!</v>
      </c>
      <c r="M9" s="68" t="e">
        <f>G9-L9</f>
        <v>#VALUE!</v>
      </c>
      <c r="N9" s="68" t="str">
        <f t="shared" si="2"/>
        <v>Ganhos Indiretos - M1A4</v>
      </c>
      <c r="O9" s="68" t="str">
        <f>(IFERROR(ROUND(VLOOKUP(B9,'Arranjos Consolidados'!$E$3:$BM$303,44,FALSE),0),""))</f>
        <v/>
      </c>
      <c r="P9" s="68" t="str">
        <f>(IFERROR(ROUND(VLOOKUP(B9,'Arranjos Consolidados'!$E$3:$BM$303,48,FALSE),0),""))</f>
        <v/>
      </c>
      <c r="Q9" s="68" t="str">
        <f>(IFERROR(ROUND(VLOOKUP(B9,'Arranjos Consolidados'!$E$3:$BM$303,53,FALSE),0),""))</f>
        <v/>
      </c>
      <c r="R9" s="68" t="e">
        <f>O9+P9+Q9</f>
        <v>#VALUE!</v>
      </c>
      <c r="S9" s="68" t="str">
        <f t="shared" si="3"/>
        <v>Desoneração Gestão Pública - M1A4</v>
      </c>
      <c r="T9" s="67" t="str">
        <f>(IFERROR(ROUND(VLOOKUP(B9,'Arranjos Consolidados'!$E$3:$BM$303,4,FALSE),0),""))</f>
        <v/>
      </c>
      <c r="U9" s="67" t="e">
        <f>(IFERROR(ROUND(VLOOKUP(B9,'Arranjos Consolidados'!$E$3:$BM$303,27,FALSE),0),""))+(IFERROR(ROUND(VLOOKUP(B9,'Arranjos Consolidados'!$E$3:$BM$303,28,FALSE),0),""))</f>
        <v>#VALUE!</v>
      </c>
      <c r="V9" s="67" t="e">
        <f>(IFERROR(ROUND(VLOOKUP(B9,'Arranjos Consolidados'!$E$3:$BM$303,29,FALSE),0),""))+(IFERROR(ROUND(VLOOKUP(B9,'Arranjos Consolidados'!$E$3:$BM$303,30,FALSE),0),""))</f>
        <v>#VALUE!</v>
      </c>
      <c r="W9" s="67" t="e">
        <f>T9+U9+V9</f>
        <v>#VALUE!</v>
      </c>
      <c r="X9" s="69" t="e">
        <f t="shared" si="4"/>
        <v>#VALUE!</v>
      </c>
      <c r="Y9" s="68" t="e">
        <f t="shared" si="5"/>
        <v>#VALUE!</v>
      </c>
      <c r="Z9" s="68" t="e">
        <f>_xlfn.CONCAT("TARIFA LÍQUIDA (",L9,")")</f>
        <v>#VALUE!</v>
      </c>
      <c r="AA9" s="68" t="e">
        <f>_xlfn.CONCAT("EFICIÊNCIA VALORIZAÇÃO = ",X9,"%")</f>
        <v>#VALUE!</v>
      </c>
    </row>
    <row r="10" spans="1:27" x14ac:dyDescent="0.25">
      <c r="A10" s="68" t="str">
        <f>A9</f>
        <v>A4</v>
      </c>
      <c r="B10" s="68" t="str">
        <f t="shared" si="0"/>
        <v>M1A4</v>
      </c>
      <c r="C10" s="68" t="s">
        <v>10519</v>
      </c>
      <c r="D10" s="68" t="str">
        <f t="shared" si="1"/>
        <v>Esforço - M1A4</v>
      </c>
      <c r="E10" s="68">
        <v>0</v>
      </c>
      <c r="F10" s="68" t="str">
        <f>E9</f>
        <v/>
      </c>
      <c r="G10" s="68">
        <v>0</v>
      </c>
      <c r="H10" s="68" t="e">
        <f>G9-H9</f>
        <v>#VALUE!</v>
      </c>
      <c r="I10" s="68" t="e">
        <f>H10-I9</f>
        <v>#VALUE!</v>
      </c>
      <c r="J10" s="68" t="e">
        <f>I10-J9</f>
        <v>#VALUE!</v>
      </c>
      <c r="K10" s="68" t="e">
        <f>J10-K9</f>
        <v>#VALUE!</v>
      </c>
      <c r="L10" s="68">
        <v>0</v>
      </c>
      <c r="M10" s="68" t="s">
        <v>9688</v>
      </c>
      <c r="N10" s="68" t="str">
        <f t="shared" si="2"/>
        <v>Ganhos Indiretos - M1A4</v>
      </c>
      <c r="O10" s="68">
        <v>0</v>
      </c>
      <c r="P10" s="68" t="e">
        <f>O9+O10</f>
        <v>#VALUE!</v>
      </c>
      <c r="Q10" s="68" t="e">
        <f>P9+P10</f>
        <v>#VALUE!</v>
      </c>
      <c r="R10" s="68">
        <v>0</v>
      </c>
      <c r="S10" s="68" t="str">
        <f t="shared" si="3"/>
        <v>Desoneração Gestão Pública - M1A4</v>
      </c>
      <c r="T10" s="67">
        <v>0</v>
      </c>
      <c r="U10" s="67" t="e">
        <f>T9+T10</f>
        <v>#VALUE!</v>
      </c>
      <c r="V10" s="67" t="e">
        <f>U9+U10</f>
        <v>#VALUE!</v>
      </c>
      <c r="W10" s="67">
        <v>0</v>
      </c>
      <c r="X10" s="69" t="s">
        <v>9688</v>
      </c>
      <c r="Y10" s="68" t="s">
        <v>9688</v>
      </c>
      <c r="Z10" s="67" t="s">
        <v>9688</v>
      </c>
      <c r="AA10" s="67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/>
  </sheetViews>
  <sheetFormatPr defaultRowHeight="15" x14ac:dyDescent="0.25"/>
  <cols>
    <col min="1" max="21" width="9.140625" customWidth="1"/>
  </cols>
  <sheetData>
    <row r="11" spans="6:21" x14ac:dyDescent="0.25">
      <c r="F11" s="59"/>
      <c r="G11" s="59"/>
      <c r="H11" s="59"/>
      <c r="I11" s="59"/>
      <c r="J11" s="59"/>
      <c r="K11" s="59"/>
      <c r="L11" s="59"/>
      <c r="M11" s="59"/>
      <c r="N11" s="59"/>
      <c r="O11" s="59"/>
    </row>
    <row r="12" spans="6:21" ht="15.75" x14ac:dyDescent="0.25">
      <c r="F12" s="60"/>
      <c r="G12" s="60"/>
      <c r="H12" s="61"/>
      <c r="I12" s="61"/>
      <c r="J12" s="61"/>
      <c r="K12" s="61"/>
      <c r="L12" s="61"/>
      <c r="M12" s="61"/>
      <c r="N12" s="61"/>
      <c r="O12" s="61"/>
    </row>
    <row r="13" spans="6:21" x14ac:dyDescent="0.25">
      <c r="F13" s="62"/>
      <c r="G13" s="62"/>
      <c r="H13" s="63"/>
      <c r="I13" s="63"/>
      <c r="J13" s="63"/>
      <c r="K13" s="63"/>
      <c r="L13" s="63"/>
      <c r="M13" s="63"/>
      <c r="N13" s="63"/>
      <c r="O13" s="63"/>
    </row>
    <row r="14" spans="6:21" x14ac:dyDescent="0.25">
      <c r="F14" s="62"/>
      <c r="G14" s="62"/>
      <c r="H14" s="63"/>
      <c r="I14" s="63"/>
      <c r="J14" s="63"/>
      <c r="K14" s="63"/>
      <c r="L14" s="63"/>
      <c r="M14" s="63"/>
      <c r="N14" s="63"/>
      <c r="O14" s="63"/>
    </row>
    <row r="15" spans="6:21" ht="15.75" x14ac:dyDescent="0.25">
      <c r="F15" s="60"/>
      <c r="G15" s="60"/>
      <c r="H15" s="63"/>
      <c r="I15" s="61"/>
      <c r="J15" s="61"/>
      <c r="K15" s="61"/>
      <c r="L15" s="61"/>
      <c r="M15" s="61"/>
      <c r="N15" s="61"/>
      <c r="O15" s="61"/>
      <c r="S15" s="29"/>
      <c r="T15" s="29"/>
      <c r="U15" s="29"/>
    </row>
    <row r="16" spans="6:21" x14ac:dyDescent="0.25">
      <c r="F16" s="62"/>
      <c r="G16" s="62"/>
      <c r="H16" s="63"/>
      <c r="I16" s="63"/>
      <c r="J16" s="63"/>
      <c r="K16" s="63"/>
      <c r="L16" s="63"/>
      <c r="M16" s="63"/>
      <c r="N16" s="63"/>
      <c r="O16" s="63"/>
      <c r="S16" s="58"/>
      <c r="T16" s="29"/>
      <c r="U16" s="29"/>
    </row>
    <row r="17" spans="6:21" x14ac:dyDescent="0.25">
      <c r="F17" s="62"/>
      <c r="G17" s="62"/>
      <c r="H17" s="63"/>
      <c r="I17" s="63"/>
      <c r="J17" s="63"/>
      <c r="K17" s="63"/>
      <c r="L17" s="63"/>
      <c r="M17" s="63"/>
      <c r="N17" s="63"/>
      <c r="O17" s="63"/>
      <c r="S17" s="58"/>
      <c r="T17" s="29"/>
      <c r="U17" s="29"/>
    </row>
    <row r="18" spans="6:21" ht="15.75" x14ac:dyDescent="0.25">
      <c r="F18" s="60"/>
      <c r="G18" s="60"/>
      <c r="H18" s="63"/>
      <c r="I18" s="61"/>
      <c r="J18" s="61"/>
      <c r="K18" s="61"/>
      <c r="L18" s="61"/>
      <c r="M18" s="61"/>
      <c r="N18" s="61"/>
      <c r="O18" s="61"/>
      <c r="S18" s="58"/>
      <c r="T18" s="29"/>
      <c r="U18" s="29"/>
    </row>
    <row r="19" spans="6:21" x14ac:dyDescent="0.25">
      <c r="F19" s="62"/>
      <c r="G19" s="62"/>
      <c r="H19" s="63"/>
      <c r="I19" s="63"/>
      <c r="J19" s="63"/>
      <c r="K19" s="63"/>
      <c r="L19" s="63"/>
      <c r="M19" s="63"/>
      <c r="N19" s="63"/>
      <c r="O19" s="63"/>
      <c r="S19" s="58"/>
      <c r="T19" s="29"/>
      <c r="U19" s="29"/>
    </row>
    <row r="20" spans="6:21" x14ac:dyDescent="0.25">
      <c r="F20" s="62"/>
      <c r="G20" s="62"/>
      <c r="H20" s="63"/>
      <c r="I20" s="63"/>
      <c r="J20" s="63"/>
      <c r="K20" s="63"/>
      <c r="L20" s="63"/>
      <c r="M20" s="63"/>
      <c r="N20" s="63"/>
      <c r="O20" s="63"/>
      <c r="S20" s="58"/>
      <c r="T20" s="29"/>
      <c r="U20" s="29"/>
    </row>
    <row r="21" spans="6:21" ht="15.75" x14ac:dyDescent="0.25">
      <c r="F21" s="60"/>
      <c r="G21" s="60"/>
      <c r="H21" s="61"/>
      <c r="I21" s="61"/>
      <c r="J21" s="61"/>
      <c r="K21" s="61"/>
      <c r="L21" s="61"/>
      <c r="M21" s="61"/>
      <c r="N21" s="61"/>
      <c r="O21" s="61"/>
      <c r="S21" s="58"/>
      <c r="T21" s="29"/>
      <c r="U21" s="29"/>
    </row>
    <row r="22" spans="6:21" x14ac:dyDescent="0.25">
      <c r="F22" s="62"/>
      <c r="G22" s="62"/>
      <c r="H22" s="63"/>
      <c r="I22" s="63"/>
      <c r="J22" s="63"/>
      <c r="K22" s="63"/>
      <c r="L22" s="63"/>
      <c r="M22" s="63"/>
      <c r="N22" s="63"/>
      <c r="O22" s="63"/>
      <c r="S22" s="58"/>
      <c r="T22" s="29"/>
      <c r="U22" s="29"/>
    </row>
    <row r="23" spans="6:21" x14ac:dyDescent="0.25">
      <c r="F23" s="62"/>
      <c r="G23" s="62"/>
      <c r="H23" s="63"/>
      <c r="I23" s="63"/>
      <c r="J23" s="63"/>
      <c r="K23" s="63"/>
      <c r="L23" s="63"/>
      <c r="M23" s="63"/>
      <c r="N23" s="63"/>
      <c r="O23" s="63"/>
      <c r="S23" s="58"/>
      <c r="T23" s="29"/>
      <c r="U23" s="29"/>
    </row>
    <row r="24" spans="6:21" x14ac:dyDescent="0.25">
      <c r="F24" s="62"/>
      <c r="G24" s="62"/>
      <c r="H24" s="63"/>
      <c r="I24" s="63"/>
      <c r="J24" s="63"/>
      <c r="K24" s="63"/>
      <c r="L24" s="63"/>
      <c r="M24" s="63"/>
      <c r="N24" s="63"/>
      <c r="O24" s="63"/>
    </row>
    <row r="25" spans="6:21" x14ac:dyDescent="0.25">
      <c r="F25" s="62"/>
      <c r="G25" s="62"/>
      <c r="H25" s="63"/>
      <c r="I25" s="63"/>
      <c r="J25" s="63"/>
      <c r="K25" s="63"/>
      <c r="L25" s="63"/>
      <c r="M25" s="63"/>
      <c r="N25" s="63"/>
      <c r="O25" s="63"/>
    </row>
    <row r="26" spans="6:21" ht="16.5" customHeight="1" x14ac:dyDescent="0.25">
      <c r="F26" s="62"/>
      <c r="G26" s="62"/>
      <c r="H26" s="63"/>
      <c r="I26" s="63"/>
      <c r="J26" s="63"/>
      <c r="K26" s="63"/>
      <c r="L26" s="63"/>
      <c r="M26" s="63"/>
      <c r="N26" s="63"/>
      <c r="O26" s="63"/>
    </row>
    <row r="27" spans="6:21" ht="15.75" x14ac:dyDescent="0.25">
      <c r="F27" s="60"/>
      <c r="G27" s="60"/>
      <c r="H27" s="61"/>
      <c r="I27" s="61"/>
      <c r="J27" s="61"/>
      <c r="K27" s="61"/>
      <c r="L27" s="61"/>
      <c r="M27" s="61"/>
      <c r="N27" s="61"/>
      <c r="O27" s="61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1" customFormat="1" ht="18.75" x14ac:dyDescent="0.4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s="71" customFormat="1" ht="18.75" x14ac:dyDescent="0.4">
      <c r="A2" s="47"/>
      <c r="B2" s="47"/>
      <c r="C2" s="47"/>
      <c r="D2" s="133" t="s">
        <v>10458</v>
      </c>
      <c r="E2" s="133"/>
      <c r="F2" s="133"/>
      <c r="G2" s="133"/>
      <c r="H2" s="133"/>
      <c r="I2" s="133"/>
      <c r="J2" s="133"/>
      <c r="K2" s="133"/>
    </row>
    <row r="3" spans="1:11" s="71" customFormat="1" ht="15" customHeight="1" x14ac:dyDescent="0.4">
      <c r="A3" s="47"/>
      <c r="B3" s="47"/>
      <c r="C3" s="47"/>
      <c r="D3" s="133"/>
      <c r="E3" s="133"/>
      <c r="F3" s="133"/>
      <c r="G3" s="133"/>
      <c r="H3" s="133"/>
      <c r="I3" s="133"/>
      <c r="J3" s="133"/>
      <c r="K3" s="133"/>
    </row>
    <row r="4" spans="1:11" s="71" customFormat="1" ht="15" customHeight="1" x14ac:dyDescent="0.4">
      <c r="A4" s="47"/>
      <c r="B4" s="47"/>
      <c r="C4" s="47"/>
      <c r="D4" s="121" t="s">
        <v>10459</v>
      </c>
      <c r="E4" s="121"/>
      <c r="F4" s="121"/>
      <c r="G4" s="121"/>
      <c r="H4" s="121"/>
      <c r="I4" s="121"/>
      <c r="J4" s="121"/>
      <c r="K4" s="121"/>
    </row>
    <row r="5" spans="1:11" s="71" customFormat="1" ht="18.75" x14ac:dyDescent="0.4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</row>
    <row r="6" spans="1:11" s="71" customFormat="1" ht="18.75" x14ac:dyDescent="0.4">
      <c r="A6" s="47"/>
      <c r="B6" s="134" t="str">
        <f ca="1">_xlfn.CONCAT("Data: ",DAY(TODAY()),"/",MONTH(TODAY()),"/",YEAR(TODAY()))</f>
        <v>Data: 2/4/2023</v>
      </c>
      <c r="C6" s="134"/>
      <c r="D6" s="134"/>
      <c r="E6" s="134"/>
      <c r="F6" s="134"/>
      <c r="G6" s="134"/>
      <c r="H6" s="134"/>
      <c r="I6" s="134"/>
      <c r="J6" s="134"/>
      <c r="K6" s="70"/>
    </row>
    <row r="7" spans="1:11" x14ac:dyDescent="0.3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</row>
    <row r="8" spans="1:11" ht="26.25" x14ac:dyDescent="0.55000000000000004">
      <c r="A8" s="74" t="s">
        <v>10537</v>
      </c>
      <c r="B8" s="72"/>
      <c r="C8" s="72"/>
      <c r="D8" s="72"/>
      <c r="E8" s="72"/>
      <c r="F8" s="72"/>
      <c r="G8" s="72"/>
      <c r="H8" s="72"/>
      <c r="I8" s="72"/>
      <c r="J8" s="72"/>
      <c r="K8" s="72"/>
    </row>
    <row r="9" spans="1:11" x14ac:dyDescent="0.35">
      <c r="A9" s="73"/>
      <c r="B9" s="72"/>
      <c r="C9" s="72"/>
      <c r="D9" s="72"/>
      <c r="E9" s="72"/>
      <c r="F9" s="72"/>
      <c r="G9" s="72"/>
      <c r="H9" s="72"/>
      <c r="I9" s="72"/>
      <c r="J9" s="72"/>
      <c r="K9" s="72"/>
    </row>
    <row r="10" spans="1:11" x14ac:dyDescent="0.35">
      <c r="A10" s="72" t="s">
        <v>10536</v>
      </c>
      <c r="B10" s="72">
        <f>'Banco de Dados'!I2</f>
        <v>0</v>
      </c>
      <c r="C10" s="72"/>
      <c r="D10" s="72"/>
      <c r="E10" s="72"/>
      <c r="F10" s="72"/>
      <c r="G10" s="72"/>
      <c r="H10" s="72"/>
      <c r="I10" s="72"/>
      <c r="J10" s="72"/>
      <c r="K10" s="72"/>
    </row>
    <row r="11" spans="1:11" x14ac:dyDescent="0.3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</row>
    <row r="12" spans="1:11" ht="16.5" customHeight="1" x14ac:dyDescent="0.35">
      <c r="A12" s="135"/>
      <c r="B12" s="136"/>
      <c r="C12" s="136"/>
      <c r="D12" s="136"/>
      <c r="E12" s="136"/>
      <c r="F12" s="136"/>
      <c r="G12" s="136"/>
      <c r="H12" s="136"/>
      <c r="I12" s="136"/>
      <c r="J12" s="136"/>
      <c r="K12" s="137"/>
    </row>
    <row r="13" spans="1:11" x14ac:dyDescent="0.35">
      <c r="A13" s="138"/>
      <c r="B13" s="139"/>
      <c r="C13" s="139"/>
      <c r="D13" s="139"/>
      <c r="E13" s="139"/>
      <c r="F13" s="139"/>
      <c r="G13" s="139"/>
      <c r="H13" s="139"/>
      <c r="I13" s="139"/>
      <c r="J13" s="139"/>
      <c r="K13" s="140"/>
    </row>
    <row r="14" spans="1:11" x14ac:dyDescent="0.35">
      <c r="A14" s="141"/>
      <c r="B14" s="142"/>
      <c r="C14" s="142"/>
      <c r="D14" s="142"/>
      <c r="E14" s="142"/>
      <c r="F14" s="142"/>
      <c r="G14" s="142"/>
      <c r="H14" s="142"/>
      <c r="I14" s="142"/>
      <c r="J14" s="142"/>
      <c r="K14" s="143"/>
    </row>
    <row r="15" spans="1:11" x14ac:dyDescent="0.35">
      <c r="A15" s="96"/>
      <c r="B15" s="96"/>
      <c r="C15" s="96"/>
      <c r="D15" s="96"/>
      <c r="E15" s="96"/>
      <c r="F15" s="96"/>
      <c r="G15" s="96"/>
      <c r="H15" s="102"/>
      <c r="I15" s="103"/>
      <c r="J15" s="101"/>
      <c r="K15" s="98"/>
    </row>
    <row r="16" spans="1:11" x14ac:dyDescent="0.35">
      <c r="A16" s="96"/>
      <c r="B16" s="97"/>
      <c r="C16" s="97"/>
      <c r="D16" s="97"/>
      <c r="E16" s="97"/>
      <c r="F16" s="97"/>
      <c r="G16" s="97"/>
      <c r="H16" s="97"/>
      <c r="I16" s="97"/>
      <c r="J16" s="97"/>
      <c r="K16" s="98"/>
    </row>
    <row r="17" spans="1:11" x14ac:dyDescent="0.35">
      <c r="A17" s="96"/>
      <c r="B17" s="97"/>
      <c r="C17" s="97"/>
      <c r="D17" s="97"/>
      <c r="E17" s="97"/>
      <c r="F17" s="97"/>
      <c r="G17" s="97"/>
      <c r="H17" s="97"/>
      <c r="I17" s="97"/>
      <c r="J17" s="97"/>
      <c r="K17" s="98"/>
    </row>
    <row r="18" spans="1:11" x14ac:dyDescent="0.35">
      <c r="A18" s="96"/>
      <c r="B18" s="97"/>
      <c r="C18" s="97"/>
      <c r="D18" s="97"/>
      <c r="E18" s="97"/>
      <c r="F18" s="97"/>
      <c r="G18" s="97"/>
      <c r="H18" s="97"/>
      <c r="I18" s="99"/>
      <c r="J18" s="97"/>
      <c r="K18" s="98"/>
    </row>
    <row r="19" spans="1:11" x14ac:dyDescent="0.35">
      <c r="A19" s="96"/>
      <c r="B19" s="99"/>
      <c r="C19" s="99"/>
      <c r="D19" s="99"/>
      <c r="E19" s="99"/>
      <c r="F19" s="99"/>
      <c r="G19" s="99"/>
      <c r="H19" s="99"/>
      <c r="I19" s="99"/>
      <c r="J19" s="99"/>
      <c r="K19" s="100"/>
    </row>
    <row r="20" spans="1:11" x14ac:dyDescent="0.35">
      <c r="A20" s="96"/>
      <c r="B20" s="72"/>
      <c r="C20" s="72"/>
      <c r="D20" s="72"/>
      <c r="E20" s="72"/>
      <c r="F20" s="72"/>
      <c r="G20" s="72"/>
      <c r="H20" s="72"/>
      <c r="I20" s="72"/>
      <c r="J20" s="72"/>
      <c r="K20" s="72"/>
    </row>
    <row r="21" spans="1:11" ht="26.25" x14ac:dyDescent="0.55000000000000004">
      <c r="A21" s="74" t="s">
        <v>10538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</row>
    <row r="22" spans="1:11" x14ac:dyDescent="0.3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</row>
    <row r="23" spans="1:11" x14ac:dyDescent="0.35">
      <c r="A23" s="135"/>
      <c r="B23" s="136"/>
      <c r="C23" s="136"/>
      <c r="D23" s="136"/>
      <c r="E23" s="136"/>
      <c r="F23" s="136"/>
      <c r="G23" s="136"/>
      <c r="H23" s="136"/>
      <c r="I23" s="136"/>
      <c r="J23" s="136"/>
      <c r="K23" s="137"/>
    </row>
    <row r="24" spans="1:11" x14ac:dyDescent="0.35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</row>
    <row r="25" spans="1:11" x14ac:dyDescent="0.35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</row>
    <row r="26" spans="1:11" x14ac:dyDescent="0.35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</row>
    <row r="27" spans="1:11" x14ac:dyDescent="0.35">
      <c r="A27" s="138"/>
      <c r="B27" s="139"/>
      <c r="C27" s="139"/>
      <c r="D27" s="139"/>
      <c r="E27" s="139"/>
      <c r="F27" s="139"/>
      <c r="G27" s="139"/>
      <c r="H27" s="139"/>
      <c r="I27" s="139"/>
      <c r="J27" s="139"/>
      <c r="K27" s="140"/>
    </row>
    <row r="28" spans="1:11" x14ac:dyDescent="0.3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</row>
    <row r="29" spans="1:11" x14ac:dyDescent="0.35">
      <c r="A29" s="138"/>
      <c r="B29" s="139"/>
      <c r="C29" s="139"/>
      <c r="D29" s="139"/>
      <c r="E29" s="139"/>
      <c r="F29" s="139"/>
      <c r="G29" s="139"/>
      <c r="H29" s="139"/>
      <c r="I29" s="139"/>
      <c r="J29" s="139"/>
      <c r="K29" s="140"/>
    </row>
    <row r="30" spans="1:11" x14ac:dyDescent="0.35">
      <c r="A30" s="141"/>
      <c r="B30" s="142"/>
      <c r="C30" s="142"/>
      <c r="D30" s="142"/>
      <c r="E30" s="142"/>
      <c r="F30" s="142"/>
      <c r="G30" s="142"/>
      <c r="H30" s="142"/>
      <c r="I30" s="142"/>
      <c r="J30" s="142"/>
      <c r="K30" s="143"/>
    </row>
    <row r="31" spans="1:11" x14ac:dyDescent="0.35">
      <c r="A31" s="72"/>
      <c r="B31" s="93"/>
      <c r="C31" s="93"/>
      <c r="D31" s="93"/>
      <c r="E31" s="72"/>
      <c r="F31" s="72"/>
      <c r="G31" s="72"/>
      <c r="H31" s="72"/>
      <c r="I31" s="72"/>
      <c r="J31" s="72"/>
      <c r="K31" s="72"/>
    </row>
    <row r="32" spans="1:11" x14ac:dyDescent="0.35">
      <c r="A32" s="72"/>
      <c r="B32" s="92"/>
      <c r="C32" s="92"/>
      <c r="D32" s="72"/>
      <c r="E32" s="72"/>
      <c r="F32" s="72"/>
      <c r="G32" s="72"/>
      <c r="H32" s="72"/>
      <c r="I32" s="72"/>
      <c r="J32" s="72"/>
      <c r="K32" s="72"/>
    </row>
    <row r="33" spans="1:11" x14ac:dyDescent="0.3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</row>
    <row r="34" spans="1:11" x14ac:dyDescent="0.3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</row>
    <row r="35" spans="1:11" x14ac:dyDescent="0.3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</row>
    <row r="36" spans="1:11" x14ac:dyDescent="0.3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</row>
    <row r="37" spans="1:11" x14ac:dyDescent="0.3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</row>
    <row r="38" spans="1:11" x14ac:dyDescent="0.3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</row>
    <row r="39" spans="1:11" x14ac:dyDescent="0.3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</row>
    <row r="40" spans="1:11" x14ac:dyDescent="0.3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</row>
    <row r="41" spans="1:11" ht="26.25" x14ac:dyDescent="0.55000000000000004">
      <c r="A41" s="74" t="s">
        <v>10542</v>
      </c>
      <c r="B41" s="72"/>
      <c r="C41" s="72"/>
      <c r="D41" s="72"/>
      <c r="E41" s="72"/>
      <c r="F41" s="72"/>
      <c r="G41" s="72"/>
      <c r="H41" s="72"/>
      <c r="I41" s="72"/>
      <c r="J41" s="72"/>
      <c r="K41" s="72"/>
    </row>
    <row r="42" spans="1:11" x14ac:dyDescent="0.3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</row>
    <row r="43" spans="1:11" x14ac:dyDescent="0.35">
      <c r="A43" s="135"/>
      <c r="B43" s="136"/>
      <c r="C43" s="136"/>
      <c r="D43" s="136"/>
      <c r="E43" s="136"/>
      <c r="F43" s="136"/>
      <c r="G43" s="136"/>
      <c r="H43" s="136"/>
      <c r="I43" s="136"/>
      <c r="J43" s="136"/>
      <c r="K43" s="137"/>
    </row>
    <row r="44" spans="1:11" x14ac:dyDescent="0.35">
      <c r="A44" s="138"/>
      <c r="B44" s="139"/>
      <c r="C44" s="139"/>
      <c r="D44" s="139"/>
      <c r="E44" s="139"/>
      <c r="F44" s="139"/>
      <c r="G44" s="139"/>
      <c r="H44" s="139"/>
      <c r="I44" s="139"/>
      <c r="J44" s="139"/>
      <c r="K44" s="140"/>
    </row>
    <row r="45" spans="1:11" x14ac:dyDescent="0.35">
      <c r="A45" s="138"/>
      <c r="B45" s="139"/>
      <c r="C45" s="139"/>
      <c r="D45" s="139"/>
      <c r="E45" s="139"/>
      <c r="F45" s="139"/>
      <c r="G45" s="139"/>
      <c r="H45" s="139"/>
      <c r="I45" s="139"/>
      <c r="J45" s="139"/>
      <c r="K45" s="140"/>
    </row>
    <row r="46" spans="1:11" x14ac:dyDescent="0.35">
      <c r="A46" s="138"/>
      <c r="B46" s="139"/>
      <c r="C46" s="139"/>
      <c r="D46" s="139"/>
      <c r="E46" s="139"/>
      <c r="F46" s="139"/>
      <c r="G46" s="139"/>
      <c r="H46" s="139"/>
      <c r="I46" s="139"/>
      <c r="J46" s="139"/>
      <c r="K46" s="140"/>
    </row>
    <row r="47" spans="1:11" x14ac:dyDescent="0.35">
      <c r="A47" s="138"/>
      <c r="B47" s="139"/>
      <c r="C47" s="139"/>
      <c r="D47" s="139"/>
      <c r="E47" s="139"/>
      <c r="F47" s="139"/>
      <c r="G47" s="139"/>
      <c r="H47" s="139"/>
      <c r="I47" s="139"/>
      <c r="J47" s="139"/>
      <c r="K47" s="140"/>
    </row>
    <row r="48" spans="1:11" x14ac:dyDescent="0.35">
      <c r="A48" s="138"/>
      <c r="B48" s="139"/>
      <c r="C48" s="139"/>
      <c r="D48" s="139"/>
      <c r="E48" s="139"/>
      <c r="F48" s="139"/>
      <c r="G48" s="139"/>
      <c r="H48" s="139"/>
      <c r="I48" s="139"/>
      <c r="J48" s="139"/>
      <c r="K48" s="140"/>
    </row>
    <row r="49" spans="1:11" x14ac:dyDescent="0.35">
      <c r="A49" s="138"/>
      <c r="B49" s="139"/>
      <c r="C49" s="139"/>
      <c r="D49" s="139"/>
      <c r="E49" s="139"/>
      <c r="F49" s="139"/>
      <c r="G49" s="139"/>
      <c r="H49" s="139"/>
      <c r="I49" s="139"/>
      <c r="J49" s="139"/>
      <c r="K49" s="140"/>
    </row>
    <row r="50" spans="1:11" x14ac:dyDescent="0.35">
      <c r="A50" s="141"/>
      <c r="B50" s="142"/>
      <c r="C50" s="142"/>
      <c r="D50" s="142"/>
      <c r="E50" s="142"/>
      <c r="F50" s="142"/>
      <c r="G50" s="142"/>
      <c r="H50" s="142"/>
      <c r="I50" s="142"/>
      <c r="J50" s="142"/>
      <c r="K50" s="143"/>
    </row>
    <row r="51" spans="1:11" x14ac:dyDescent="0.3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</row>
    <row r="52" spans="1:11" x14ac:dyDescent="0.3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</row>
    <row r="53" spans="1:11" x14ac:dyDescent="0.3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</row>
    <row r="54" spans="1:11" x14ac:dyDescent="0.3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</row>
    <row r="55" spans="1:11" x14ac:dyDescent="0.3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</row>
    <row r="56" spans="1:11" x14ac:dyDescent="0.3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</row>
    <row r="57" spans="1:11" x14ac:dyDescent="0.3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</row>
    <row r="58" spans="1:11" x14ac:dyDescent="0.3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</row>
    <row r="59" spans="1:11" x14ac:dyDescent="0.3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</row>
    <row r="60" spans="1:11" x14ac:dyDescent="0.3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</row>
    <row r="61" spans="1:11" ht="26.25" x14ac:dyDescent="0.55000000000000004">
      <c r="A61" s="74" t="s">
        <v>10539</v>
      </c>
      <c r="B61" s="72"/>
      <c r="C61" s="72"/>
      <c r="D61" s="72"/>
      <c r="E61" s="72"/>
      <c r="F61" s="72"/>
      <c r="G61" s="72"/>
      <c r="H61" s="72"/>
      <c r="I61" s="72"/>
      <c r="J61" s="72"/>
      <c r="K61" s="72"/>
    </row>
    <row r="62" spans="1:11" x14ac:dyDescent="0.3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</row>
    <row r="63" spans="1:11" x14ac:dyDescent="0.35">
      <c r="A63" s="135"/>
      <c r="B63" s="136"/>
      <c r="C63" s="136"/>
      <c r="D63" s="136"/>
      <c r="E63" s="136"/>
      <c r="F63" s="136"/>
      <c r="G63" s="136"/>
      <c r="H63" s="136"/>
      <c r="I63" s="136"/>
      <c r="J63" s="136"/>
      <c r="K63" s="137"/>
    </row>
    <row r="64" spans="1:11" x14ac:dyDescent="0.35">
      <c r="A64" s="138"/>
      <c r="B64" s="139"/>
      <c r="C64" s="139"/>
      <c r="D64" s="139"/>
      <c r="E64" s="139"/>
      <c r="F64" s="139"/>
      <c r="G64" s="139"/>
      <c r="H64" s="139"/>
      <c r="I64" s="139"/>
      <c r="J64" s="139"/>
      <c r="K64" s="140"/>
    </row>
    <row r="65" spans="1:11" x14ac:dyDescent="0.35">
      <c r="A65" s="138"/>
      <c r="B65" s="139"/>
      <c r="C65" s="139"/>
      <c r="D65" s="139"/>
      <c r="E65" s="139"/>
      <c r="F65" s="139"/>
      <c r="G65" s="139"/>
      <c r="H65" s="139"/>
      <c r="I65" s="139"/>
      <c r="J65" s="139"/>
      <c r="K65" s="140"/>
    </row>
    <row r="66" spans="1:11" x14ac:dyDescent="0.35">
      <c r="A66" s="138"/>
      <c r="B66" s="139"/>
      <c r="C66" s="139"/>
      <c r="D66" s="139"/>
      <c r="E66" s="139"/>
      <c r="F66" s="139"/>
      <c r="G66" s="139"/>
      <c r="H66" s="139"/>
      <c r="I66" s="139"/>
      <c r="J66" s="139"/>
      <c r="K66" s="140"/>
    </row>
    <row r="67" spans="1:11" x14ac:dyDescent="0.35">
      <c r="A67" s="138"/>
      <c r="B67" s="139"/>
      <c r="C67" s="139"/>
      <c r="D67" s="139"/>
      <c r="E67" s="139"/>
      <c r="F67" s="139"/>
      <c r="G67" s="139"/>
      <c r="H67" s="139"/>
      <c r="I67" s="139"/>
      <c r="J67" s="139"/>
      <c r="K67" s="140"/>
    </row>
    <row r="68" spans="1:11" x14ac:dyDescent="0.35">
      <c r="A68" s="138"/>
      <c r="B68" s="139"/>
      <c r="C68" s="139"/>
      <c r="D68" s="139"/>
      <c r="E68" s="139"/>
      <c r="F68" s="139"/>
      <c r="G68" s="139"/>
      <c r="H68" s="139"/>
      <c r="I68" s="139"/>
      <c r="J68" s="139"/>
      <c r="K68" s="140"/>
    </row>
    <row r="69" spans="1:11" x14ac:dyDescent="0.35">
      <c r="A69" s="138"/>
      <c r="B69" s="139"/>
      <c r="C69" s="139"/>
      <c r="D69" s="139"/>
      <c r="E69" s="139"/>
      <c r="F69" s="139"/>
      <c r="G69" s="139"/>
      <c r="H69" s="139"/>
      <c r="I69" s="139"/>
      <c r="J69" s="139"/>
      <c r="K69" s="140"/>
    </row>
    <row r="70" spans="1:11" x14ac:dyDescent="0.35">
      <c r="A70" s="141"/>
      <c r="B70" s="142"/>
      <c r="C70" s="142"/>
      <c r="D70" s="142"/>
      <c r="E70" s="142"/>
      <c r="F70" s="142"/>
      <c r="G70" s="142"/>
      <c r="H70" s="142"/>
      <c r="I70" s="142"/>
      <c r="J70" s="142"/>
      <c r="K70" s="143"/>
    </row>
    <row r="71" spans="1:11" x14ac:dyDescent="0.3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</row>
    <row r="72" spans="1:11" x14ac:dyDescent="0.3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</row>
    <row r="73" spans="1:11" x14ac:dyDescent="0.3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</row>
    <row r="74" spans="1:11" x14ac:dyDescent="0.3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</row>
    <row r="75" spans="1:11" x14ac:dyDescent="0.3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</row>
    <row r="76" spans="1:11" x14ac:dyDescent="0.3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</row>
    <row r="77" spans="1:11" x14ac:dyDescent="0.3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</row>
    <row r="78" spans="1:11" x14ac:dyDescent="0.3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</row>
    <row r="79" spans="1:11" x14ac:dyDescent="0.3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</row>
    <row r="80" spans="1:11" x14ac:dyDescent="0.3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</row>
    <row r="81" spans="1:11" ht="26.25" x14ac:dyDescent="0.55000000000000004">
      <c r="A81" s="74" t="s">
        <v>10540</v>
      </c>
      <c r="B81" s="72"/>
      <c r="C81" s="72"/>
      <c r="D81" s="72"/>
      <c r="E81" s="72"/>
      <c r="F81" s="72"/>
      <c r="G81" s="72"/>
      <c r="H81" s="72"/>
      <c r="I81" s="72"/>
      <c r="J81" s="72"/>
      <c r="K81" s="72"/>
    </row>
    <row r="82" spans="1:11" x14ac:dyDescent="0.3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</row>
    <row r="83" spans="1:11" x14ac:dyDescent="0.35">
      <c r="A83" s="135"/>
      <c r="B83" s="136"/>
      <c r="C83" s="136"/>
      <c r="D83" s="136"/>
      <c r="E83" s="136"/>
      <c r="F83" s="136"/>
      <c r="G83" s="136"/>
      <c r="H83" s="136"/>
      <c r="I83" s="136"/>
      <c r="J83" s="136"/>
      <c r="K83" s="137"/>
    </row>
    <row r="84" spans="1:11" x14ac:dyDescent="0.35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40"/>
    </row>
    <row r="85" spans="1:11" x14ac:dyDescent="0.35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40"/>
    </row>
    <row r="86" spans="1:11" x14ac:dyDescent="0.35">
      <c r="A86" s="138"/>
      <c r="B86" s="139"/>
      <c r="C86" s="139"/>
      <c r="D86" s="139"/>
      <c r="E86" s="139"/>
      <c r="F86" s="139"/>
      <c r="G86" s="139"/>
      <c r="H86" s="139"/>
      <c r="I86" s="139"/>
      <c r="J86" s="139"/>
      <c r="K86" s="140"/>
    </row>
    <row r="87" spans="1:11" x14ac:dyDescent="0.35">
      <c r="A87" s="138"/>
      <c r="B87" s="139"/>
      <c r="C87" s="139"/>
      <c r="D87" s="139"/>
      <c r="E87" s="139"/>
      <c r="F87" s="139"/>
      <c r="G87" s="139"/>
      <c r="H87" s="139"/>
      <c r="I87" s="139"/>
      <c r="J87" s="139"/>
      <c r="K87" s="140"/>
    </row>
    <row r="88" spans="1:11" x14ac:dyDescent="0.35">
      <c r="A88" s="138"/>
      <c r="B88" s="139"/>
      <c r="C88" s="139"/>
      <c r="D88" s="139"/>
      <c r="E88" s="139"/>
      <c r="F88" s="139"/>
      <c r="G88" s="139"/>
      <c r="H88" s="139"/>
      <c r="I88" s="139"/>
      <c r="J88" s="139"/>
      <c r="K88" s="140"/>
    </row>
    <row r="89" spans="1:11" x14ac:dyDescent="0.35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40"/>
    </row>
    <row r="90" spans="1:11" x14ac:dyDescent="0.35">
      <c r="A90" s="141"/>
      <c r="B90" s="142"/>
      <c r="C90" s="142"/>
      <c r="D90" s="142"/>
      <c r="E90" s="142"/>
      <c r="F90" s="142"/>
      <c r="G90" s="142"/>
      <c r="H90" s="142"/>
      <c r="I90" s="142"/>
      <c r="J90" s="142"/>
      <c r="K90" s="143"/>
    </row>
    <row r="91" spans="1:11" x14ac:dyDescent="0.3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</row>
    <row r="92" spans="1:11" x14ac:dyDescent="0.3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</row>
    <row r="93" spans="1:11" x14ac:dyDescent="0.3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</row>
    <row r="94" spans="1:11" x14ac:dyDescent="0.3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</row>
    <row r="95" spans="1:11" x14ac:dyDescent="0.3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</row>
    <row r="96" spans="1:11" x14ac:dyDescent="0.3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</row>
    <row r="97" spans="1:11" x14ac:dyDescent="0.3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</row>
    <row r="98" spans="1:11" x14ac:dyDescent="0.3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</row>
    <row r="99" spans="1:11" x14ac:dyDescent="0.3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</row>
    <row r="100" spans="1:11" x14ac:dyDescent="0.3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</row>
    <row r="101" spans="1:11" ht="26.25" x14ac:dyDescent="0.55000000000000004">
      <c r="A101" s="74" t="s">
        <v>10541</v>
      </c>
      <c r="B101" s="72"/>
      <c r="C101" s="72"/>
      <c r="D101" s="72"/>
      <c r="E101" s="72"/>
      <c r="F101" s="72"/>
      <c r="G101" s="72"/>
      <c r="H101" s="72"/>
      <c r="I101" s="72"/>
      <c r="J101" s="72"/>
      <c r="K101" s="72"/>
    </row>
    <row r="102" spans="1:11" x14ac:dyDescent="0.3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</row>
    <row r="103" spans="1:11" x14ac:dyDescent="0.35">
      <c r="A103" s="135"/>
      <c r="B103" s="136"/>
      <c r="C103" s="136"/>
      <c r="D103" s="136"/>
      <c r="E103" s="136"/>
      <c r="F103" s="136"/>
      <c r="G103" s="136"/>
      <c r="H103" s="136"/>
      <c r="I103" s="136"/>
      <c r="J103" s="136"/>
      <c r="K103" s="137"/>
    </row>
    <row r="104" spans="1:11" x14ac:dyDescent="0.35">
      <c r="A104" s="138"/>
      <c r="B104" s="139"/>
      <c r="C104" s="139"/>
      <c r="D104" s="139"/>
      <c r="E104" s="139"/>
      <c r="F104" s="139"/>
      <c r="G104" s="139"/>
      <c r="H104" s="139"/>
      <c r="I104" s="139"/>
      <c r="J104" s="139"/>
      <c r="K104" s="140"/>
    </row>
    <row r="105" spans="1:11" x14ac:dyDescent="0.35">
      <c r="A105" s="138"/>
      <c r="B105" s="139"/>
      <c r="C105" s="139"/>
      <c r="D105" s="139"/>
      <c r="E105" s="139"/>
      <c r="F105" s="139"/>
      <c r="G105" s="139"/>
      <c r="H105" s="139"/>
      <c r="I105" s="139"/>
      <c r="J105" s="139"/>
      <c r="K105" s="140"/>
    </row>
    <row r="106" spans="1:11" x14ac:dyDescent="0.35">
      <c r="A106" s="138"/>
      <c r="B106" s="139"/>
      <c r="C106" s="139"/>
      <c r="D106" s="139"/>
      <c r="E106" s="139"/>
      <c r="F106" s="139"/>
      <c r="G106" s="139"/>
      <c r="H106" s="139"/>
      <c r="I106" s="139"/>
      <c r="J106" s="139"/>
      <c r="K106" s="140"/>
    </row>
    <row r="107" spans="1:11" x14ac:dyDescent="0.35">
      <c r="A107" s="138"/>
      <c r="B107" s="139"/>
      <c r="C107" s="139"/>
      <c r="D107" s="139"/>
      <c r="E107" s="139"/>
      <c r="F107" s="139"/>
      <c r="G107" s="139"/>
      <c r="H107" s="139"/>
      <c r="I107" s="139"/>
      <c r="J107" s="139"/>
      <c r="K107" s="140"/>
    </row>
    <row r="108" spans="1:11" x14ac:dyDescent="0.35">
      <c r="A108" s="138"/>
      <c r="B108" s="139"/>
      <c r="C108" s="139"/>
      <c r="D108" s="139"/>
      <c r="E108" s="139"/>
      <c r="F108" s="139"/>
      <c r="G108" s="139"/>
      <c r="H108" s="139"/>
      <c r="I108" s="139"/>
      <c r="J108" s="139"/>
      <c r="K108" s="140"/>
    </row>
    <row r="109" spans="1:11" x14ac:dyDescent="0.35">
      <c r="A109" s="138"/>
      <c r="B109" s="139"/>
      <c r="C109" s="139"/>
      <c r="D109" s="139"/>
      <c r="E109" s="139"/>
      <c r="F109" s="139"/>
      <c r="G109" s="139"/>
      <c r="H109" s="139"/>
      <c r="I109" s="139"/>
      <c r="J109" s="139"/>
      <c r="K109" s="140"/>
    </row>
    <row r="110" spans="1:11" x14ac:dyDescent="0.35">
      <c r="A110" s="141"/>
      <c r="B110" s="142"/>
      <c r="C110" s="142"/>
      <c r="D110" s="142"/>
      <c r="E110" s="142"/>
      <c r="F110" s="142"/>
      <c r="G110" s="142"/>
      <c r="H110" s="142"/>
      <c r="I110" s="142"/>
      <c r="J110" s="142"/>
      <c r="K110" s="143"/>
    </row>
    <row r="111" spans="1:11" x14ac:dyDescent="0.3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</row>
    <row r="112" spans="1:11" x14ac:dyDescent="0.3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</row>
    <row r="113" spans="1:11" x14ac:dyDescent="0.3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</row>
    <row r="114" spans="1:11" x14ac:dyDescent="0.3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</row>
    <row r="115" spans="1:11" x14ac:dyDescent="0.3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</row>
    <row r="116" spans="1:11" x14ac:dyDescent="0.3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</row>
    <row r="117" spans="1:11" x14ac:dyDescent="0.3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</row>
    <row r="118" spans="1:11" x14ac:dyDescent="0.3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</row>
    <row r="119" spans="1:11" x14ac:dyDescent="0.3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</row>
    <row r="120" spans="1:11" x14ac:dyDescent="0.3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</row>
    <row r="121" spans="1:11" ht="26.25" x14ac:dyDescent="0.55000000000000004">
      <c r="A121" s="74" t="s">
        <v>10543</v>
      </c>
      <c r="B121" s="72"/>
      <c r="C121" s="72"/>
      <c r="D121" s="72"/>
      <c r="E121" s="72"/>
      <c r="F121" s="72"/>
      <c r="G121" s="72"/>
      <c r="H121" s="72"/>
      <c r="I121" s="72"/>
      <c r="J121" s="72"/>
      <c r="K121" s="72"/>
    </row>
    <row r="122" spans="1:11" x14ac:dyDescent="0.3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</row>
    <row r="123" spans="1:11" x14ac:dyDescent="0.35">
      <c r="A123" s="135"/>
      <c r="B123" s="136"/>
      <c r="C123" s="136"/>
      <c r="D123" s="136"/>
      <c r="E123" s="136"/>
      <c r="F123" s="136"/>
      <c r="G123" s="136"/>
      <c r="H123" s="136"/>
      <c r="I123" s="136"/>
      <c r="J123" s="136"/>
      <c r="K123" s="137"/>
    </row>
    <row r="124" spans="1:11" x14ac:dyDescent="0.35">
      <c r="A124" s="138"/>
      <c r="B124" s="139"/>
      <c r="C124" s="139"/>
      <c r="D124" s="139"/>
      <c r="E124" s="139"/>
      <c r="F124" s="139"/>
      <c r="G124" s="139"/>
      <c r="H124" s="139"/>
      <c r="I124" s="139"/>
      <c r="J124" s="139"/>
      <c r="K124" s="140"/>
    </row>
    <row r="125" spans="1:11" x14ac:dyDescent="0.35">
      <c r="A125" s="138"/>
      <c r="B125" s="139"/>
      <c r="C125" s="139"/>
      <c r="D125" s="139"/>
      <c r="E125" s="139"/>
      <c r="F125" s="139"/>
      <c r="G125" s="139"/>
      <c r="H125" s="139"/>
      <c r="I125" s="139"/>
      <c r="J125" s="139"/>
      <c r="K125" s="140"/>
    </row>
    <row r="126" spans="1:11" x14ac:dyDescent="0.35">
      <c r="A126" s="138"/>
      <c r="B126" s="139"/>
      <c r="C126" s="139"/>
      <c r="D126" s="139"/>
      <c r="E126" s="139"/>
      <c r="F126" s="139"/>
      <c r="G126" s="139"/>
      <c r="H126" s="139"/>
      <c r="I126" s="139"/>
      <c r="J126" s="139"/>
      <c r="K126" s="140"/>
    </row>
    <row r="127" spans="1:11" x14ac:dyDescent="0.35">
      <c r="A127" s="138"/>
      <c r="B127" s="139"/>
      <c r="C127" s="139"/>
      <c r="D127" s="139"/>
      <c r="E127" s="139"/>
      <c r="F127" s="139"/>
      <c r="G127" s="139"/>
      <c r="H127" s="139"/>
      <c r="I127" s="139"/>
      <c r="J127" s="139"/>
      <c r="K127" s="140"/>
    </row>
    <row r="128" spans="1:11" x14ac:dyDescent="0.35">
      <c r="A128" s="138"/>
      <c r="B128" s="139"/>
      <c r="C128" s="139"/>
      <c r="D128" s="139"/>
      <c r="E128" s="139"/>
      <c r="F128" s="139"/>
      <c r="G128" s="139"/>
      <c r="H128" s="139"/>
      <c r="I128" s="139"/>
      <c r="J128" s="139"/>
      <c r="K128" s="140"/>
    </row>
    <row r="129" spans="1:11" x14ac:dyDescent="0.35">
      <c r="A129" s="138"/>
      <c r="B129" s="139"/>
      <c r="C129" s="139"/>
      <c r="D129" s="139"/>
      <c r="E129" s="139"/>
      <c r="F129" s="139"/>
      <c r="G129" s="139"/>
      <c r="H129" s="139"/>
      <c r="I129" s="139"/>
      <c r="J129" s="139"/>
      <c r="K129" s="140"/>
    </row>
    <row r="130" spans="1:11" x14ac:dyDescent="0.35">
      <c r="A130" s="141"/>
      <c r="B130" s="142"/>
      <c r="C130" s="142"/>
      <c r="D130" s="142"/>
      <c r="E130" s="142"/>
      <c r="F130" s="142"/>
      <c r="G130" s="142"/>
      <c r="H130" s="142"/>
      <c r="I130" s="142"/>
      <c r="J130" s="142"/>
      <c r="K130" s="143"/>
    </row>
    <row r="131" spans="1:11" x14ac:dyDescent="0.3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</row>
    <row r="132" spans="1:11" x14ac:dyDescent="0.3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</row>
    <row r="133" spans="1:11" x14ac:dyDescent="0.3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</row>
    <row r="134" spans="1:11" x14ac:dyDescent="0.3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</row>
    <row r="135" spans="1:11" x14ac:dyDescent="0.3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</row>
    <row r="136" spans="1:11" x14ac:dyDescent="0.3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</row>
    <row r="137" spans="1:11" x14ac:dyDescent="0.3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</row>
    <row r="138" spans="1:11" x14ac:dyDescent="0.3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</row>
    <row r="139" spans="1:11" x14ac:dyDescent="0.3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</row>
    <row r="140" spans="1:11" x14ac:dyDescent="0.3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</row>
    <row r="141" spans="1:11" x14ac:dyDescent="0.3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2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2023-04-02T20:58:37Z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