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E2BC4F30-2604-4F89-A681-B8C8FF3BA7A0}" xr6:coauthVersionLast="47" xr6:coauthVersionMax="47" xr10:uidLastSave="{00000000-0000-0000-0000-000000000000}"/>
  <bookViews>
    <workbookView xWindow="-98" yWindow="-98" windowWidth="19396" windowHeight="11596" tabRatio="83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Dados - Gráfico" sheetId="16" r:id="rId8"/>
    <sheet name="Dashboard" sheetId="17"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 name="AvaliaçãoDeCustos">Dashboard!$AU$106</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1" name="Intervalo 1" connection="WorksheetConnection_Municípios Selecionados!$A$1:$L$99"/>
          <x15:modelTable id="Intervalo" name="Intervalo" connection="WorksheetConnection_Municípios Selecionados!$A$1:$G$34"/>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157" i="10" l="1"/>
  <c r="BL157" i="10"/>
  <c r="BK157" i="10"/>
  <c r="BJ157" i="10"/>
  <c r="BI157" i="10"/>
  <c r="BH157" i="10"/>
  <c r="BG157" i="10"/>
  <c r="BF157" i="10"/>
  <c r="BE157" i="10"/>
  <c r="BD157" i="10"/>
  <c r="BC157" i="10"/>
  <c r="BB157" i="10"/>
  <c r="BA157" i="10"/>
  <c r="AZ157" i="10"/>
  <c r="AY157" i="10"/>
  <c r="AX157" i="10"/>
  <c r="AW157" i="10"/>
  <c r="AV157" i="10"/>
  <c r="AU157" i="10"/>
  <c r="AT157" i="10"/>
  <c r="AS157" i="10"/>
  <c r="AR157" i="10"/>
  <c r="AQ157" i="10"/>
  <c r="AP157" i="10"/>
  <c r="AO157" i="10"/>
  <c r="AN157" i="10"/>
  <c r="AM157" i="10"/>
  <c r="AL157" i="10"/>
  <c r="AK157" i="10"/>
  <c r="AJ157" i="10"/>
  <c r="AI157" i="10"/>
  <c r="AH157" i="10"/>
  <c r="AG157" i="10"/>
  <c r="AF157" i="10"/>
  <c r="AE157" i="10"/>
  <c r="AD157" i="10"/>
  <c r="AC157" i="10"/>
  <c r="AB157" i="10"/>
  <c r="AA157" i="10"/>
  <c r="Z157" i="10"/>
  <c r="Y157" i="10"/>
  <c r="X157" i="10"/>
  <c r="W157" i="10"/>
  <c r="V157" i="10"/>
  <c r="U157" i="10"/>
  <c r="T157" i="10"/>
  <c r="S157" i="10"/>
  <c r="R157" i="10"/>
  <c r="Q157" i="10"/>
  <c r="P157" i="10"/>
  <c r="O157" i="10"/>
  <c r="N157" i="10"/>
  <c r="M157" i="10"/>
  <c r="L157" i="10"/>
  <c r="K157" i="10"/>
  <c r="J157" i="10"/>
  <c r="I157" i="10"/>
  <c r="H157" i="10"/>
  <c r="G157" i="10"/>
  <c r="F157" i="10"/>
  <c r="BM140" i="10" l="1"/>
  <c r="BL140" i="10"/>
  <c r="BK140" i="10"/>
  <c r="BJ140" i="10"/>
  <c r="BI140" i="10"/>
  <c r="BH140" i="10"/>
  <c r="BG140" i="10"/>
  <c r="BF140" i="10"/>
  <c r="BE140" i="10"/>
  <c r="BD140" i="10"/>
  <c r="BC140" i="10"/>
  <c r="BB140" i="10"/>
  <c r="BA140" i="10"/>
  <c r="AZ140" i="10"/>
  <c r="AY140" i="10"/>
  <c r="AX140" i="10"/>
  <c r="AW140" i="10"/>
  <c r="AV140" i="10"/>
  <c r="AU140" i="10"/>
  <c r="AT140" i="10"/>
  <c r="AS140" i="10"/>
  <c r="AR140" i="10"/>
  <c r="AQ140" i="10"/>
  <c r="AP140" i="10"/>
  <c r="AO140" i="10"/>
  <c r="AN140" i="10"/>
  <c r="AM140" i="10"/>
  <c r="AL140" i="10"/>
  <c r="AK140" i="10"/>
  <c r="AJ140" i="10"/>
  <c r="AI140" i="10"/>
  <c r="AH140" i="10"/>
  <c r="AG140" i="10"/>
  <c r="AF140" i="10"/>
  <c r="AE140" i="10"/>
  <c r="AD140" i="10"/>
  <c r="AC140" i="10"/>
  <c r="AB140" i="10"/>
  <c r="AA140" i="10"/>
  <c r="Z140" i="10"/>
  <c r="Y140" i="10"/>
  <c r="X140" i="10"/>
  <c r="W140" i="10"/>
  <c r="V140" i="10"/>
  <c r="U140" i="10"/>
  <c r="T140" i="10"/>
  <c r="S140" i="10"/>
  <c r="R140" i="10"/>
  <c r="Q140" i="10"/>
  <c r="P140" i="10"/>
  <c r="O140" i="10"/>
  <c r="N140" i="10"/>
  <c r="M140" i="10"/>
  <c r="L140" i="10"/>
  <c r="K140" i="10"/>
  <c r="J140" i="10"/>
  <c r="I140" i="10"/>
  <c r="H140" i="10"/>
  <c r="G140" i="10"/>
  <c r="F140" i="10"/>
  <c r="BM123" i="10" l="1"/>
  <c r="BL123" i="10"/>
  <c r="BK123" i="10"/>
  <c r="BJ123" i="10"/>
  <c r="BI123" i="10"/>
  <c r="BH123" i="10"/>
  <c r="BG123" i="10"/>
  <c r="BF123" i="10"/>
  <c r="BE123" i="10"/>
  <c r="BD123" i="10"/>
  <c r="BC123" i="10"/>
  <c r="BB123" i="10"/>
  <c r="BA123" i="10"/>
  <c r="AZ123" i="10"/>
  <c r="AY123" i="10"/>
  <c r="AX123" i="10"/>
  <c r="AW123" i="10"/>
  <c r="AV123" i="10"/>
  <c r="AU123" i="10"/>
  <c r="AT123" i="10"/>
  <c r="AS123" i="10"/>
  <c r="AR123" i="10"/>
  <c r="AQ123" i="10"/>
  <c r="AP123" i="10"/>
  <c r="AO123" i="10"/>
  <c r="AN123" i="10"/>
  <c r="AM123" i="10"/>
  <c r="AL123" i="10"/>
  <c r="AK123" i="10"/>
  <c r="AJ123" i="10"/>
  <c r="AI123" i="10"/>
  <c r="AH123" i="10"/>
  <c r="AG123" i="10"/>
  <c r="AF123" i="10"/>
  <c r="AE123" i="10"/>
  <c r="AD123" i="10"/>
  <c r="AC123" i="10"/>
  <c r="AB123" i="10"/>
  <c r="AA123" i="10"/>
  <c r="Z123" i="10"/>
  <c r="Y123" i="10"/>
  <c r="X123" i="10"/>
  <c r="W123" i="10"/>
  <c r="V123" i="10"/>
  <c r="U123" i="10"/>
  <c r="T123" i="10"/>
  <c r="S123" i="10"/>
  <c r="R123" i="10"/>
  <c r="Q123" i="10"/>
  <c r="P123" i="10"/>
  <c r="O123" i="10"/>
  <c r="N123" i="10"/>
  <c r="M123" i="10"/>
  <c r="L123" i="10"/>
  <c r="K123" i="10"/>
  <c r="J123" i="10"/>
  <c r="I123" i="10"/>
  <c r="H123" i="10"/>
  <c r="G123" i="10"/>
  <c r="F123" i="10"/>
  <c r="BM106" i="10" l="1"/>
  <c r="BL106" i="10"/>
  <c r="BK106" i="10"/>
  <c r="BJ106" i="10"/>
  <c r="BI106" i="10"/>
  <c r="BH106" i="10"/>
  <c r="BG106" i="10"/>
  <c r="BF106" i="10"/>
  <c r="BE106" i="10"/>
  <c r="BD106" i="10"/>
  <c r="BC106" i="10"/>
  <c r="BB106" i="10"/>
  <c r="BA106" i="10"/>
  <c r="AZ106" i="10"/>
  <c r="AY106" i="10"/>
  <c r="AX106" i="10"/>
  <c r="AW106" i="10"/>
  <c r="AV106" i="10"/>
  <c r="AU106" i="10"/>
  <c r="AT106" i="10"/>
  <c r="AS106" i="10"/>
  <c r="AR106" i="10"/>
  <c r="AQ106" i="10"/>
  <c r="AP106" i="10"/>
  <c r="AO106" i="10"/>
  <c r="AN106" i="10"/>
  <c r="AM106" i="10"/>
  <c r="AL106" i="10"/>
  <c r="AK106" i="10"/>
  <c r="AJ106" i="10"/>
  <c r="AI106" i="10"/>
  <c r="AH106" i="10"/>
  <c r="AG106" i="10"/>
  <c r="AF106" i="10"/>
  <c r="AE106" i="10"/>
  <c r="AD106" i="10"/>
  <c r="AC106" i="10"/>
  <c r="AB106" i="10"/>
  <c r="AA106" i="10"/>
  <c r="Z106" i="10"/>
  <c r="Y106" i="10"/>
  <c r="X106" i="10"/>
  <c r="W106" i="10"/>
  <c r="V106" i="10"/>
  <c r="U106" i="10"/>
  <c r="T106" i="10"/>
  <c r="S106" i="10"/>
  <c r="R106" i="10"/>
  <c r="Q106" i="10"/>
  <c r="P106" i="10"/>
  <c r="O106" i="10"/>
  <c r="N106" i="10"/>
  <c r="M106" i="10"/>
  <c r="L106" i="10"/>
  <c r="K106" i="10"/>
  <c r="J106" i="10"/>
  <c r="I106" i="10"/>
  <c r="H106" i="10"/>
  <c r="G106" i="10"/>
  <c r="F106" i="10"/>
  <c r="BM89" i="10" l="1"/>
  <c r="BL89" i="10"/>
  <c r="BK89" i="10"/>
  <c r="BJ89" i="10"/>
  <c r="BI89" i="10"/>
  <c r="BH89" i="10"/>
  <c r="BG89" i="10"/>
  <c r="BF89" i="10"/>
  <c r="BE89" i="10"/>
  <c r="BD89" i="10"/>
  <c r="BC89" i="10"/>
  <c r="BB89" i="10"/>
  <c r="BA89" i="10"/>
  <c r="AZ89" i="10"/>
  <c r="AY89" i="10"/>
  <c r="AX89" i="10"/>
  <c r="AW89" i="10"/>
  <c r="AV89" i="10"/>
  <c r="AU89" i="10"/>
  <c r="AT89" i="10"/>
  <c r="AS89" i="10"/>
  <c r="AR89" i="10"/>
  <c r="AQ89" i="10"/>
  <c r="AP89" i="10"/>
  <c r="AO89" i="10"/>
  <c r="AN89" i="10"/>
  <c r="AM89" i="10"/>
  <c r="AL89" i="10"/>
  <c r="AK89" i="10"/>
  <c r="AJ89" i="10"/>
  <c r="AI89" i="10"/>
  <c r="AH89" i="10"/>
  <c r="AG89" i="10"/>
  <c r="AF89" i="10"/>
  <c r="AE89" i="10"/>
  <c r="AD89" i="10"/>
  <c r="AC89" i="10"/>
  <c r="AB89" i="10"/>
  <c r="AA89" i="10"/>
  <c r="Z89" i="10"/>
  <c r="Y89" i="10"/>
  <c r="X89" i="10"/>
  <c r="W89" i="10"/>
  <c r="V89" i="10"/>
  <c r="U89" i="10"/>
  <c r="T89" i="10"/>
  <c r="S89" i="10"/>
  <c r="R89" i="10"/>
  <c r="Q89" i="10"/>
  <c r="P89" i="10"/>
  <c r="O89" i="10"/>
  <c r="N89" i="10"/>
  <c r="M89" i="10"/>
  <c r="L89" i="10"/>
  <c r="K89" i="10"/>
  <c r="J89" i="10"/>
  <c r="I89" i="10"/>
  <c r="H89" i="10"/>
  <c r="G89" i="10"/>
  <c r="F89" i="10"/>
  <c r="BM72" i="10" l="1"/>
  <c r="BL72" i="10"/>
  <c r="BK72" i="10"/>
  <c r="BJ72" i="10"/>
  <c r="BI72" i="10"/>
  <c r="BH72" i="10"/>
  <c r="BG72" i="10"/>
  <c r="BF72" i="10"/>
  <c r="BE72" i="10"/>
  <c r="BD72" i="10"/>
  <c r="BC72" i="10"/>
  <c r="BB72" i="10"/>
  <c r="BA72" i="10"/>
  <c r="AZ72" i="10"/>
  <c r="AY72" i="10"/>
  <c r="AX72" i="10"/>
  <c r="AW72" i="10"/>
  <c r="AV72" i="10"/>
  <c r="AU72" i="10"/>
  <c r="AT72" i="10"/>
  <c r="AS72" i="10"/>
  <c r="AR72" i="10"/>
  <c r="AQ72" i="10"/>
  <c r="AP72" i="10"/>
  <c r="AO72" i="10"/>
  <c r="AN72" i="10"/>
  <c r="AM72" i="10"/>
  <c r="AL72" i="10"/>
  <c r="AK72" i="10"/>
  <c r="AJ72" i="10"/>
  <c r="AI72" i="10"/>
  <c r="AH72" i="10"/>
  <c r="AG72" i="10"/>
  <c r="AF72" i="10"/>
  <c r="AE72" i="10"/>
  <c r="AD72" i="10"/>
  <c r="AC72" i="10"/>
  <c r="AB72" i="10"/>
  <c r="AA72" i="10"/>
  <c r="Z72" i="10"/>
  <c r="Y72" i="10"/>
  <c r="X72" i="10"/>
  <c r="W72" i="10"/>
  <c r="V72" i="10"/>
  <c r="U72" i="10"/>
  <c r="T72" i="10"/>
  <c r="S72" i="10"/>
  <c r="R72" i="10"/>
  <c r="Q72" i="10"/>
  <c r="P72" i="10"/>
  <c r="O72" i="10"/>
  <c r="N72" i="10"/>
  <c r="M72" i="10"/>
  <c r="L72" i="10"/>
  <c r="K72" i="10"/>
  <c r="J72" i="10"/>
  <c r="I72" i="10"/>
  <c r="H72" i="10"/>
  <c r="G72" i="10"/>
  <c r="F72"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33" i="3" l="1"/>
  <c r="N34" i="3"/>
  <c r="I30" i="3"/>
  <c r="B27" i="16" l="1"/>
  <c r="A31" i="16"/>
  <c r="G31" i="16" s="1"/>
  <c r="A32" i="16"/>
  <c r="F32" i="16" s="1"/>
  <c r="A33" i="16"/>
  <c r="E33" i="16" s="1"/>
  <c r="A34" i="16"/>
  <c r="D34" i="16" s="1"/>
  <c r="A35" i="16"/>
  <c r="G35" i="16" s="1"/>
  <c r="A36" i="16"/>
  <c r="F36" i="16" s="1"/>
  <c r="A30" i="16"/>
  <c r="E30" i="16" s="1"/>
  <c r="N297" i="3"/>
  <c r="N295" i="3"/>
  <c r="N296" i="3"/>
  <c r="G34" i="16" l="1"/>
  <c r="E36" i="16"/>
  <c r="F31" i="16"/>
  <c r="E32" i="16"/>
  <c r="F35" i="16"/>
  <c r="D36" i="16"/>
  <c r="D32" i="16"/>
  <c r="E35" i="16"/>
  <c r="E31" i="16"/>
  <c r="F34" i="16"/>
  <c r="G30" i="16"/>
  <c r="G33" i="16"/>
  <c r="D30" i="16"/>
  <c r="D33" i="16"/>
  <c r="D35" i="16"/>
  <c r="D31" i="16"/>
  <c r="E34" i="16"/>
  <c r="F30" i="16"/>
  <c r="F33" i="16"/>
  <c r="G36" i="16"/>
  <c r="G32" i="16"/>
  <c r="L4" i="16" l="1"/>
  <c r="L5" i="16"/>
  <c r="L6" i="16"/>
  <c r="L7" i="16"/>
  <c r="L8" i="16"/>
  <c r="L9" i="16"/>
  <c r="L10" i="16"/>
  <c r="L11" i="16"/>
  <c r="V4" i="16"/>
  <c r="M4" i="16"/>
  <c r="N4" i="16"/>
  <c r="O4" i="16"/>
  <c r="P4" i="16"/>
  <c r="Q4" i="16"/>
  <c r="R4" i="16"/>
  <c r="S4" i="16"/>
  <c r="T4" i="16"/>
  <c r="U4" i="16"/>
  <c r="H1" i="16"/>
  <c r="G1" i="16"/>
  <c r="BM205" i="10" l="1"/>
  <c r="BL205" i="10"/>
  <c r="BK205" i="10"/>
  <c r="BM180" i="10" l="1"/>
  <c r="BL180" i="10"/>
  <c r="BK180" i="10"/>
  <c r="X4" i="16" l="1"/>
  <c r="N189" i="3" l="1"/>
  <c r="N282" i="3"/>
  <c r="N283" i="3"/>
  <c r="N284" i="3"/>
  <c r="N285" i="3"/>
  <c r="N286" i="3"/>
  <c r="N287" i="3"/>
  <c r="N288" i="3"/>
  <c r="N289" i="3"/>
  <c r="N290" i="3"/>
  <c r="N291" i="3"/>
  <c r="N292" i="3"/>
  <c r="N293" i="3"/>
  <c r="N294" i="3"/>
  <c r="N281" i="3"/>
  <c r="N280" i="3"/>
  <c r="B16" i="16"/>
  <c r="B5" i="16"/>
  <c r="B6" i="16"/>
  <c r="B7" i="16"/>
  <c r="B8" i="16"/>
  <c r="B9" i="16"/>
  <c r="B10" i="16"/>
  <c r="B11" i="16"/>
  <c r="B12" i="16"/>
  <c r="B13" i="16"/>
  <c r="B14" i="16"/>
  <c r="B15" i="16"/>
  <c r="B4" i="16"/>
  <c r="D13" i="16" l="1"/>
  <c r="E13" i="16"/>
  <c r="F13" i="16"/>
  <c r="G13" i="16"/>
  <c r="H13" i="16"/>
  <c r="I13" i="16"/>
  <c r="J13" i="16"/>
  <c r="K13" i="16"/>
  <c r="L13" i="16"/>
  <c r="M13" i="16"/>
  <c r="N13" i="16"/>
  <c r="O13" i="16"/>
  <c r="P13" i="16"/>
  <c r="Q13" i="16"/>
  <c r="R13" i="16"/>
  <c r="S13" i="16"/>
  <c r="T13" i="16"/>
  <c r="U13" i="16"/>
  <c r="V13" i="16"/>
  <c r="W13" i="16"/>
  <c r="X13" i="16"/>
  <c r="Y13" i="16"/>
  <c r="Z13" i="16"/>
  <c r="AA13" i="16"/>
  <c r="AB13" i="16"/>
  <c r="AC13" i="16"/>
  <c r="AD13" i="16"/>
  <c r="AE13" i="16"/>
  <c r="AF13" i="16"/>
  <c r="AG13" i="16"/>
  <c r="AH13" i="16"/>
  <c r="AI13" i="16"/>
  <c r="AJ13" i="16"/>
  <c r="AK13" i="16"/>
  <c r="AL13" i="16"/>
  <c r="AM13" i="16"/>
  <c r="AN13" i="16"/>
  <c r="AO13" i="16"/>
  <c r="AP13" i="16"/>
  <c r="AQ13" i="16"/>
  <c r="AR13" i="16"/>
  <c r="AS13" i="16"/>
  <c r="AT13" i="16"/>
  <c r="AU13" i="16"/>
  <c r="AV13" i="16"/>
  <c r="AW13" i="16"/>
  <c r="AX13" i="16"/>
  <c r="AY13" i="16"/>
  <c r="AZ13" i="16"/>
  <c r="BA13" i="16"/>
  <c r="BB13" i="16"/>
  <c r="BC13" i="16"/>
  <c r="BD13" i="16"/>
  <c r="BE13" i="16"/>
  <c r="BF13" i="16"/>
  <c r="BG13" i="16"/>
  <c r="BH13" i="16"/>
  <c r="BI13" i="16"/>
  <c r="BJ13" i="16"/>
  <c r="BK13" i="16"/>
  <c r="D14" i="16"/>
  <c r="E14" i="16"/>
  <c r="F14" i="16"/>
  <c r="G14" i="16"/>
  <c r="H14" i="16"/>
  <c r="I14" i="16"/>
  <c r="J14" i="16"/>
  <c r="K14" i="16"/>
  <c r="L14" i="16"/>
  <c r="M14" i="16"/>
  <c r="N14" i="16"/>
  <c r="O14" i="16"/>
  <c r="P14" i="16"/>
  <c r="Q14" i="16"/>
  <c r="R14" i="16"/>
  <c r="S14" i="16"/>
  <c r="T14" i="16"/>
  <c r="U14" i="16"/>
  <c r="V14" i="16"/>
  <c r="W14" i="16"/>
  <c r="X14" i="16"/>
  <c r="Y14" i="16"/>
  <c r="Z14" i="16"/>
  <c r="AA14" i="16"/>
  <c r="AB14" i="16"/>
  <c r="AC14" i="16"/>
  <c r="AD14" i="16"/>
  <c r="AE14" i="16"/>
  <c r="AF14" i="16"/>
  <c r="AG14" i="16"/>
  <c r="AH14" i="16"/>
  <c r="AI14" i="16"/>
  <c r="AJ14" i="16"/>
  <c r="AK14" i="16"/>
  <c r="AL14" i="16"/>
  <c r="AM14" i="16"/>
  <c r="AN14" i="16"/>
  <c r="AO14" i="16"/>
  <c r="AP14" i="16"/>
  <c r="AQ14" i="16"/>
  <c r="AR14" i="16"/>
  <c r="AS14" i="16"/>
  <c r="AT14" i="16"/>
  <c r="AU14" i="16"/>
  <c r="AV14" i="16"/>
  <c r="AW14" i="16"/>
  <c r="AX14" i="16"/>
  <c r="AY14" i="16"/>
  <c r="AZ14" i="16"/>
  <c r="BA14" i="16"/>
  <c r="BB14" i="16"/>
  <c r="BC14" i="16"/>
  <c r="BD14" i="16"/>
  <c r="BE14" i="16"/>
  <c r="BF14" i="16"/>
  <c r="BG14" i="16"/>
  <c r="BH14" i="16"/>
  <c r="BI14" i="16"/>
  <c r="BJ14" i="16"/>
  <c r="BK14" i="16"/>
  <c r="D15" i="16"/>
  <c r="E15" i="16"/>
  <c r="F15" i="16"/>
  <c r="G15" i="16"/>
  <c r="H15" i="16"/>
  <c r="I15" i="16"/>
  <c r="J15" i="16"/>
  <c r="K15" i="16"/>
  <c r="L15" i="16"/>
  <c r="M15" i="16"/>
  <c r="N15" i="16"/>
  <c r="O15" i="16"/>
  <c r="P15" i="16"/>
  <c r="Q15" i="16"/>
  <c r="R15" i="16"/>
  <c r="S15" i="16"/>
  <c r="T15" i="16"/>
  <c r="U15" i="16"/>
  <c r="V15" i="16"/>
  <c r="W15" i="16"/>
  <c r="X15" i="16"/>
  <c r="Y15" i="16"/>
  <c r="Z15" i="16"/>
  <c r="AA15" i="16"/>
  <c r="AB15" i="16"/>
  <c r="AC15" i="16"/>
  <c r="AD15" i="16"/>
  <c r="AE15" i="16"/>
  <c r="AF15" i="16"/>
  <c r="AG15" i="16"/>
  <c r="AH15" i="16"/>
  <c r="AI15" i="16"/>
  <c r="AJ15" i="16"/>
  <c r="AK15" i="16"/>
  <c r="AL15" i="16"/>
  <c r="AM15" i="16"/>
  <c r="AN15" i="16"/>
  <c r="AO15" i="16"/>
  <c r="AP15" i="16"/>
  <c r="AQ15" i="16"/>
  <c r="AR15" i="16"/>
  <c r="AS15" i="16"/>
  <c r="AT15" i="16"/>
  <c r="AU15" i="16"/>
  <c r="AV15" i="16"/>
  <c r="AW15" i="16"/>
  <c r="AX15" i="16"/>
  <c r="AY15" i="16"/>
  <c r="AZ15" i="16"/>
  <c r="BA15" i="16"/>
  <c r="BB15" i="16"/>
  <c r="BC15" i="16"/>
  <c r="BD15" i="16"/>
  <c r="BE15" i="16"/>
  <c r="BF15" i="16"/>
  <c r="BG15" i="16"/>
  <c r="BH15" i="16"/>
  <c r="BI15" i="16"/>
  <c r="BJ15" i="16"/>
  <c r="BK15" i="16"/>
  <c r="D5" i="16"/>
  <c r="E5" i="16"/>
  <c r="F5" i="16"/>
  <c r="G5" i="16"/>
  <c r="H5" i="16"/>
  <c r="I5" i="16"/>
  <c r="J5" i="16"/>
  <c r="K5" i="16"/>
  <c r="M5" i="16"/>
  <c r="N5" i="16"/>
  <c r="O5" i="16"/>
  <c r="P5" i="16"/>
  <c r="Q5" i="16"/>
  <c r="R5" i="16"/>
  <c r="S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BC5" i="16"/>
  <c r="BD5" i="16"/>
  <c r="BE5" i="16"/>
  <c r="BF5" i="16"/>
  <c r="BG5" i="16"/>
  <c r="BH5" i="16"/>
  <c r="BI5" i="16"/>
  <c r="BJ5" i="16"/>
  <c r="BK5" i="16"/>
  <c r="D6" i="16"/>
  <c r="E6" i="16"/>
  <c r="F6" i="16"/>
  <c r="G6" i="16"/>
  <c r="H6" i="16"/>
  <c r="I6" i="16"/>
  <c r="J6" i="16"/>
  <c r="K6" i="16"/>
  <c r="M6" i="16"/>
  <c r="N6" i="16"/>
  <c r="O6" i="16"/>
  <c r="P6" i="16"/>
  <c r="Q6" i="16"/>
  <c r="R6" i="16"/>
  <c r="S6" i="16"/>
  <c r="T6" i="16"/>
  <c r="U6" i="16"/>
  <c r="V6" i="16"/>
  <c r="W6" i="16"/>
  <c r="X6" i="16"/>
  <c r="Y6" i="16"/>
  <c r="Z6" i="16"/>
  <c r="AA6" i="16"/>
  <c r="AB6" i="16"/>
  <c r="AC6" i="16"/>
  <c r="AD6" i="16"/>
  <c r="AE6" i="16"/>
  <c r="AF6" i="16"/>
  <c r="AG6" i="16"/>
  <c r="AH6" i="16"/>
  <c r="AI6" i="16"/>
  <c r="AJ6" i="16"/>
  <c r="AK6" i="16"/>
  <c r="AL6" i="16"/>
  <c r="AM6" i="16"/>
  <c r="AN6" i="16"/>
  <c r="AO6" i="16"/>
  <c r="AP6" i="16"/>
  <c r="AQ6" i="16"/>
  <c r="AR6" i="16"/>
  <c r="AS6" i="16"/>
  <c r="AT6" i="16"/>
  <c r="AU6" i="16"/>
  <c r="AV6" i="16"/>
  <c r="AW6" i="16"/>
  <c r="AX6" i="16"/>
  <c r="AY6" i="16"/>
  <c r="AZ6" i="16"/>
  <c r="BA6" i="16"/>
  <c r="BB6" i="16"/>
  <c r="BC6" i="16"/>
  <c r="BD6" i="16"/>
  <c r="BE6" i="16"/>
  <c r="BF6" i="16"/>
  <c r="BG6" i="16"/>
  <c r="BH6" i="16"/>
  <c r="BI6" i="16"/>
  <c r="BJ6" i="16"/>
  <c r="BK6" i="16"/>
  <c r="D7" i="16"/>
  <c r="E7" i="16"/>
  <c r="F7" i="16"/>
  <c r="G7" i="16"/>
  <c r="H7" i="16"/>
  <c r="I7" i="16"/>
  <c r="J7" i="16"/>
  <c r="K7" i="16"/>
  <c r="M7" i="16"/>
  <c r="N7" i="16"/>
  <c r="O7" i="16"/>
  <c r="P7" i="16"/>
  <c r="Q7" i="16"/>
  <c r="R7" i="16"/>
  <c r="S7" i="16"/>
  <c r="T7" i="16"/>
  <c r="U7" i="16"/>
  <c r="V7" i="16"/>
  <c r="W7" i="16"/>
  <c r="X7" i="16"/>
  <c r="Y7" i="16"/>
  <c r="Z7" i="16"/>
  <c r="AA7" i="16"/>
  <c r="AB7" i="16"/>
  <c r="AC7" i="16"/>
  <c r="AD7" i="16"/>
  <c r="AE7" i="16"/>
  <c r="AF7" i="16"/>
  <c r="AG7" i="16"/>
  <c r="AH7" i="16"/>
  <c r="AI7" i="16"/>
  <c r="AJ7" i="16"/>
  <c r="AK7" i="16"/>
  <c r="AL7" i="16"/>
  <c r="AM7" i="16"/>
  <c r="AN7" i="16"/>
  <c r="AO7" i="16"/>
  <c r="AP7" i="16"/>
  <c r="AQ7" i="16"/>
  <c r="AR7" i="16"/>
  <c r="AS7" i="16"/>
  <c r="AT7" i="16"/>
  <c r="AU7" i="16"/>
  <c r="AV7" i="16"/>
  <c r="AW7" i="16"/>
  <c r="AX7" i="16"/>
  <c r="AY7" i="16"/>
  <c r="AZ7" i="16"/>
  <c r="BA7" i="16"/>
  <c r="BB7" i="16"/>
  <c r="BC7" i="16"/>
  <c r="BD7" i="16"/>
  <c r="BE7" i="16"/>
  <c r="BF7" i="16"/>
  <c r="BG7" i="16"/>
  <c r="BH7" i="16"/>
  <c r="BI7" i="16"/>
  <c r="BJ7" i="16"/>
  <c r="BK7" i="16"/>
  <c r="D8" i="16"/>
  <c r="E8" i="16"/>
  <c r="F8" i="16"/>
  <c r="G8" i="16"/>
  <c r="H8" i="16"/>
  <c r="I8" i="16"/>
  <c r="J8" i="16"/>
  <c r="K8" i="16"/>
  <c r="M8" i="16"/>
  <c r="N8" i="16"/>
  <c r="O8" i="16"/>
  <c r="P8" i="16"/>
  <c r="Q8" i="16"/>
  <c r="R8" i="16"/>
  <c r="S8" i="16"/>
  <c r="T8" i="16"/>
  <c r="U8" i="16"/>
  <c r="V8" i="16"/>
  <c r="W8" i="16"/>
  <c r="X8" i="16"/>
  <c r="Y8" i="16"/>
  <c r="Z8" i="16"/>
  <c r="AA8" i="16"/>
  <c r="AB8" i="16"/>
  <c r="AC8" i="16"/>
  <c r="AD8" i="16"/>
  <c r="AE8" i="16"/>
  <c r="AF8" i="16"/>
  <c r="AG8" i="16"/>
  <c r="AH8" i="16"/>
  <c r="AI8" i="16"/>
  <c r="AJ8" i="16"/>
  <c r="AK8" i="16"/>
  <c r="AL8" i="16"/>
  <c r="AM8" i="16"/>
  <c r="AN8" i="16"/>
  <c r="AO8" i="16"/>
  <c r="AP8" i="16"/>
  <c r="AQ8" i="16"/>
  <c r="AR8" i="16"/>
  <c r="AS8" i="16"/>
  <c r="AT8" i="16"/>
  <c r="AU8" i="16"/>
  <c r="AV8" i="16"/>
  <c r="AW8" i="16"/>
  <c r="AX8" i="16"/>
  <c r="AY8" i="16"/>
  <c r="AZ8" i="16"/>
  <c r="BA8" i="16"/>
  <c r="BB8" i="16"/>
  <c r="BC8" i="16"/>
  <c r="BD8" i="16"/>
  <c r="BE8" i="16"/>
  <c r="BF8" i="16"/>
  <c r="BG8" i="16"/>
  <c r="BH8" i="16"/>
  <c r="BI8" i="16"/>
  <c r="BJ8" i="16"/>
  <c r="BK8" i="16"/>
  <c r="D9" i="16"/>
  <c r="E9" i="16"/>
  <c r="F9" i="16"/>
  <c r="G9" i="16"/>
  <c r="H9" i="16"/>
  <c r="I9" i="16"/>
  <c r="J9" i="16"/>
  <c r="K9" i="16"/>
  <c r="M9" i="16"/>
  <c r="N9" i="16"/>
  <c r="O9" i="16"/>
  <c r="P9" i="16"/>
  <c r="Q9" i="16"/>
  <c r="R9" i="16"/>
  <c r="S9" i="16"/>
  <c r="T9" i="16"/>
  <c r="U9" i="16"/>
  <c r="V9" i="16"/>
  <c r="W9" i="16"/>
  <c r="X9" i="16"/>
  <c r="Y9" i="16"/>
  <c r="Z9" i="16"/>
  <c r="AA9" i="16"/>
  <c r="AB9" i="16"/>
  <c r="AC9" i="16"/>
  <c r="AD9" i="16"/>
  <c r="AE9" i="16"/>
  <c r="AF9" i="16"/>
  <c r="AG9" i="16"/>
  <c r="AH9" i="16"/>
  <c r="AI9" i="16"/>
  <c r="AJ9" i="16"/>
  <c r="AK9" i="16"/>
  <c r="AL9" i="16"/>
  <c r="AM9" i="16"/>
  <c r="AN9" i="16"/>
  <c r="AO9" i="16"/>
  <c r="AP9" i="16"/>
  <c r="AQ9" i="16"/>
  <c r="AR9" i="16"/>
  <c r="AS9" i="16"/>
  <c r="AT9" i="16"/>
  <c r="AU9" i="16"/>
  <c r="AV9" i="16"/>
  <c r="AW9" i="16"/>
  <c r="AX9" i="16"/>
  <c r="AY9" i="16"/>
  <c r="AZ9" i="16"/>
  <c r="BA9" i="16"/>
  <c r="BB9" i="16"/>
  <c r="BC9" i="16"/>
  <c r="BD9" i="16"/>
  <c r="BE9" i="16"/>
  <c r="BF9" i="16"/>
  <c r="BG9" i="16"/>
  <c r="BH9" i="16"/>
  <c r="BI9" i="16"/>
  <c r="BJ9" i="16"/>
  <c r="BK9" i="16"/>
  <c r="D10" i="16"/>
  <c r="E10" i="16"/>
  <c r="F10" i="16"/>
  <c r="G10" i="16"/>
  <c r="H10" i="16"/>
  <c r="I10" i="16"/>
  <c r="J10" i="16"/>
  <c r="K10" i="16"/>
  <c r="M10" i="16"/>
  <c r="N10" i="16"/>
  <c r="O10" i="16"/>
  <c r="P10" i="16"/>
  <c r="Q10" i="16"/>
  <c r="R10" i="16"/>
  <c r="S10" i="16"/>
  <c r="T10" i="16"/>
  <c r="U10" i="16"/>
  <c r="V10" i="16"/>
  <c r="W10" i="16"/>
  <c r="X10" i="16"/>
  <c r="Y10" i="16"/>
  <c r="Z10" i="16"/>
  <c r="AA10" i="16"/>
  <c r="AB10" i="16"/>
  <c r="AC10" i="16"/>
  <c r="AD10" i="16"/>
  <c r="AE10" i="16"/>
  <c r="AF10" i="16"/>
  <c r="AG10" i="16"/>
  <c r="AH10" i="16"/>
  <c r="AI10" i="16"/>
  <c r="AJ10" i="16"/>
  <c r="AK10" i="16"/>
  <c r="AL10" i="16"/>
  <c r="AM10" i="16"/>
  <c r="AN10" i="16"/>
  <c r="AO10" i="16"/>
  <c r="AP10" i="16"/>
  <c r="AQ10" i="16"/>
  <c r="AR10" i="16"/>
  <c r="AS10" i="16"/>
  <c r="AT10" i="16"/>
  <c r="AU10" i="16"/>
  <c r="AV10" i="16"/>
  <c r="AW10" i="16"/>
  <c r="AX10" i="16"/>
  <c r="AY10" i="16"/>
  <c r="AZ10" i="16"/>
  <c r="BA10" i="16"/>
  <c r="BB10" i="16"/>
  <c r="BC10" i="16"/>
  <c r="BD10" i="16"/>
  <c r="BE10" i="16"/>
  <c r="BF10" i="16"/>
  <c r="BG10" i="16"/>
  <c r="BH10" i="16"/>
  <c r="BI10" i="16"/>
  <c r="BJ10" i="16"/>
  <c r="BK10" i="16"/>
  <c r="D11" i="16"/>
  <c r="E11" i="16"/>
  <c r="F11" i="16"/>
  <c r="G11" i="16"/>
  <c r="H11" i="16"/>
  <c r="I11" i="16"/>
  <c r="J11" i="16"/>
  <c r="K11" i="16"/>
  <c r="M11" i="16"/>
  <c r="N11" i="16"/>
  <c r="O11" i="16"/>
  <c r="P11" i="16"/>
  <c r="Q11" i="16"/>
  <c r="R11" i="16"/>
  <c r="S11" i="16"/>
  <c r="T11" i="16"/>
  <c r="U11" i="16"/>
  <c r="V11" i="16"/>
  <c r="W11" i="16"/>
  <c r="X11" i="16"/>
  <c r="Y11" i="16"/>
  <c r="Z11" i="16"/>
  <c r="AA11" i="16"/>
  <c r="AB11" i="16"/>
  <c r="AC11" i="16"/>
  <c r="AD11" i="16"/>
  <c r="AE11" i="16"/>
  <c r="AF11" i="16"/>
  <c r="AG11" i="16"/>
  <c r="AH11" i="16"/>
  <c r="AI11" i="16"/>
  <c r="AJ11" i="16"/>
  <c r="AK11" i="16"/>
  <c r="AL11" i="16"/>
  <c r="AM11" i="16"/>
  <c r="AN11" i="16"/>
  <c r="AO11" i="16"/>
  <c r="AP11" i="16"/>
  <c r="AQ11" i="16"/>
  <c r="AR11" i="16"/>
  <c r="AS11" i="16"/>
  <c r="AT11" i="16"/>
  <c r="AU11" i="16"/>
  <c r="AV11" i="16"/>
  <c r="AW11" i="16"/>
  <c r="AX11" i="16"/>
  <c r="AY11" i="16"/>
  <c r="AZ11" i="16"/>
  <c r="BA11" i="16"/>
  <c r="BB11" i="16"/>
  <c r="BC11" i="16"/>
  <c r="BD11" i="16"/>
  <c r="BE11" i="16"/>
  <c r="BF11" i="16"/>
  <c r="BG11" i="16"/>
  <c r="BH11" i="16"/>
  <c r="BI11" i="16"/>
  <c r="BJ11" i="16"/>
  <c r="BK11" i="16"/>
  <c r="D12" i="16"/>
  <c r="E12" i="16"/>
  <c r="F12" i="16"/>
  <c r="G12" i="16"/>
  <c r="H12" i="16"/>
  <c r="I12" i="16"/>
  <c r="J12" i="16"/>
  <c r="K12" i="16"/>
  <c r="L12" i="16"/>
  <c r="M12" i="16"/>
  <c r="N12" i="16"/>
  <c r="O12" i="16"/>
  <c r="P12" i="16"/>
  <c r="Q12" i="16"/>
  <c r="R12" i="16"/>
  <c r="S12" i="16"/>
  <c r="T12" i="16"/>
  <c r="U12" i="16"/>
  <c r="V12" i="16"/>
  <c r="W12" i="16"/>
  <c r="X12" i="16"/>
  <c r="Y12" i="16"/>
  <c r="Z12" i="16"/>
  <c r="AA12" i="16"/>
  <c r="AB12" i="16"/>
  <c r="AC12" i="16"/>
  <c r="AD12" i="16"/>
  <c r="AE12" i="16"/>
  <c r="AF12" i="16"/>
  <c r="AG12" i="16"/>
  <c r="AH12" i="16"/>
  <c r="AI12" i="16"/>
  <c r="AJ12" i="16"/>
  <c r="AK12" i="16"/>
  <c r="AL12" i="16"/>
  <c r="AM12" i="16"/>
  <c r="AN12" i="16"/>
  <c r="AO12" i="16"/>
  <c r="AP12" i="16"/>
  <c r="AQ12" i="16"/>
  <c r="AR12" i="16"/>
  <c r="AS12" i="16"/>
  <c r="AT12" i="16"/>
  <c r="AU12" i="16"/>
  <c r="AV12" i="16"/>
  <c r="AW12" i="16"/>
  <c r="AX12" i="16"/>
  <c r="AY12" i="16"/>
  <c r="AZ12" i="16"/>
  <c r="BA12" i="16"/>
  <c r="BB12" i="16"/>
  <c r="BC12" i="16"/>
  <c r="BD12" i="16"/>
  <c r="BE12" i="16"/>
  <c r="BF12" i="16"/>
  <c r="BG12" i="16"/>
  <c r="BH12" i="16"/>
  <c r="BI12" i="16"/>
  <c r="BJ12" i="16"/>
  <c r="BK12" i="16"/>
  <c r="E4" i="16"/>
  <c r="F4" i="16"/>
  <c r="G4" i="16"/>
  <c r="H4" i="16"/>
  <c r="I4" i="16"/>
  <c r="J4" i="16"/>
  <c r="K4" i="16"/>
  <c r="W4" i="16"/>
  <c r="Y4" i="16"/>
  <c r="Z4" i="16"/>
  <c r="AA4" i="16"/>
  <c r="AB4" i="16"/>
  <c r="AC4" i="16"/>
  <c r="AD4" i="16"/>
  <c r="AE4" i="16"/>
  <c r="AF4" i="16"/>
  <c r="AG4" i="16"/>
  <c r="AH4" i="16"/>
  <c r="AI4" i="16"/>
  <c r="AJ4" i="16"/>
  <c r="AK4" i="16"/>
  <c r="AL4" i="16"/>
  <c r="AM4" i="16"/>
  <c r="AN4" i="16"/>
  <c r="AO4" i="16"/>
  <c r="AP4" i="16"/>
  <c r="AQ4" i="16"/>
  <c r="AR4" i="16"/>
  <c r="AS4" i="16"/>
  <c r="AT4" i="16"/>
  <c r="AU4" i="16"/>
  <c r="AV4" i="16"/>
  <c r="AW4" i="16"/>
  <c r="AX4" i="16"/>
  <c r="AY4" i="16"/>
  <c r="AZ4" i="16"/>
  <c r="BA4" i="16"/>
  <c r="BB4" i="16"/>
  <c r="BC4" i="16"/>
  <c r="BD4" i="16"/>
  <c r="BE4" i="16"/>
  <c r="BF4" i="16"/>
  <c r="BG4" i="16"/>
  <c r="BH4" i="16"/>
  <c r="BI4" i="16"/>
  <c r="BJ4" i="16"/>
  <c r="BK4" i="16"/>
  <c r="D4" i="16"/>
  <c r="C16" i="16" l="1"/>
  <c r="C7" i="16"/>
  <c r="C11" i="16"/>
  <c r="C15" i="16"/>
  <c r="C8" i="16"/>
  <c r="C12" i="16"/>
  <c r="C4" i="16"/>
  <c r="C10" i="16"/>
  <c r="C14" i="16"/>
  <c r="C5" i="16"/>
  <c r="C9" i="16"/>
  <c r="C13" i="16"/>
  <c r="C6" i="16"/>
  <c r="N36" i="3"/>
  <c r="N35" i="3"/>
  <c r="N22" i="3"/>
  <c r="N40"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7" i="3"/>
  <c r="N38" i="3"/>
  <c r="N39"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 i="3"/>
  <c r="J30" i="3" l="1"/>
  <c r="J1" i="10" l="1"/>
  <c r="I1" i="10"/>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2" authorId="0" shapeId="0" xr:uid="{D758BB7B-3C87-4ED3-B286-9F8F9E22F774}">
      <text>
        <r>
          <rPr>
            <b/>
            <sz val="9"/>
            <color indexed="81"/>
            <rFont val="Segoe UI"/>
            <family val="2"/>
          </rPr>
          <t>cristiansimioni: Alaim precisa pradronizar no template % como 0 - 1, e não 0 - 100.</t>
        </r>
        <r>
          <rPr>
            <sz val="9"/>
            <color indexed="81"/>
            <rFont val="Segoe UI"/>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<sst xmlns="http://schemas.openxmlformats.org/spreadsheetml/2006/main" count="20693" uniqueCount="10868">
  <si>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</si>
  <si>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</si>
  <si>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</si>
  <si>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</si>
  <si>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</si>
  <si>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</si>
  <si>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</si>
  <si>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</si>
  <si>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</si>
  <si>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</si>
  <si>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</si>
  <si>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</si>
  <si>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</si>
  <si>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</si>
  <si>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</si>
  <si>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</si>
  <si>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</si>
  <si>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</si>
  <si>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</si>
  <si>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</si>
  <si>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</si>
  <si>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</si>
  <si>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</si>
  <si>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</si>
  <si>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</si>
  <si>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</si>
  <si>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</si>
  <si>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</si>
  <si>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</si>
  <si>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</si>
  <si>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</si>
  <si>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</si>
  <si>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</si>
  <si>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</si>
  <si>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</si>
  <si>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</si>
  <si>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</si>
  <si>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</si>
  <si>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</si>
  <si>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</si>
  <si>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</si>
  <si>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</si>
  <si>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</si>
  <si>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</si>
  <si>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</si>
  <si>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</si>
  <si>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</si>
  <si>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</si>
  <si>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</si>
  <si>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</si>
  <si>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</si>
  <si>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</si>
  <si>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</si>
  <si>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</si>
  <si>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</si>
  <si>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</si>
  <si>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</si>
  <si>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</si>
  <si>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</si>
  <si>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</si>
  <si>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</si>
  <si>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</si>
  <si>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</si>
  <si>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</si>
  <si>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</si>
  <si>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</si>
  <si>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</si>
  <si>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</si>
  <si>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</si>
  <si>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</si>
  <si>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</si>
  <si>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</si>
  <si>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</si>
  <si>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</si>
  <si>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</si>
  <si>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</si>
  <si>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</si>
  <si>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</si>
  <si>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</si>
  <si>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</si>
  <si>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</si>
  <si>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</si>
  <si>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</si>
  <si>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</si>
  <si>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</si>
  <si>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</si>
  <si>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</si>
  <si>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</si>
  <si>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</si>
  <si>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</si>
  <si>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</si>
  <si>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</si>
  <si>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</si>
  <si>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</si>
  <si>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</si>
  <si>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</si>
  <si>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</si>
  <si>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</si>
  <si>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</si>
  <si>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</si>
  <si>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</si>
  <si>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</si>
  <si>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</si>
  <si>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</si>
  <si>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</si>
  <si>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</si>
  <si>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</si>
  <si>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</si>
  <si>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</si>
  <si>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</si>
  <si>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</si>
  <si>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</si>
  <si>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</si>
  <si>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</si>
  <si>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</si>
  <si>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</si>
  <si>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</si>
  <si>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</si>
  <si>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</si>
  <si>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</si>
  <si>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</si>
  <si>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</si>
  <si>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</si>
  <si>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</si>
  <si>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</si>
  <si>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</si>
  <si>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</si>
  <si>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</si>
  <si>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</si>
  <si>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</si>
  <si>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</si>
  <si>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</si>
  <si>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</si>
  <si>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</si>
  <si>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</si>
  <si>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</si>
  <si>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</si>
  <si>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</si>
  <si>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</si>
  <si>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</si>
  <si>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</si>
  <si>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</si>
  <si>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</si>
  <si>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</si>
  <si>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</si>
  <si>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</si>
  <si>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</si>
  <si>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</si>
  <si>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</si>
  <si>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</si>
  <si>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</si>
  <si>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</si>
  <si>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</si>
  <si>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</si>
  <si>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</si>
  <si>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</si>
  <si>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</si>
  <si>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</si>
  <si>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</si>
  <si>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</si>
  <si>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</si>
  <si>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</si>
  <si>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</si>
  <si>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</si>
  <si>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</si>
  <si>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</si>
  <si>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</si>
  <si>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</si>
  <si>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</si>
  <si>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</si>
  <si>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</si>
  <si>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</si>
  <si>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</si>
  <si>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</si>
  <si>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</si>
  <si>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</si>
  <si>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</si>
  <si>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</si>
  <si>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</si>
  <si>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</si>
  <si>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</si>
  <si>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</si>
  <si>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</si>
  <si>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</si>
  <si>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</si>
  <si>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</si>
  <si>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</si>
  <si>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</si>
  <si>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</si>
  <si>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</si>
  <si>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</si>
  <si>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</si>
  <si>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</si>
  <si>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</si>
  <si>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</si>
  <si>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</si>
  <si>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</si>
  <si>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</si>
  <si>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</si>
  <si>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</si>
  <si>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</si>
  <si>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</si>
  <si>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</si>
  <si>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</si>
  <si>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</si>
  <si>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</si>
  <si>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</si>
  <si>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</si>
  <si>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</si>
  <si>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</si>
  <si>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</si>
  <si>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</si>
  <si>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</si>
  <si>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</si>
  <si>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</si>
  <si>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</si>
  <si>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</si>
  <si>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</si>
  <si>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</si>
  <si>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</si>
  <si>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</si>
  <si>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</si>
  <si>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</si>
  <si>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</si>
  <si>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</si>
  <si>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</si>
  <si>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</si>
  <si>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</si>
  <si>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</si>
  <si>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</si>
  <si>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</si>
  <si>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</si>
  <si>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</si>
  <si>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</si>
  <si>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</si>
  <si>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</si>
  <si>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</si>
  <si>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</si>
  <si>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</si>
  <si>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</si>
  <si>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</si>
  <si>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</si>
  <si>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</si>
  <si>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</si>
  <si>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</si>
  <si>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</si>
  <si>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</si>
  <si>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</si>
  <si>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</si>
  <si>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</si>
  <si>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</si>
  <si>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</si>
  <si>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</si>
  <si>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</si>
  <si>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</si>
  <si>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</si>
  <si>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</si>
  <si>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</si>
  <si>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</si>
  <si>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</si>
  <si>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</si>
  <si>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</si>
  <si>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</si>
  <si>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</si>
  <si>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</si>
  <si>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</si>
  <si>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</si>
  <si>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</si>
  <si>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</si>
  <si>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</si>
  <si>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</si>
  <si>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</si>
  <si>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</si>
  <si>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</si>
  <si>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</si>
  <si>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</si>
  <si>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</si>
  <si>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</si>
  <si>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</si>
  <si>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</si>
  <si>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</si>
  <si>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</si>
  <si>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</si>
  <si>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</si>
  <si>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</si>
  <si>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</si>
  <si>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</si>
  <si>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</si>
  <si>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</si>
  <si>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</si>
  <si>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</si>
  <si>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</si>
  <si>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</si>
  <si>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</si>
  <si>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</si>
  <si>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</si>
  <si>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</si>
  <si>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</si>
  <si>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</si>
  <si>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</si>
  <si>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</si>
  <si>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</si>
  <si>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</si>
  <si>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</si>
  <si>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</si>
  <si>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</si>
  <si>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</si>
  <si>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</si>
  <si>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</si>
  <si>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</si>
  <si>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</si>
  <si>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</si>
  <si>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</si>
  <si>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</si>
  <si>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</si>
  <si>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</si>
  <si>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</si>
  <si>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</si>
  <si>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</si>
  <si>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</si>
  <si>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</si>
  <si>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</si>
  <si>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</si>
  <si>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</si>
  <si>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</si>
  <si>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</si>
  <si>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</si>
  <si>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</si>
  <si>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</si>
  <si>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</si>
  <si>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</si>
  <si>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</si>
  <si>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</si>
  <si>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</si>
  <si>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</si>
  <si>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</si>
  <si>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</si>
  <si>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</si>
  <si>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</si>
  <si>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</si>
  <si>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</si>
  <si>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</si>
  <si>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</si>
  <si>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</si>
  <si>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</si>
  <si>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</si>
  <si>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</si>
  <si>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</si>
  <si>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</si>
  <si>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</si>
  <si>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</si>
  <si>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</si>
  <si>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</si>
  <si>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</si>
  <si>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</si>
  <si>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</si>
  <si>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</si>
  <si>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</si>
  <si>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</si>
  <si>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</si>
  <si>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</si>
  <si>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</si>
  <si>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</si>
  <si>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</si>
  <si>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</si>
  <si>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</si>
  <si>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</si>
  <si>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</si>
  <si>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</si>
  <si>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</si>
  <si>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</si>
  <si>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</si>
  <si>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</si>
  <si>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</si>
  <si>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</si>
  <si>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</si>
  <si>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</si>
  <si>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</si>
  <si>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</si>
  <si>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</si>
  <si>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</si>
  <si>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</si>
  <si>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</si>
  <si>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</si>
  <si>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</si>
  <si>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</si>
  <si>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</si>
  <si>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</si>
  <si>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</si>
  <si>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</si>
  <si>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</si>
  <si>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</si>
  <si>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</si>
  <si>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</si>
  <si>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</si>
  <si>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</si>
  <si>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</si>
  <si>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</si>
  <si>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</si>
  <si>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</si>
  <si>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</si>
  <si>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</si>
  <si>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</si>
  <si>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</si>
  <si>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</si>
  <si>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</si>
  <si>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</si>
  <si>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</si>
  <si>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</si>
  <si>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</si>
  <si>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</si>
  <si>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</si>
  <si>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</si>
  <si>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</si>
  <si>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</si>
  <si>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</si>
  <si>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</si>
  <si>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</si>
  <si>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</si>
  <si>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</si>
  <si>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</si>
  <si>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</si>
  <si>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</si>
  <si>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</si>
  <si>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</si>
  <si>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</si>
  <si>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</si>
  <si>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</si>
  <si>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</si>
  <si>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</si>
  <si>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</si>
  <si>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</si>
  <si>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</si>
  <si>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</si>
  <si>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</si>
  <si>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</si>
  <si>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</si>
  <si>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</si>
  <si>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</si>
  <si>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</si>
  <si>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</si>
  <si>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</si>
  <si>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</si>
  <si>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</si>
  <si>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</si>
  <si>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</si>
  <si>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</si>
  <si>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</si>
  <si>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</si>
  <si>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</si>
  <si>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</si>
  <si>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</si>
  <si>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</si>
  <si>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</si>
  <si>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</si>
  <si>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</si>
  <si>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</si>
  <si>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</si>
  <si>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</si>
  <si>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</si>
  <si>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</si>
  <si>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</si>
  <si>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</si>
  <si>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</si>
  <si>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</si>
  <si>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</si>
  <si>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</si>
  <si>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</si>
  <si>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</si>
  <si>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</si>
  <si>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</si>
  <si>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</si>
  <si>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</si>
  <si>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</si>
  <si>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</si>
  <si>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</si>
  <si>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</si>
  <si>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</si>
  <si>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</si>
  <si>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</si>
  <si>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</si>
  <si>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</si>
  <si>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</si>
  <si>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</si>
  <si>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</si>
  <si>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</si>
  <si>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</si>
  <si>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</si>
  <si>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</si>
  <si>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</si>
  <si>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</si>
  <si>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</si>
  <si>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</si>
  <si>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</si>
  <si>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</si>
  <si>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</si>
  <si>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</si>
  <si>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</si>
  <si>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</si>
  <si>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</si>
  <si>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</si>
  <si>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</si>
  <si>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</si>
  <si>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</si>
  <si>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</si>
  <si>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</si>
  <si>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</si>
  <si>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</si>
  <si>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</si>
  <si>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</si>
  <si>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</si>
  <si>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</si>
  <si>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</si>
  <si>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</si>
  <si>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</si>
  <si>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</si>
  <si>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</si>
  <si>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</si>
  <si>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</si>
  <si>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</si>
  <si>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</si>
  <si>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</si>
  <si>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</si>
  <si>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</si>
  <si>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</si>
  <si>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</si>
  <si>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</si>
  <si>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</si>
  <si>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</si>
  <si>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</si>
  <si>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</si>
  <si>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</si>
  <si>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</si>
  <si>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</si>
  <si>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</si>
  <si>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</si>
  <si>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</si>
  <si>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</si>
  <si>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</si>
  <si>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</si>
  <si>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</si>
  <si>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</si>
  <si>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</si>
  <si>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</si>
  <si>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</si>
  <si>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</si>
  <si>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</si>
  <si>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</si>
  <si>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</si>
  <si>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</si>
  <si>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</si>
  <si>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</si>
  <si>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</si>
  <si>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</si>
  <si>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</si>
  <si>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</si>
  <si>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</si>
  <si>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</si>
  <si>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</si>
  <si>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</si>
  <si>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</si>
  <si>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</si>
  <si>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</si>
  <si>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</si>
  <si>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</si>
  <si>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</si>
  <si>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</si>
  <si>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</si>
  <si>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</si>
  <si>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</si>
  <si>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</si>
  <si>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</si>
  <si>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</si>
  <si>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</si>
  <si>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</si>
  <si>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</si>
  <si>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</si>
  <si>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</si>
  <si>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</si>
  <si>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</si>
  <si>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</si>
  <si>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</si>
  <si>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</si>
  <si>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</si>
  <si>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</si>
  <si>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</si>
  <si>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</si>
  <si>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</si>
  <si>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</si>
  <si>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</si>
  <si>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</si>
  <si>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</si>
  <si>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</si>
  <si>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</si>
  <si>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</si>
  <si>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</si>
  <si>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</si>
  <si>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</si>
  <si>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</si>
  <si>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</si>
  <si>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</si>
  <si>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</si>
  <si>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</si>
  <si>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</si>
  <si>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</si>
  <si>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</si>
  <si>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</si>
  <si>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</si>
  <si>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</si>
  <si>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</si>
  <si>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</si>
  <si>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</si>
  <si>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</si>
  <si>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</si>
  <si>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</si>
  <si>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</si>
  <si>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</si>
  <si>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</si>
  <si>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</si>
  <si>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</si>
  <si>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</si>
  <si>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</si>
  <si>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</si>
  <si>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</si>
  <si>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</si>
  <si>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</si>
  <si>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</si>
  <si>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</si>
  <si>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</si>
  <si>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</si>
  <si>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</si>
  <si>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</si>
  <si>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</si>
  <si>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</si>
  <si>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</si>
  <si>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</si>
  <si>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</si>
  <si>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</si>
  <si>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</si>
  <si>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</si>
  <si>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</si>
  <si>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</si>
  <si>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</si>
  <si>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</si>
  <si>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</si>
  <si>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</si>
  <si>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</si>
  <si>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</si>
  <si>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</si>
  <si>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</si>
  <si>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</si>
  <si>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</si>
  <si>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</si>
  <si>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</si>
  <si>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</si>
  <si>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</si>
  <si>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</si>
  <si>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</si>
  <si>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</si>
  <si>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</si>
  <si>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</si>
  <si>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</si>
  <si>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</si>
  <si>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</si>
  <si>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</si>
  <si>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</si>
  <si>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</si>
  <si>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</si>
  <si>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</si>
  <si>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</si>
  <si>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</si>
  <si>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</si>
  <si>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</si>
  <si>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</si>
  <si>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</si>
  <si>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</si>
  <si>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</si>
  <si>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</si>
  <si>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</si>
  <si>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</si>
  <si>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</si>
  <si>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</si>
  <si>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</si>
  <si>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</si>
  <si>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</si>
  <si>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</si>
  <si>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</si>
  <si>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</si>
  <si>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</si>
  <si>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</si>
  <si>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</si>
  <si>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</si>
  <si>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</si>
  <si>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</si>
  <si>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</si>
  <si>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</si>
  <si>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</si>
  <si>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</si>
  <si>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</si>
  <si>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</si>
  <si>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</si>
  <si>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</si>
  <si>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</si>
  <si>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</si>
  <si>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</si>
  <si>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</si>
  <si>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</si>
  <si>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</si>
  <si>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</si>
  <si>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</si>
  <si>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</si>
  <si>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</si>
  <si>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</si>
  <si>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</si>
  <si>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</si>
  <si>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</si>
  <si>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</si>
  <si>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</si>
  <si>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</si>
  <si>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</si>
  <si>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</si>
  <si>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</si>
  <si>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</si>
  <si>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</si>
  <si>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</si>
  <si>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</si>
  <si>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</si>
  <si>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</si>
  <si>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</si>
  <si>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</si>
  <si>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</si>
  <si>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</si>
  <si>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</si>
  <si>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</si>
  <si>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</si>
  <si>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</si>
  <si>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</si>
  <si>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</si>
  <si>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</si>
  <si>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</si>
  <si>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</si>
  <si>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</si>
  <si>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</si>
  <si>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</si>
  <si>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</si>
  <si>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</si>
  <si>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</si>
  <si>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</si>
  <si>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</si>
  <si>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</si>
  <si>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</si>
  <si>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</si>
  <si>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</si>
  <si>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</si>
  <si>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</si>
  <si>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</si>
  <si>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</si>
  <si>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</si>
  <si>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</si>
  <si>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</si>
  <si>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</si>
  <si>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</si>
  <si>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</si>
  <si>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</si>
  <si>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</si>
  <si>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</si>
  <si>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</si>
  <si>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</si>
  <si>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</si>
  <si>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</si>
  <si>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</si>
  <si>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</si>
  <si>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</si>
  <si>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</si>
  <si>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</si>
  <si>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</si>
  <si>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</si>
  <si>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</si>
  <si>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</si>
  <si>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</si>
  <si>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</si>
  <si>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</si>
  <si>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</si>
  <si>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</si>
  <si>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</si>
  <si>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</si>
  <si>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</si>
  <si>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</si>
  <si>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</si>
  <si>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</si>
  <si>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</si>
  <si>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</si>
  <si>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</si>
  <si>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</si>
  <si>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</si>
  <si>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</si>
  <si>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</si>
  <si>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</si>
  <si>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</si>
  <si>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</si>
  <si>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</si>
  <si>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</si>
  <si>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</si>
  <si>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</si>
  <si>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</si>
  <si>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</si>
  <si>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</si>
  <si>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</si>
  <si>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</si>
  <si>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</si>
  <si>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</si>
  <si>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</si>
  <si>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</si>
  <si>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</si>
  <si>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</si>
  <si>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</si>
  <si>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</si>
  <si>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</si>
  <si>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</si>
  <si>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</si>
  <si>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</si>
  <si>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</si>
  <si>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</si>
  <si>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</si>
  <si>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</si>
  <si>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</si>
  <si>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</si>
  <si>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</si>
  <si>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</si>
  <si>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</si>
  <si>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</si>
  <si>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</si>
  <si>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</si>
  <si>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</si>
  <si>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</si>
  <si>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</si>
  <si>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</si>
  <si>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</si>
  <si>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</si>
  <si>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</si>
  <si>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</si>
  <si>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</si>
  <si>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</si>
  <si>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</si>
  <si>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</si>
  <si>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</si>
  <si>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</si>
  <si>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</si>
  <si>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</si>
  <si>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</si>
  <si>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</si>
  <si>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</si>
  <si>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</si>
  <si>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</si>
  <si>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</si>
  <si>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</si>
  <si>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</si>
  <si>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</si>
  <si>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</si>
  <si>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</si>
  <si>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</si>
  <si>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</si>
  <si>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</si>
  <si>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</si>
  <si>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</si>
  <si>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</si>
  <si>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</si>
  <si>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</si>
  <si>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</si>
  <si>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</si>
  <si>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</si>
  <si>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</si>
  <si>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</si>
  <si>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</si>
  <si>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</si>
  <si>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</si>
  <si>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</si>
  <si>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</si>
  <si>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</si>
  <si>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</si>
  <si>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</si>
  <si>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</si>
  <si>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</si>
  <si>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</si>
  <si>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</si>
  <si>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</si>
  <si>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</si>
  <si>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</si>
  <si>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</si>
  <si>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</si>
  <si>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</si>
  <si>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</si>
  <si>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</si>
  <si>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</si>
  <si>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</si>
  <si>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</si>
  <si>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</si>
  <si>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</si>
  <si>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</si>
  <si>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</si>
  <si>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</si>
  <si>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</si>
  <si>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</si>
  <si>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</si>
  <si>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</si>
  <si>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</si>
  <si>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</si>
  <si>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</si>
  <si>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</si>
  <si>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</si>
  <si>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</si>
  <si>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</si>
  <si>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</si>
  <si>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</si>
  <si>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</si>
  <si>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</si>
  <si>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</si>
  <si>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</si>
  <si>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</si>
  <si>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</si>
  <si>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</si>
  <si>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</si>
  <si>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</si>
  <si>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</si>
  <si>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</si>
  <si>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</si>
  <si>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</si>
  <si>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</si>
  <si>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</si>
  <si>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</si>
  <si>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</si>
  <si>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</si>
  <si>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</si>
  <si>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</si>
  <si>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</si>
  <si>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</si>
  <si>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</si>
  <si>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</si>
  <si>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</si>
  <si>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</si>
  <si>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</si>
  <si>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</si>
  <si>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</si>
  <si>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</si>
  <si>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</si>
  <si>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</si>
  <si>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</si>
  <si>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</si>
  <si>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</si>
  <si>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</si>
  <si>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</si>
  <si>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</si>
  <si>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</si>
  <si>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</si>
  <si>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</si>
  <si>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</si>
  <si>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</si>
  <si>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</si>
  <si>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</si>
  <si>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</si>
  <si>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</si>
  <si>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</si>
  <si>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</si>
  <si>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</si>
  <si>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</si>
  <si>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</si>
  <si>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</si>
  <si>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</si>
  <si>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</si>
  <si>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</si>
  <si>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</si>
  <si>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</si>
  <si>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</si>
  <si>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</si>
  <si>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</si>
  <si>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</si>
  <si>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</si>
  <si>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</si>
  <si>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</si>
  <si>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</si>
  <si>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</si>
  <si>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</si>
  <si>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</si>
  <si>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</si>
  <si>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</si>
  <si>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</si>
  <si>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</si>
  <si>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</si>
  <si>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</si>
  <si>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</si>
  <si>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</si>
  <si>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</si>
  <si>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</si>
  <si>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</si>
  <si>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</si>
  <si>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</si>
  <si>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</si>
  <si>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</si>
  <si>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</si>
  <si>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</si>
  <si>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</si>
  <si>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</si>
  <si>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</si>
  <si>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</si>
  <si>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</si>
  <si>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</si>
  <si>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</si>
  <si>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</si>
  <si>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</si>
  <si>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</si>
  <si>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</si>
  <si>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</si>
  <si>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</si>
  <si>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</si>
  <si>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</si>
  <si>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</si>
  <si>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</si>
  <si>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</si>
  <si>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</si>
  <si>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</si>
  <si>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</si>
  <si>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</si>
  <si>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</si>
  <si>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</si>
  <si>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</si>
  <si>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</si>
  <si>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</si>
  <si>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</si>
  <si>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</si>
  <si>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</si>
  <si>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</si>
  <si>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</si>
  <si>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</si>
  <si>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</si>
  <si>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</si>
  <si>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</si>
  <si>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</si>
  <si>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</si>
  <si>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</si>
  <si>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</si>
  <si>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</si>
  <si>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</si>
  <si>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</si>
  <si>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</si>
  <si>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</si>
  <si>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</si>
  <si>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</si>
  <si>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</si>
  <si>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</si>
  <si>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</si>
  <si>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</si>
  <si>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</si>
  <si>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</si>
  <si>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</si>
  <si>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</si>
  <si>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</si>
  <si>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</si>
  <si>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</si>
  <si>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</si>
  <si>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</si>
  <si>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</si>
  <si>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</si>
  <si>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</si>
  <si>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</si>
  <si>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</si>
  <si>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</si>
  <si>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</si>
  <si>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</si>
  <si>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</si>
  <si>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</si>
  <si>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</si>
  <si>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</si>
  <si>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</si>
  <si>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</si>
  <si>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</si>
  <si>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</si>
  <si>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</si>
  <si>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</si>
  <si>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</si>
  <si>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</si>
  <si>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</si>
  <si>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</si>
  <si>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</si>
  <si>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</si>
  <si>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</si>
  <si>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</si>
  <si>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</si>
  <si>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</si>
  <si>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</si>
  <si>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</si>
  <si>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</si>
  <si>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</si>
  <si>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</si>
  <si>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</si>
  <si>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</si>
  <si>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</si>
  <si>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</si>
  <si>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</si>
  <si>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</si>
  <si>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</si>
  <si>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</si>
  <si>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</si>
  <si>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</si>
  <si>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</si>
  <si>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</si>
  <si>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</si>
  <si>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</si>
  <si>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</si>
  <si>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</si>
  <si>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</si>
  <si>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</si>
  <si>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</si>
  <si>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</si>
  <si>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</si>
  <si>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</si>
  <si>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</si>
  <si>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</si>
  <si>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</si>
  <si>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</si>
  <si>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</si>
  <si>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</si>
  <si>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</si>
  <si>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</si>
  <si>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</si>
  <si>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</si>
  <si>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</si>
  <si>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</si>
  <si>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</si>
  <si>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</si>
  <si>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</si>
  <si>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</si>
  <si>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</si>
  <si>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</si>
  <si>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</si>
  <si>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</si>
  <si>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</si>
  <si>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</si>
  <si>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</si>
  <si>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</si>
  <si>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</si>
  <si>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</si>
  <si>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</si>
  <si>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</si>
  <si>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</si>
  <si>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</si>
  <si>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</si>
  <si>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</si>
  <si>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</si>
  <si>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</si>
  <si>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</si>
  <si>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</si>
  <si>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</si>
  <si>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</si>
  <si>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</si>
  <si>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</si>
  <si>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</si>
  <si>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</si>
  <si>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</si>
  <si>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</si>
  <si>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</si>
  <si>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</si>
  <si>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</si>
  <si>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</si>
  <si>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</si>
  <si>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</si>
  <si>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</si>
  <si>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</si>
  <si>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</si>
  <si>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</si>
  <si>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</si>
  <si>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</si>
  <si>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</si>
  <si>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</si>
  <si>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</si>
  <si>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</si>
  <si>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</si>
  <si>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</si>
  <si>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</si>
  <si>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</si>
  <si>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</si>
  <si>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</si>
  <si>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</si>
  <si>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</si>
  <si>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</si>
  <si>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</si>
  <si>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</si>
  <si>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</si>
  <si>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</si>
  <si>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</si>
  <si>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</si>
  <si>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</si>
  <si>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</si>
  <si>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</si>
  <si>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</si>
  <si>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</si>
  <si>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</si>
  <si>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</si>
  <si>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</si>
  <si>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</si>
  <si>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</si>
  <si>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</si>
  <si>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</si>
  <si>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</si>
  <si>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</si>
  <si>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</si>
  <si>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</si>
  <si>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</si>
  <si>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</si>
  <si>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</si>
  <si>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</si>
  <si>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</si>
  <si>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</si>
  <si>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</si>
  <si>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</si>
  <si>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</si>
  <si>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</si>
  <si>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</si>
  <si>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</si>
  <si>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</si>
  <si>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</si>
  <si>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</si>
  <si>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</si>
  <si>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</si>
  <si>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</si>
  <si>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</si>
  <si>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</si>
  <si>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</si>
  <si>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</si>
  <si>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</si>
  <si>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</si>
  <si>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</si>
  <si>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</si>
  <si>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</si>
  <si>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</si>
  <si>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</si>
  <si>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</si>
  <si>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</si>
  <si>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</si>
  <si>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</si>
  <si>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</si>
  <si>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</si>
  <si>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</si>
  <si>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</si>
  <si>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</si>
  <si>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</si>
  <si>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</si>
  <si>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</si>
  <si>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</si>
  <si>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</si>
  <si>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</si>
  <si>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</si>
  <si>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</si>
  <si>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</si>
  <si>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</si>
  <si>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</si>
  <si>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</si>
  <si>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</si>
  <si>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</si>
  <si>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</si>
  <si>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</si>
  <si>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</si>
  <si>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</si>
  <si>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</si>
  <si>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</si>
  <si>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</si>
  <si>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</si>
  <si>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</si>
  <si>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</si>
  <si>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</si>
  <si>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</si>
  <si>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</si>
  <si>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</si>
  <si>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</si>
  <si>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</si>
  <si>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</si>
  <si>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</si>
  <si>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</si>
  <si>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</si>
  <si>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</si>
  <si>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</si>
  <si>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</si>
  <si>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</si>
  <si>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</si>
  <si>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</si>
  <si>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</si>
  <si>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</si>
  <si>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</si>
  <si>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</si>
  <si>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</si>
  <si>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</si>
  <si>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</si>
  <si>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</si>
  <si>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</si>
  <si>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</si>
  <si>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</si>
  <si>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</si>
  <si>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</si>
  <si>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</si>
  <si>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</si>
  <si>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</si>
  <si>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</si>
  <si>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</si>
  <si>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</si>
  <si>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</si>
  <si>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</si>
  <si>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</si>
  <si>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</si>
  <si>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</si>
  <si>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</si>
  <si>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</si>
  <si>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</si>
  <si>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</si>
  <si>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</si>
  <si>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</si>
  <si>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</si>
  <si>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</si>
  <si>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</si>
  <si>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</si>
  <si>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</si>
  <si>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</si>
  <si>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</si>
  <si>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</si>
  <si>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</si>
  <si>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</si>
  <si>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</si>
  <si>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</si>
  <si>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</si>
  <si>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</si>
  <si>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</si>
  <si>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</si>
  <si>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</si>
  <si>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</si>
  <si>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</si>
  <si>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</si>
  <si>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</si>
  <si>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</si>
  <si>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</si>
  <si>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</si>
  <si>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</si>
  <si>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</si>
  <si>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</si>
  <si>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</si>
  <si>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</si>
  <si>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</si>
  <si>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</si>
  <si>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</si>
  <si>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</si>
  <si>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</si>
  <si>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</si>
  <si>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</si>
  <si>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</si>
  <si>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</si>
  <si>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</si>
  <si>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</si>
  <si>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</si>
  <si>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</si>
  <si>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</si>
  <si>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</si>
  <si>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</si>
  <si>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</si>
  <si>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</si>
  <si>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</si>
  <si>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</si>
  <si>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</si>
  <si>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</si>
  <si>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</si>
  <si>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</si>
  <si>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</si>
  <si>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</si>
  <si>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</si>
  <si>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</si>
  <si>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</si>
  <si>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</si>
  <si>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</si>
  <si>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</si>
  <si>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</si>
  <si>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</si>
  <si>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</si>
  <si>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</si>
  <si>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</si>
  <si>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</si>
  <si>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</si>
  <si>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</si>
  <si>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</si>
  <si>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</si>
  <si>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</si>
  <si>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</si>
  <si>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</si>
  <si>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</si>
  <si>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</si>
  <si>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</si>
  <si>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</si>
  <si>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</si>
  <si>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</si>
  <si>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</si>
  <si>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</si>
  <si>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</si>
  <si>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</si>
  <si>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</si>
  <si>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</si>
  <si>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</si>
  <si>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</si>
  <si>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</si>
  <si>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</si>
  <si>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</si>
  <si>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</si>
  <si>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</si>
  <si>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</si>
  <si>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</si>
  <si>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</si>
  <si>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</si>
  <si>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</si>
  <si>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</si>
  <si>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</si>
  <si>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</si>
  <si>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</si>
  <si>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</si>
  <si>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</si>
  <si>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</si>
  <si>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</si>
  <si>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</si>
  <si>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</si>
  <si>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</si>
  <si>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</si>
  <si>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</si>
  <si>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</si>
  <si>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</si>
  <si>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</si>
  <si>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</si>
  <si>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</si>
  <si>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</si>
  <si>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</si>
  <si>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</si>
  <si>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</si>
  <si>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</si>
  <si>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</si>
  <si>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</si>
  <si>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</si>
  <si>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</si>
  <si>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</si>
  <si>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</si>
  <si>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</si>
  <si>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</si>
  <si>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</si>
  <si>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</si>
  <si>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</si>
  <si>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</si>
  <si>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</si>
  <si>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</si>
  <si>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</si>
  <si>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</si>
  <si>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</si>
  <si>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</si>
  <si>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</si>
  <si>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</si>
  <si>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</si>
  <si>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</si>
  <si>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</si>
  <si>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</si>
  <si>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</si>
  <si>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</si>
  <si>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</si>
  <si>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</si>
  <si>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</si>
  <si>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</si>
  <si>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</si>
  <si>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</si>
  <si>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</si>
  <si>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</si>
  <si>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</si>
  <si>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</si>
  <si>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</si>
  <si>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</si>
  <si>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</si>
  <si>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</si>
  <si>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</si>
  <si>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</si>
  <si>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</si>
  <si>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</si>
  <si>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</si>
  <si>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</si>
  <si>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</si>
  <si>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</si>
  <si>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</si>
  <si>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</si>
  <si>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</si>
  <si>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</si>
  <si>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</si>
  <si>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</si>
  <si>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</si>
  <si>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</si>
  <si>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</si>
  <si>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</si>
  <si>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</si>
  <si>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</si>
  <si>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</si>
  <si>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</si>
  <si>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</si>
  <si>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</si>
  <si>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</si>
  <si>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</si>
  <si>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</si>
  <si>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</si>
  <si>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</si>
  <si>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</si>
  <si>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</si>
  <si>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</si>
  <si>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</si>
  <si>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</si>
  <si>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</si>
  <si>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</si>
  <si>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</si>
  <si>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</si>
  <si>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</si>
  <si>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</si>
  <si>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</si>
  <si>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</si>
  <si>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</si>
  <si>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</si>
  <si>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</si>
  <si>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</si>
  <si>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</si>
  <si>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</si>
  <si>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</si>
  <si>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</si>
  <si>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</si>
  <si>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</si>
  <si>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</si>
  <si>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</si>
  <si>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</si>
  <si>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</si>
  <si>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</si>
  <si>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</si>
  <si>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</si>
  <si>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</si>
  <si>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</si>
  <si>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</si>
  <si>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</si>
  <si>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</si>
  <si>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</si>
  <si>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</si>
  <si>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</si>
  <si>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</si>
  <si>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</si>
  <si>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</si>
  <si>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</si>
  <si>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</si>
  <si>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</si>
  <si>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</si>
  <si>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</si>
  <si>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</si>
  <si>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</si>
  <si>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</si>
  <si>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</si>
  <si>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</si>
  <si>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</si>
  <si>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</si>
  <si>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</si>
  <si>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</si>
  <si>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</si>
  <si>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</si>
  <si>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</si>
  <si>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</si>
  <si>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</si>
  <si>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</si>
  <si>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</si>
  <si>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</si>
  <si>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</si>
  <si>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</si>
  <si>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</si>
  <si>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</si>
  <si>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</si>
  <si>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</si>
  <si>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</si>
  <si>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</si>
  <si>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</si>
  <si>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</si>
  <si>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</si>
  <si>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</si>
  <si>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</si>
  <si>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</si>
  <si>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</si>
  <si>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</si>
  <si>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</si>
  <si>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</si>
  <si>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</si>
  <si>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</si>
  <si>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</si>
  <si>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</si>
  <si>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</si>
  <si>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</si>
  <si>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</si>
  <si>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</si>
  <si>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</si>
  <si>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</si>
  <si>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</si>
  <si>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</si>
  <si>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</si>
  <si>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</si>
  <si>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</si>
  <si>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</si>
  <si>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</si>
  <si>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</si>
  <si>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</si>
  <si>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</si>
  <si>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</si>
  <si>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</si>
  <si>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</si>
  <si>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</si>
  <si>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</si>
  <si>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</si>
  <si>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</si>
  <si>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</si>
  <si>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</si>
  <si>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</si>
  <si>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</si>
  <si>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</si>
  <si>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</si>
  <si>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</si>
  <si>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</si>
  <si>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</si>
  <si>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</si>
  <si>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</si>
  <si>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</si>
  <si>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</si>
  <si>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</si>
  <si>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</si>
  <si>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</si>
  <si>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</si>
  <si>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</si>
  <si>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</si>
  <si>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</si>
  <si>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</si>
  <si>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</si>
  <si>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</si>
  <si>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</si>
  <si>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</si>
  <si>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</si>
  <si>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</si>
  <si>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</si>
  <si>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</si>
  <si>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</si>
  <si>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</si>
  <si>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</si>
  <si>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</si>
  <si>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</si>
  <si>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</si>
  <si>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</si>
  <si>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</si>
  <si>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</si>
  <si>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</si>
  <si>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</si>
  <si>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</si>
  <si>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</si>
  <si>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</si>
  <si>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</si>
  <si>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</si>
  <si>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</si>
  <si>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</si>
  <si>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</si>
  <si>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</si>
  <si>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</si>
  <si>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</si>
  <si>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</si>
  <si>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</si>
  <si>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</si>
  <si>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</si>
  <si>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</si>
  <si>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</si>
  <si>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</si>
  <si>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</si>
  <si>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</si>
  <si>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</si>
  <si>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</si>
  <si>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</si>
  <si>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</si>
  <si>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</si>
  <si>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</si>
  <si>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</si>
  <si>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</si>
  <si>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</si>
  <si>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</si>
  <si>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</si>
  <si>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</si>
  <si>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</si>
  <si>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</si>
  <si>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</si>
  <si>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</si>
  <si>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</si>
  <si>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</si>
  <si>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</si>
  <si>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</si>
  <si>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</si>
  <si>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</si>
  <si>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</si>
  <si>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</si>
  <si>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</si>
  <si>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</si>
  <si>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</si>
  <si>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</si>
  <si>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</si>
  <si>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</si>
  <si>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</si>
  <si>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</si>
  <si>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</si>
  <si>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</si>
  <si>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</si>
  <si>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</si>
  <si>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</si>
  <si>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</si>
  <si>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</si>
  <si>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</si>
  <si>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</si>
  <si>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</si>
  <si>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</si>
  <si>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</si>
  <si>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</si>
  <si>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</si>
  <si>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</si>
  <si>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</si>
  <si>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</si>
  <si>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</si>
  <si>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</si>
  <si>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</si>
  <si>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</si>
  <si>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</si>
  <si>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</si>
  <si>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</si>
  <si>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</si>
  <si>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</si>
  <si>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</si>
  <si>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</si>
  <si>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</si>
  <si>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</si>
  <si>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</si>
  <si>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</si>
  <si>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</si>
  <si>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</si>
  <si>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</si>
  <si>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</si>
  <si>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</si>
  <si>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</si>
  <si>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</si>
  <si>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</si>
  <si>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</si>
  <si>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</si>
  <si>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</si>
  <si>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</si>
  <si>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</si>
  <si>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</si>
  <si>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</si>
  <si>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</si>
  <si>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</si>
  <si>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</si>
  <si>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</si>
  <si>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</si>
  <si>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</si>
  <si>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</si>
  <si>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</si>
  <si>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</si>
  <si>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</si>
  <si>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</si>
  <si>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</si>
  <si>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</si>
  <si>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</si>
  <si>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</si>
  <si>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</si>
  <si>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</si>
  <si>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</si>
  <si>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</si>
  <si>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</si>
  <si>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</si>
  <si>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</si>
  <si>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</si>
  <si>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</si>
  <si>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</si>
  <si>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</si>
  <si>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</si>
  <si>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</si>
  <si>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</si>
  <si>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</si>
  <si>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</si>
  <si>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</si>
  <si>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</si>
  <si>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</si>
  <si>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</si>
  <si>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</si>
  <si>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</si>
  <si>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</si>
  <si>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</si>
  <si>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</si>
  <si>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</si>
  <si>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</si>
  <si>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</si>
  <si>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</si>
  <si>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</si>
  <si>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</si>
  <si>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</si>
  <si>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</si>
  <si>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</si>
  <si>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</si>
  <si>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</si>
  <si>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</si>
  <si>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</si>
  <si>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</si>
  <si>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</si>
  <si>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</si>
  <si>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</si>
  <si>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</si>
  <si>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</si>
  <si>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</si>
  <si>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</si>
  <si>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</si>
  <si>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</si>
  <si>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</si>
  <si>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</si>
  <si>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</si>
  <si>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</si>
  <si>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</si>
  <si>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</si>
  <si>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</si>
  <si>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</si>
  <si>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</si>
  <si>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</si>
  <si>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</si>
  <si>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</si>
  <si>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</si>
  <si>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</si>
  <si>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</si>
  <si>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</si>
  <si>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</si>
  <si>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</si>
  <si>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</si>
  <si>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</si>
  <si>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</si>
  <si>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</si>
  <si>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</si>
  <si>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</si>
  <si>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</si>
  <si>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</si>
  <si>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</si>
  <si>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</si>
  <si>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</si>
  <si>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</si>
  <si>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</si>
  <si>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</si>
  <si>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</si>
  <si>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</si>
  <si>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</si>
  <si>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</si>
  <si>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</si>
  <si>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</si>
  <si>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</si>
  <si>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</si>
  <si>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</si>
  <si>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</si>
  <si>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</si>
  <si>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</si>
  <si>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</si>
  <si>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</si>
  <si>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</si>
  <si>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</si>
  <si>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</si>
  <si>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</si>
  <si>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</si>
  <si>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</si>
  <si>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</si>
  <si>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</si>
  <si>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</si>
  <si>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</si>
  <si>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</si>
  <si>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</si>
  <si>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</si>
  <si>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</si>
  <si>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</si>
  <si>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</si>
  <si>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</si>
  <si>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</si>
  <si>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</si>
  <si>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</si>
  <si>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</si>
  <si>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</si>
  <si>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</si>
  <si>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</si>
  <si>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</si>
  <si>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</si>
  <si>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</si>
  <si>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</si>
  <si>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</si>
  <si>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</si>
  <si>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</si>
  <si>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</si>
  <si>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</si>
  <si>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</si>
  <si>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</si>
  <si>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</si>
  <si>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</si>
  <si>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</si>
  <si>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</si>
  <si>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</si>
  <si>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</si>
  <si>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</si>
  <si>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</si>
  <si>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</si>
  <si>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</si>
  <si>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</si>
  <si>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</si>
  <si>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</si>
  <si>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</si>
  <si>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</si>
  <si>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</si>
  <si>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</si>
  <si>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</si>
  <si>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</si>
  <si>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</si>
  <si>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</si>
  <si>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</si>
  <si>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</si>
  <si>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</si>
  <si>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</si>
  <si>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</si>
  <si>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</si>
  <si>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</si>
  <si>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</si>
  <si>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</si>
  <si>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</si>
  <si>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</si>
  <si>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</si>
  <si>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</si>
  <si>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</si>
  <si>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</si>
  <si>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</si>
  <si>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</si>
  <si>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</si>
  <si>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</si>
  <si>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</si>
  <si>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</si>
  <si>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</si>
  <si>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</si>
  <si>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</si>
  <si>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</si>
  <si>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</si>
  <si>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</si>
  <si>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</si>
  <si>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</si>
  <si>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</si>
  <si>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</si>
  <si>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</si>
  <si>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</si>
  <si>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</si>
  <si>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</si>
  <si>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</si>
  <si>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</si>
  <si>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</si>
  <si>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</si>
  <si>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</si>
  <si>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</si>
  <si>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</si>
  <si>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</si>
  <si>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</si>
  <si>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</si>
  <si>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</si>
  <si>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</si>
  <si>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</si>
  <si>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</si>
  <si>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</si>
  <si>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</si>
  <si>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</si>
  <si>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</si>
  <si>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</si>
  <si>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</si>
  <si>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</si>
  <si>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</si>
  <si>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</si>
  <si>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</si>
  <si>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</si>
  <si>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</si>
  <si>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</si>
  <si>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</si>
  <si>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</si>
  <si>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</si>
  <si>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</si>
  <si>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</si>
  <si>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</si>
  <si>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</si>
  <si>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</si>
  <si>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</si>
  <si>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</si>
  <si>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</si>
  <si>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</si>
  <si>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</si>
  <si>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</si>
  <si>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</si>
  <si>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</si>
  <si>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</si>
  <si>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</si>
  <si>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</si>
  <si>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</si>
  <si>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</si>
  <si>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</si>
  <si>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</si>
  <si>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</si>
  <si>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</si>
  <si>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</si>
  <si>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</si>
  <si>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</si>
  <si>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</si>
  <si>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</si>
  <si>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</si>
  <si>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</si>
  <si>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</si>
  <si>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</si>
  <si>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</si>
  <si>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</si>
  <si>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</si>
  <si>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</si>
  <si>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</si>
  <si>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</si>
  <si>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</si>
  <si>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</si>
  <si>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</si>
  <si>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</si>
  <si>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</si>
  <si>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</si>
  <si>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</si>
  <si>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</si>
  <si>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</si>
  <si>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</si>
  <si>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</si>
  <si>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</si>
  <si>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</si>
  <si>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</si>
  <si>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</si>
  <si>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</si>
  <si>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</si>
  <si>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</si>
  <si>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</si>
  <si>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</si>
  <si>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</si>
  <si>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</si>
  <si>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</si>
  <si>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</si>
  <si>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</si>
  <si>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</si>
  <si>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</si>
  <si>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</si>
  <si>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</si>
  <si>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</si>
  <si>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</si>
  <si>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</si>
  <si>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</si>
  <si>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</si>
  <si>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</si>
  <si>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</si>
  <si>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</si>
  <si>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</si>
  <si>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</si>
  <si>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</si>
  <si>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</si>
  <si>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</si>
  <si>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</si>
  <si>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</si>
  <si>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</si>
  <si>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</si>
  <si>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</si>
  <si>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</si>
  <si>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</si>
  <si>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</si>
  <si>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</si>
  <si>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</si>
  <si>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</si>
  <si>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</si>
  <si>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</si>
  <si>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</si>
  <si>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</si>
  <si>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</si>
  <si>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</si>
  <si>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</si>
  <si>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</si>
  <si>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</si>
  <si>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</si>
  <si>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</si>
  <si>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</si>
  <si>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</si>
  <si>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</si>
  <si>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</si>
  <si>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</si>
  <si>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</si>
  <si>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</si>
  <si>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</si>
  <si>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</si>
  <si>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</si>
  <si>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</si>
  <si>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</si>
  <si>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</si>
  <si>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</si>
  <si>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</si>
  <si>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</si>
  <si>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</si>
  <si>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</si>
  <si>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</si>
  <si>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</si>
  <si>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</si>
  <si>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</si>
  <si>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</si>
  <si>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</si>
  <si>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</si>
  <si>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</si>
  <si>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</si>
  <si>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</si>
  <si>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</si>
  <si>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</si>
  <si>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</si>
  <si>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</si>
  <si>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</si>
  <si>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</si>
  <si>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</si>
  <si>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</si>
  <si>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</si>
  <si>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</si>
  <si>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</si>
  <si>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</si>
  <si>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</si>
  <si>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</si>
  <si>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</si>
  <si>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</si>
  <si>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</si>
  <si>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</si>
  <si>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</si>
  <si>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</si>
  <si>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</si>
  <si>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</si>
  <si>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</si>
  <si>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</si>
  <si>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</si>
  <si>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</si>
  <si>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</si>
  <si>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</si>
  <si>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</si>
  <si>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</si>
  <si>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</si>
  <si>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</si>
  <si>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</si>
  <si>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</si>
  <si>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</si>
  <si>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</si>
  <si>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</si>
  <si>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</si>
  <si>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</si>
  <si>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</si>
  <si>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</si>
  <si>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</si>
  <si>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</si>
  <si>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</si>
  <si>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</si>
  <si>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</si>
  <si>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</si>
  <si>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</si>
  <si>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</si>
  <si>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</si>
  <si>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</si>
  <si>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</si>
  <si>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</si>
  <si>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</si>
  <si>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</si>
  <si>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</si>
  <si>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</si>
  <si>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</si>
  <si>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</si>
  <si>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</si>
  <si>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</si>
  <si>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</si>
  <si>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</si>
  <si>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</si>
  <si>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</si>
  <si>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</si>
  <si>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</si>
  <si>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</si>
  <si>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</si>
  <si>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</si>
  <si>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</si>
  <si>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</si>
  <si>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</si>
  <si>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</si>
  <si>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</si>
  <si>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</si>
  <si>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</si>
  <si>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</si>
  <si>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</si>
  <si>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</si>
  <si>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</si>
  <si>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</si>
  <si>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</si>
  <si>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</si>
  <si>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</si>
  <si>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</si>
  <si>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</si>
  <si>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</si>
  <si>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</si>
  <si>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</si>
  <si>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</si>
  <si>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</si>
  <si>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</si>
  <si>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</si>
  <si>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</si>
  <si>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</si>
  <si>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</si>
  <si>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</si>
  <si>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</si>
  <si>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</si>
  <si>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</si>
  <si>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</si>
  <si>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</si>
  <si>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</si>
  <si>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</si>
  <si>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</si>
  <si>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</si>
  <si>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</si>
  <si>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</si>
  <si>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</si>
  <si>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</si>
  <si>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</si>
  <si>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</si>
  <si>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</si>
  <si>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</si>
  <si>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</si>
  <si>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</si>
  <si>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</si>
  <si>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</si>
  <si>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</si>
  <si>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</si>
  <si>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</si>
  <si>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</si>
  <si>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</si>
  <si>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</si>
  <si>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</si>
  <si>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</si>
  <si>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</si>
  <si>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</si>
  <si>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</si>
  <si>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</si>
  <si>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</si>
  <si>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</si>
  <si>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</si>
  <si>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</si>
  <si>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</si>
  <si>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</si>
  <si>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</si>
  <si>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</si>
  <si>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</si>
  <si>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</si>
  <si>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</si>
  <si>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</si>
  <si>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</si>
  <si>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</si>
  <si>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</si>
  <si>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</si>
  <si>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</si>
  <si>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</si>
  <si>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</si>
  <si>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</si>
  <si>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</si>
  <si>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</si>
  <si>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</si>
  <si>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</si>
  <si>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</si>
  <si>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</si>
  <si>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</si>
  <si>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</si>
  <si>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</si>
  <si>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</si>
  <si>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</si>
  <si>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</si>
  <si>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</si>
  <si>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</si>
  <si>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</si>
  <si>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</si>
  <si>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</si>
  <si>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</si>
  <si>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</si>
  <si>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</si>
  <si>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</si>
  <si>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</si>
  <si>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</si>
  <si>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</si>
  <si>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</si>
  <si>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</si>
  <si>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</si>
  <si>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</si>
  <si>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</si>
  <si>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</si>
  <si>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</si>
  <si>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</si>
  <si>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</si>
  <si>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</si>
  <si>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</si>
  <si>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</si>
  <si>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</si>
  <si>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</si>
  <si>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</si>
  <si>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</si>
  <si>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</si>
  <si>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</si>
  <si>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</si>
  <si>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</si>
  <si>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</si>
  <si>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</si>
  <si>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</si>
  <si>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</si>
  <si>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</si>
  <si>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</si>
  <si>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</si>
  <si>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</si>
  <si>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</si>
  <si>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</si>
  <si>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</si>
  <si>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</si>
  <si>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</si>
  <si>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</si>
  <si>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</si>
  <si>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</si>
  <si>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</si>
  <si>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</si>
  <si>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</si>
  <si>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</si>
  <si>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</si>
  <si>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</si>
  <si>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</si>
  <si>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</si>
  <si>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</si>
  <si>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</si>
  <si>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</si>
  <si>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</si>
  <si>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</si>
  <si>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</si>
  <si>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</si>
  <si>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</si>
  <si>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</si>
  <si>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</si>
  <si>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</si>
  <si>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</si>
  <si>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</si>
  <si>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</si>
  <si>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</si>
  <si>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</si>
  <si>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</si>
  <si>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</si>
  <si>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</si>
  <si>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</si>
  <si>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</si>
  <si>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</si>
  <si>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</si>
  <si>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</si>
  <si>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</si>
  <si>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</si>
  <si>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</si>
  <si>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</si>
  <si>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</si>
  <si>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</si>
  <si>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</si>
  <si>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</si>
  <si>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</si>
  <si>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</si>
  <si>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</si>
  <si>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</si>
  <si>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</si>
  <si>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</si>
  <si>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</si>
  <si>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</si>
  <si>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</si>
  <si>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</si>
  <si>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</si>
  <si>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</si>
  <si>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</si>
  <si>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</si>
  <si>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</si>
  <si>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</si>
  <si>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</si>
  <si>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</si>
  <si>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</si>
  <si>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</si>
  <si>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</si>
  <si>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</si>
  <si>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</si>
  <si>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</si>
  <si>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</si>
  <si>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</si>
  <si>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</si>
  <si>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</si>
  <si>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</si>
  <si>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</si>
  <si>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</si>
  <si>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</si>
  <si>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</si>
  <si>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</si>
  <si>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</si>
  <si>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</si>
  <si>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</si>
  <si>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</si>
  <si>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</si>
  <si>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</si>
  <si>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</si>
  <si>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</si>
  <si>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</si>
  <si>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</si>
  <si>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</si>
  <si>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</si>
  <si>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</si>
  <si>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</si>
  <si>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</si>
  <si>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</si>
  <si>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</si>
  <si>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</si>
  <si>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</si>
  <si>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</si>
  <si>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</si>
  <si>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</si>
  <si>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</si>
  <si>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</si>
  <si>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</si>
  <si>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</si>
  <si>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</si>
  <si>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</si>
  <si>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</si>
  <si>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</si>
  <si>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</si>
  <si>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</si>
  <si>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</si>
  <si>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</si>
  <si>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</si>
  <si>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</si>
  <si>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</si>
  <si>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</si>
  <si>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</si>
  <si>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</si>
  <si>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</si>
  <si>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</si>
  <si>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</si>
  <si>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</si>
  <si>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</si>
  <si>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</si>
  <si>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</si>
  <si>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</si>
  <si>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</si>
  <si>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</si>
  <si>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</si>
  <si>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</si>
  <si>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</si>
  <si>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</si>
  <si>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</si>
  <si>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</si>
  <si>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</si>
  <si>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</si>
  <si>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</si>
  <si>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</si>
  <si>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</si>
  <si>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</si>
  <si>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</si>
  <si>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</si>
  <si>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</si>
  <si>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</si>
  <si>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</si>
  <si>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</si>
  <si>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</si>
  <si>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</si>
  <si>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</si>
  <si>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</si>
  <si>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</si>
  <si>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</si>
  <si>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</si>
  <si>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</si>
  <si>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</si>
  <si>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</si>
  <si>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</si>
  <si>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</si>
  <si>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</si>
  <si>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</si>
  <si>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</si>
  <si>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</si>
  <si>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</si>
  <si>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</si>
  <si>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</si>
  <si>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</si>
  <si>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</si>
  <si>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</si>
  <si>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</si>
  <si>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</si>
  <si>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</si>
  <si>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</si>
  <si>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</si>
  <si>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</si>
  <si>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</si>
  <si>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</si>
  <si>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</si>
  <si>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</si>
  <si>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</si>
  <si>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</si>
  <si>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</si>
  <si>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</si>
  <si>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</si>
  <si>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</si>
  <si>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</si>
  <si>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</si>
  <si>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</si>
  <si>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</si>
  <si>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</si>
  <si>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</si>
  <si>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</si>
  <si>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</si>
  <si>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</si>
  <si>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</si>
  <si>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</si>
  <si>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</si>
  <si>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</si>
  <si>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</si>
  <si>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</si>
  <si>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</si>
  <si>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</si>
  <si>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</si>
  <si>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</si>
  <si>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</si>
  <si>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</si>
  <si>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</si>
  <si>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</si>
  <si>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</si>
  <si>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</si>
  <si>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</si>
  <si>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</si>
  <si>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</si>
  <si>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</si>
  <si>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</si>
  <si>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</si>
  <si>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</si>
  <si>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</si>
  <si>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</si>
  <si>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</si>
  <si>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</si>
  <si>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</si>
  <si>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</si>
  <si>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</si>
  <si>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</si>
  <si>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</si>
  <si>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</si>
  <si>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</si>
  <si>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</si>
  <si>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</si>
  <si>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</si>
  <si>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</si>
  <si>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</si>
  <si>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</si>
  <si>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</si>
  <si>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</si>
  <si>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</si>
  <si>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</si>
  <si>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</si>
  <si>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</si>
  <si>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</si>
  <si>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</si>
  <si>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</si>
  <si>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</si>
  <si>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</si>
  <si>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</si>
  <si>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</si>
  <si>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</si>
  <si>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</si>
  <si>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</si>
  <si>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</si>
  <si>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</si>
  <si>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</si>
  <si>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</si>
  <si>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</si>
  <si>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</si>
  <si>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</si>
  <si>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</si>
  <si>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</si>
  <si>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</si>
  <si>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</si>
  <si>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</si>
  <si>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</si>
  <si>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</si>
  <si>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</si>
  <si>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</si>
  <si>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</si>
  <si>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</si>
  <si>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</si>
  <si>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</si>
  <si>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</si>
  <si>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</si>
  <si>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</si>
  <si>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</si>
  <si>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</si>
  <si>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</si>
  <si>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</si>
  <si>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</si>
  <si>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</si>
  <si>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</si>
  <si>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</si>
  <si>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</si>
  <si>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</si>
  <si>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</si>
  <si>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</si>
  <si>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</si>
  <si>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</si>
  <si>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</si>
  <si>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</si>
  <si>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</si>
  <si>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</si>
  <si>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</si>
  <si>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</si>
  <si>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</si>
  <si>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</si>
  <si>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</si>
  <si>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</si>
  <si>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</si>
  <si>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</si>
  <si>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</si>
  <si>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</si>
  <si>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</si>
  <si>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</si>
  <si>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</si>
  <si>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</si>
  <si>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</si>
  <si>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</si>
  <si>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</si>
  <si>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</si>
  <si>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</si>
  <si>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</si>
  <si>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</si>
  <si>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</si>
  <si>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</si>
  <si>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</si>
  <si>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</si>
  <si>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</si>
  <si>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</si>
  <si>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</si>
  <si>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</si>
  <si>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</si>
  <si>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</si>
  <si>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</si>
  <si>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</si>
  <si>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</si>
  <si>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</si>
  <si>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</si>
  <si>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</si>
  <si>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</si>
  <si>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</si>
  <si>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</si>
  <si>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</si>
  <si>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</si>
  <si>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</si>
  <si>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</si>
  <si>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</si>
  <si>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</si>
  <si>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</si>
  <si>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</si>
  <si>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</si>
  <si>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</si>
  <si>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</si>
  <si>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</si>
  <si>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</si>
  <si>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</si>
  <si>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</si>
  <si>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</si>
  <si>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</si>
  <si>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</si>
  <si>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</si>
  <si>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</si>
  <si>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</si>
  <si>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</si>
  <si>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</si>
  <si>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</si>
  <si>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</si>
  <si>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</si>
  <si>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</si>
  <si>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</si>
  <si>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</si>
  <si>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</si>
  <si>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</si>
  <si>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</si>
  <si>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</si>
  <si>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</si>
  <si>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</si>
  <si>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</si>
  <si>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</si>
  <si>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</si>
  <si>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</si>
  <si>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</si>
  <si>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</si>
  <si>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</si>
  <si>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</si>
  <si>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</si>
  <si>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</si>
  <si>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</si>
  <si>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</si>
  <si>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</si>
  <si>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</si>
  <si>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</si>
  <si>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</si>
  <si>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</si>
  <si>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</si>
  <si>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</si>
  <si>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</si>
  <si>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</si>
  <si>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</si>
  <si>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</si>
  <si>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</si>
  <si>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</si>
  <si>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</si>
  <si>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</si>
  <si>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</si>
  <si>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</si>
  <si>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</si>
  <si>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</si>
  <si>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</si>
  <si>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</si>
  <si>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</si>
  <si>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</si>
  <si>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</si>
  <si>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</si>
  <si>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</si>
  <si>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</si>
  <si>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</si>
  <si>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</si>
  <si>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</si>
  <si>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</si>
  <si>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</si>
  <si>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</si>
  <si>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</si>
  <si>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</si>
  <si>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</si>
  <si>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</si>
  <si>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</si>
  <si>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</si>
  <si>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</si>
  <si>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</si>
  <si>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</si>
  <si>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</si>
  <si>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</si>
  <si>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</si>
  <si>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</si>
  <si>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</si>
  <si>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</si>
  <si>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</si>
  <si>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</si>
  <si>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</si>
  <si>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</si>
  <si>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</si>
  <si>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</si>
  <si>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</si>
  <si>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</si>
  <si>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</si>
  <si>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</si>
  <si>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</si>
  <si>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</si>
  <si>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</si>
  <si>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</si>
  <si>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</si>
  <si>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</si>
  <si>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</si>
  <si>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</si>
  <si>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</si>
  <si>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</si>
  <si>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</si>
  <si>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</si>
  <si>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</si>
  <si>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</si>
  <si>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</si>
  <si>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</si>
  <si>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</si>
  <si>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</si>
  <si>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</si>
  <si>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</si>
  <si>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</si>
  <si>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</si>
  <si>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</si>
  <si>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</si>
  <si>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</si>
  <si>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</si>
  <si>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</si>
  <si>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</si>
  <si>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</si>
  <si>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</si>
  <si>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</si>
  <si>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</si>
  <si>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</si>
  <si>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</si>
  <si>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</si>
  <si>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</si>
  <si>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</si>
  <si>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</si>
  <si>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</si>
  <si>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</si>
  <si>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</si>
  <si>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</si>
  <si>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</si>
  <si>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</si>
  <si>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</si>
  <si>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</si>
  <si>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</si>
  <si>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</si>
  <si>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</si>
  <si>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</si>
  <si>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</si>
  <si>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</si>
  <si>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</si>
  <si>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</si>
  <si>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</si>
  <si>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</si>
  <si>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</si>
  <si>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</si>
  <si>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</si>
  <si>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</si>
  <si>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</si>
  <si>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</si>
  <si>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</si>
  <si>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</si>
  <si>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</si>
  <si>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</si>
  <si>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</si>
  <si>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</si>
  <si>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</si>
  <si>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</si>
  <si>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</si>
  <si>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</si>
  <si>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</si>
  <si>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</si>
  <si>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</si>
  <si>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</si>
  <si>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</si>
  <si>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</si>
  <si>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</si>
  <si>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</si>
  <si>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</si>
  <si>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</si>
  <si>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</si>
  <si>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</si>
  <si>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</si>
  <si>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</si>
  <si>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</si>
  <si>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</si>
  <si>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</si>
  <si>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</si>
  <si>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</si>
  <si>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</si>
  <si>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</si>
  <si>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</si>
  <si>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</si>
  <si>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</si>
  <si>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</si>
  <si>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</si>
  <si>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</si>
  <si>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</si>
  <si>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</si>
  <si>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</si>
  <si>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</si>
  <si>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</si>
  <si>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</si>
  <si>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</si>
  <si>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</si>
  <si>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</si>
  <si>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</si>
  <si>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</si>
  <si>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</si>
  <si>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</si>
  <si>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</si>
  <si>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</si>
  <si>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</si>
  <si>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</si>
  <si>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</si>
  <si>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</si>
  <si>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</si>
  <si>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</si>
  <si>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</si>
  <si>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</si>
  <si>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</si>
  <si>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</si>
  <si>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</si>
  <si>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</si>
  <si>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</si>
  <si>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</si>
  <si>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</si>
  <si>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</si>
  <si>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</si>
  <si>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</si>
  <si>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</si>
  <si>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</si>
  <si>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</si>
  <si>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</si>
  <si>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</si>
  <si>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</si>
  <si>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</si>
  <si>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</si>
  <si>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</si>
  <si>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</si>
  <si>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</si>
  <si>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</si>
  <si>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</si>
  <si>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</si>
  <si>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</si>
  <si>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</si>
  <si>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</si>
  <si>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</si>
  <si>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</si>
  <si>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</si>
  <si>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</si>
  <si>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</si>
  <si>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</si>
  <si>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</si>
  <si>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</si>
  <si>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</si>
  <si>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</si>
  <si>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</si>
  <si>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</si>
  <si>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</si>
  <si>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</si>
  <si>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</si>
  <si>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</si>
  <si>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</si>
  <si>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</si>
  <si>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</si>
  <si>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</si>
  <si>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</si>
  <si>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</si>
  <si>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</si>
  <si>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</si>
  <si>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</si>
  <si>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</si>
  <si>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</si>
  <si>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</si>
  <si>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</si>
  <si>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</si>
  <si>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</si>
  <si>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</si>
  <si>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</si>
  <si>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</si>
  <si>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</si>
  <si>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</si>
  <si>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</si>
  <si>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</si>
  <si>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</si>
  <si>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</si>
  <si>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</si>
  <si>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</si>
  <si>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</si>
  <si>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</si>
  <si>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</si>
  <si>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</si>
  <si>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</si>
  <si>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</si>
  <si>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</si>
  <si>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</si>
  <si>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</si>
  <si>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</si>
  <si>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</si>
  <si>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</si>
  <si>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</si>
  <si>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</si>
  <si>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</si>
  <si>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</si>
  <si>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</si>
  <si>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</si>
  <si>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</si>
  <si>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</si>
  <si>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</si>
  <si>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</si>
  <si>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</si>
  <si>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</si>
  <si>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</si>
  <si>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</si>
  <si>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</si>
  <si>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</si>
  <si>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</si>
  <si>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</si>
  <si>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</si>
  <si>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</si>
  <si>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</si>
  <si>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</si>
  <si>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</si>
  <si>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</si>
  <si>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</si>
  <si>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</si>
  <si>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</si>
  <si>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</si>
  <si>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</si>
  <si>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</si>
  <si>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</si>
  <si>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</si>
  <si>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</si>
  <si>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</si>
  <si>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</si>
  <si>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</si>
  <si>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</si>
  <si>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</si>
  <si>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</si>
  <si>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</si>
  <si>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</si>
  <si>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</si>
  <si>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</si>
  <si>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</si>
  <si>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</si>
  <si>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</si>
  <si>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</si>
  <si>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</si>
  <si>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</si>
  <si>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</si>
  <si>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</si>
  <si>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</si>
  <si>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</si>
  <si>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</si>
  <si>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</si>
  <si>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</si>
  <si>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</si>
  <si>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</si>
  <si>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</si>
  <si>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</si>
  <si>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</si>
  <si>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</si>
  <si>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</si>
  <si>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</si>
  <si>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</si>
  <si>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</si>
  <si>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</si>
  <si>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</si>
  <si>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</si>
  <si>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</si>
  <si>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</si>
  <si>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</si>
  <si>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</si>
  <si>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</si>
  <si>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</si>
  <si>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</si>
  <si>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</si>
  <si>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</si>
  <si>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</si>
  <si>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</si>
  <si>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</si>
  <si>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</si>
  <si>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</si>
  <si>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</si>
  <si>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</si>
  <si>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</si>
  <si>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</si>
  <si>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</si>
  <si>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</si>
  <si>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</si>
  <si>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</si>
  <si>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</si>
  <si>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</si>
  <si>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</si>
  <si>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</si>
  <si>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</si>
  <si>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</si>
  <si>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</si>
  <si>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</si>
  <si>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</si>
  <si>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</si>
  <si>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</si>
  <si>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</si>
  <si>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</si>
  <si>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</si>
  <si>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</si>
  <si>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</si>
  <si>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</si>
  <si>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</si>
  <si>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</si>
  <si>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</si>
  <si>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</si>
  <si>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</si>
  <si>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</si>
  <si>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</si>
  <si>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</si>
  <si>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</si>
  <si>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</si>
  <si>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</si>
  <si>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</si>
  <si>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</si>
  <si>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</si>
  <si>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</si>
  <si>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</si>
  <si>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</si>
  <si>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</si>
  <si>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</si>
  <si>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</si>
  <si>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</si>
  <si>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</si>
  <si>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</si>
  <si>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</si>
  <si>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</si>
  <si>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</si>
  <si>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</si>
  <si>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</si>
  <si>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</si>
  <si>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</si>
  <si>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</si>
  <si>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</si>
  <si>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</si>
  <si>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</si>
  <si>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</si>
  <si>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</si>
  <si>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</si>
  <si>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</si>
  <si>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</si>
  <si>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</si>
  <si>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</si>
  <si>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</si>
  <si>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</si>
  <si>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</si>
  <si>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</si>
  <si>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</si>
  <si>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</si>
  <si>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</si>
  <si>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</si>
  <si>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</si>
  <si>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</si>
  <si>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</si>
  <si>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</si>
  <si>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</si>
  <si>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</si>
  <si>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</si>
  <si>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</si>
  <si>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</si>
  <si>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</si>
  <si>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</si>
  <si>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</si>
  <si>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</si>
  <si>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</si>
  <si>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</si>
  <si>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</si>
  <si>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</si>
  <si>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</si>
  <si>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</si>
  <si>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</si>
  <si>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</si>
  <si>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</si>
  <si>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</si>
  <si>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</si>
  <si>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</si>
  <si>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</si>
  <si>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</si>
  <si>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</si>
  <si>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</si>
  <si>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</si>
  <si>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</si>
  <si>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</si>
  <si>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</si>
  <si>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</si>
  <si>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</si>
  <si>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</si>
  <si>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</si>
  <si>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</si>
  <si>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</si>
  <si>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</si>
  <si>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</si>
  <si>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</si>
  <si>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</si>
  <si>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</si>
  <si>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</si>
  <si>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</si>
  <si>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</si>
  <si>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</si>
  <si>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</si>
  <si>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</si>
  <si>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</si>
  <si>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</si>
  <si>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</si>
  <si>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</si>
  <si>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</si>
  <si>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</si>
  <si>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</si>
  <si>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</si>
  <si>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</si>
  <si>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</si>
  <si>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</si>
  <si>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</si>
  <si>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</si>
  <si>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</si>
  <si>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</si>
  <si>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</si>
  <si>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</si>
  <si>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</si>
  <si>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</si>
  <si>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</si>
  <si>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</si>
  <si>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</si>
  <si>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</si>
  <si>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</si>
  <si>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</si>
  <si>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</si>
  <si>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</si>
  <si>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</si>
  <si>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</si>
  <si>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</si>
  <si>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</si>
  <si>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</si>
  <si>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</si>
  <si>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</si>
  <si>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</si>
  <si>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</si>
  <si>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</si>
  <si>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</si>
  <si>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</si>
  <si>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</si>
  <si>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</si>
  <si>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</si>
  <si>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</si>
  <si>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</si>
  <si>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</si>
  <si>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</si>
  <si>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</si>
  <si>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</si>
  <si>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</si>
  <si>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</si>
  <si>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</si>
  <si>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</si>
  <si>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</si>
  <si>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</si>
  <si>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</si>
  <si>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</si>
  <si>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</si>
  <si>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</si>
  <si>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</si>
  <si>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</si>
  <si>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</si>
  <si>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</si>
  <si>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</si>
  <si>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</si>
  <si>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</si>
  <si>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</si>
  <si>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</si>
  <si>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</si>
  <si>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</si>
  <si>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</si>
  <si>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</si>
  <si>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</si>
  <si>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</si>
  <si>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</si>
  <si>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</si>
  <si>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</si>
  <si>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</si>
  <si>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</si>
  <si>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</si>
  <si>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</si>
  <si>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</si>
  <si>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</si>
  <si>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</si>
  <si>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</si>
  <si>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</si>
  <si>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</si>
  <si>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</si>
  <si>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</si>
  <si>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</si>
  <si>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</si>
  <si>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</si>
  <si>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</si>
  <si>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</si>
  <si>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</si>
  <si>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</si>
  <si>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</si>
  <si>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</si>
  <si>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</si>
  <si>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</si>
  <si>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</si>
  <si>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</si>
  <si>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</si>
  <si>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</si>
  <si>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</si>
  <si>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</si>
  <si>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</si>
  <si>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</si>
  <si>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</si>
  <si>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</si>
  <si>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</si>
  <si>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</si>
  <si>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</si>
  <si>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</si>
  <si>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</si>
  <si>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</si>
  <si>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</si>
  <si>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</si>
  <si>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</si>
  <si>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</si>
  <si>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</si>
  <si>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</si>
  <si>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</si>
  <si>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</si>
  <si>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</si>
  <si>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</si>
  <si>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</si>
  <si>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</si>
  <si>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</si>
  <si>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</si>
  <si>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</si>
  <si>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</si>
  <si>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</si>
  <si>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</si>
  <si>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</si>
  <si>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</si>
  <si>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</si>
  <si>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</si>
  <si>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</si>
  <si>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</si>
  <si>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</si>
  <si>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</si>
  <si>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</si>
  <si>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</si>
  <si>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</si>
  <si>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</si>
  <si>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</si>
  <si>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</si>
  <si>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</si>
  <si>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</si>
  <si>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</si>
  <si>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</si>
  <si>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</si>
  <si>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</si>
  <si>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</si>
  <si>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</si>
  <si>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</si>
  <si>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</si>
  <si>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</si>
  <si>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</si>
  <si>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</si>
  <si>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</si>
  <si>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</si>
  <si>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</si>
  <si>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</si>
  <si>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</si>
  <si>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</si>
  <si>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</si>
  <si>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</si>
  <si>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</si>
  <si>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</si>
  <si>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</si>
  <si>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</si>
  <si>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</si>
  <si>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</si>
  <si>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</si>
  <si>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</si>
  <si>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</si>
  <si>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</si>
  <si>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</si>
  <si>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</si>
  <si>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</si>
  <si>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</si>
  <si>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</si>
  <si>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</si>
  <si>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</si>
  <si>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</si>
  <si>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</si>
  <si>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</si>
  <si>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</si>
  <si>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</si>
  <si>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</si>
  <si>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</si>
  <si>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</si>
  <si>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</si>
  <si>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</si>
  <si>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</si>
  <si>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</si>
  <si>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</si>
  <si>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</si>
  <si>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</si>
  <si>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</si>
  <si>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</si>
  <si>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</si>
  <si>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</si>
  <si>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</si>
  <si>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</si>
  <si>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</si>
  <si>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</si>
  <si>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</si>
  <si>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</si>
  <si>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</si>
  <si>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</si>
  <si>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</si>
  <si>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</si>
  <si>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</si>
  <si>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</si>
  <si>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</si>
  <si>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</si>
  <si>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</si>
  <si>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</si>
  <si>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</si>
  <si>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</si>
  <si>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</si>
  <si>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</si>
  <si>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</si>
  <si>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</si>
  <si>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</si>
  <si>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</si>
  <si>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</si>
  <si>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</si>
  <si>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</si>
  <si>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</si>
  <si>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</si>
  <si>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</si>
  <si>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</si>
  <si>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</si>
  <si>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</si>
  <si>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</si>
  <si>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</si>
  <si>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</si>
  <si>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</si>
  <si>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</si>
  <si>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</si>
  <si>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</si>
  <si>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</si>
  <si>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</si>
  <si>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</si>
  <si>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</si>
  <si>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</si>
  <si>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</si>
  <si>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</si>
  <si>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</si>
  <si>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</si>
  <si>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</si>
  <si>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</si>
  <si>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</si>
  <si>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</si>
  <si>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</si>
  <si>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</si>
  <si>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</si>
  <si>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</si>
  <si>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</si>
  <si>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</si>
  <si>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</si>
  <si>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</si>
  <si>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</si>
  <si>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</si>
  <si>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</si>
  <si>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</si>
  <si>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</si>
  <si>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</si>
  <si>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</si>
  <si>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</si>
  <si>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</si>
  <si>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</si>
  <si>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</si>
  <si>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</si>
  <si>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</si>
  <si>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</si>
  <si>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</si>
  <si>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</si>
  <si>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</si>
  <si>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</si>
  <si>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</si>
  <si>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</si>
  <si>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</si>
  <si>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</si>
  <si>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</si>
  <si>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</si>
  <si>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</si>
  <si>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</si>
  <si>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</si>
  <si>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</si>
  <si>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</si>
  <si>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</si>
  <si>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</si>
  <si>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</si>
  <si>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</si>
  <si>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</si>
  <si>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</si>
  <si>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</si>
  <si>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</si>
  <si>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</si>
  <si>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</si>
  <si>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</si>
  <si>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</si>
  <si>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</si>
  <si>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</si>
  <si>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</si>
  <si>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</si>
  <si>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</si>
  <si>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</si>
  <si>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</si>
  <si>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</si>
  <si>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</si>
  <si>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</si>
  <si>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</si>
  <si>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</si>
  <si>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</si>
  <si>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</si>
  <si>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</si>
  <si>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</si>
  <si>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</si>
  <si>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</si>
  <si>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</si>
  <si>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</si>
  <si>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</si>
  <si>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</si>
  <si>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</si>
  <si>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</si>
  <si>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</si>
  <si>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</si>
  <si>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</si>
  <si>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</si>
  <si>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</si>
  <si>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</si>
  <si>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</si>
  <si>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</si>
  <si>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</si>
  <si>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</si>
  <si>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</si>
  <si>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</si>
  <si>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</si>
  <si>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</si>
  <si>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</si>
  <si>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</si>
  <si>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</si>
  <si>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</si>
  <si>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</si>
  <si>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</si>
  <si>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</si>
  <si>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</si>
  <si>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</si>
  <si>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</si>
  <si>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</si>
  <si>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</si>
  <si>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</si>
  <si>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</si>
  <si>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</si>
  <si>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</si>
  <si>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</si>
  <si>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</si>
  <si>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</si>
  <si>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</si>
  <si>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</si>
  <si>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</si>
  <si>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</si>
  <si>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</si>
  <si>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</si>
  <si>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</si>
  <si>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</si>
  <si>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</si>
  <si>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</si>
  <si>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</si>
  <si>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</si>
  <si>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</si>
  <si>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</si>
  <si>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</si>
  <si>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</si>
  <si>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</si>
  <si>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</si>
  <si>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</si>
  <si>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</si>
  <si>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</si>
  <si>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</si>
  <si>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</si>
  <si>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</si>
  <si>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</si>
  <si>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</si>
  <si>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</si>
  <si>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</si>
  <si>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</si>
  <si>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</si>
  <si>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</si>
  <si>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</si>
  <si>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</si>
  <si>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</si>
  <si>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</si>
  <si>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</si>
  <si>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</si>
  <si>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</si>
  <si>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</si>
  <si>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</si>
  <si>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</si>
  <si>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</si>
  <si>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</si>
  <si>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</si>
  <si>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</si>
  <si>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</si>
  <si>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</si>
  <si>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</si>
  <si>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</si>
  <si>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</si>
  <si>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</si>
  <si>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</si>
  <si>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</si>
  <si>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</si>
  <si>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</si>
  <si>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</si>
  <si>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</si>
  <si>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</si>
  <si>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</si>
  <si>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</si>
  <si>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</si>
  <si>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</si>
  <si>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</si>
  <si>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</si>
  <si>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</si>
  <si>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</si>
  <si>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</si>
  <si>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</si>
  <si>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</si>
  <si>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</si>
  <si>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</si>
  <si>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</si>
  <si>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</si>
  <si>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</si>
  <si>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</si>
  <si>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</si>
  <si>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</si>
  <si>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</si>
  <si>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</si>
  <si>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</si>
  <si>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</si>
  <si>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</si>
  <si>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</si>
  <si>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</si>
  <si>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</si>
  <si>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</si>
  <si>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</si>
  <si>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</si>
  <si>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</si>
  <si>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</si>
  <si>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</si>
  <si>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</si>
  <si>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</si>
  <si>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</si>
  <si>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</si>
  <si>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</si>
  <si>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</si>
  <si>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</si>
  <si>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</si>
  <si>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</si>
  <si>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</si>
  <si>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</si>
  <si>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</si>
  <si>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</si>
  <si>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</si>
  <si>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</si>
  <si>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</si>
  <si>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</si>
  <si>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</si>
  <si>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</si>
  <si>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</si>
  <si>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</si>
  <si>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</si>
  <si>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</si>
  <si>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</si>
  <si>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</si>
  <si>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</si>
  <si>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</si>
  <si>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</si>
  <si>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</si>
  <si>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</si>
  <si>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</si>
  <si>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</si>
  <si>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</si>
  <si>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</si>
  <si>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</si>
  <si>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</si>
  <si>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</si>
  <si>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</si>
  <si>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</si>
  <si>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</si>
  <si>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</si>
  <si>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</si>
  <si>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</si>
  <si>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</si>
  <si>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</si>
  <si>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</si>
  <si>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</si>
  <si>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</si>
  <si>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</si>
  <si>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</si>
  <si>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</si>
  <si>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</si>
  <si>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</si>
  <si>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</si>
  <si>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</si>
  <si>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</si>
  <si>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</si>
  <si>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</si>
  <si>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</si>
  <si>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</si>
  <si>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</si>
  <si>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</si>
  <si>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</si>
  <si>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</si>
  <si>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</si>
  <si>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</si>
  <si>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</si>
  <si>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</si>
  <si>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</si>
  <si>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</si>
  <si>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</si>
  <si>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</si>
  <si>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</si>
  <si>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</si>
  <si>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</si>
  <si>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</si>
  <si>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</si>
  <si>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</si>
  <si>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</si>
  <si>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</si>
  <si>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</si>
  <si>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</si>
  <si>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</si>
  <si>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</si>
  <si>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</si>
  <si>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</si>
  <si>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</si>
  <si>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</si>
  <si>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</si>
  <si>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</si>
  <si>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</si>
  <si>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</si>
  <si>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</si>
  <si>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</si>
  <si>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</si>
  <si>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</si>
  <si>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</si>
  <si>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</si>
  <si>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</si>
  <si>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</si>
  <si>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</si>
  <si>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</si>
  <si>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</si>
  <si>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</si>
  <si>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</si>
  <si>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</si>
  <si>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</si>
  <si>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</si>
  <si>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</si>
  <si>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</si>
  <si>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</si>
  <si>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</si>
  <si>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</si>
  <si>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</si>
  <si>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</si>
  <si>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</si>
  <si>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</si>
  <si>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</si>
  <si>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</si>
  <si>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</si>
  <si>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</si>
  <si>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</si>
  <si>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</si>
  <si>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</si>
  <si>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</si>
  <si>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</si>
  <si>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</si>
  <si>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</si>
  <si>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</si>
  <si>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</si>
  <si>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</si>
  <si>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</si>
  <si>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</si>
  <si>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</si>
  <si>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</si>
  <si>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</si>
  <si>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</si>
  <si>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</si>
  <si>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</si>
  <si>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</si>
  <si>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</si>
  <si>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</si>
  <si>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</si>
  <si>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</si>
  <si>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</si>
  <si>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</si>
  <si>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</si>
  <si>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</si>
  <si>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</si>
  <si>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</si>
  <si>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</si>
  <si>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</si>
  <si>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</si>
  <si>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</si>
  <si>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</si>
  <si>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</si>
  <si>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</si>
  <si>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</si>
  <si>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</si>
  <si>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</si>
  <si>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</si>
  <si>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</si>
  <si>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</si>
  <si>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</si>
  <si>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</si>
  <si>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</si>
  <si>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</si>
  <si>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</si>
  <si>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</si>
  <si>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</si>
  <si>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</si>
  <si>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</si>
  <si>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</si>
  <si>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</si>
  <si>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</si>
  <si>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</si>
  <si>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</si>
  <si>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</si>
  <si>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</si>
  <si>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</si>
  <si>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</si>
  <si>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</si>
  <si>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</si>
  <si>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</si>
  <si>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</si>
  <si>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</si>
  <si>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</si>
  <si>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</si>
  <si>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</si>
  <si>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</si>
  <si>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</si>
  <si>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</si>
  <si>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</si>
  <si>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</si>
  <si>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</si>
  <si>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</si>
  <si>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</si>
  <si>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</si>
  <si>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</si>
  <si>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</si>
  <si>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</si>
  <si>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</si>
  <si>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</si>
  <si>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</si>
  <si>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</si>
  <si>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</si>
  <si>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</si>
  <si>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</si>
  <si>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</si>
  <si>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</si>
  <si>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</si>
  <si>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</si>
  <si>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</si>
  <si>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</si>
  <si>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</si>
  <si>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</si>
  <si>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</si>
  <si>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</si>
  <si>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</si>
  <si>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</si>
  <si>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</si>
  <si>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</si>
  <si>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</si>
  <si>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</si>
  <si>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</si>
  <si>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</si>
  <si>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</si>
  <si>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</si>
  <si>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</si>
  <si>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</si>
  <si>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</si>
  <si>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</si>
  <si>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</si>
  <si>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</si>
  <si>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</si>
  <si>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</si>
  <si>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</si>
  <si>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</si>
  <si>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</si>
  <si>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</si>
  <si>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</si>
  <si>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</si>
  <si>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</si>
  <si>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</si>
  <si>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</si>
  <si>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</si>
  <si>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</si>
  <si>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</si>
  <si>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</si>
  <si>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</si>
  <si>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</si>
  <si>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</si>
  <si>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</si>
  <si>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</si>
  <si>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</si>
  <si>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</si>
  <si>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</si>
  <si>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</si>
  <si>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</si>
  <si>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</si>
  <si>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</si>
  <si>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</si>
  <si>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</si>
  <si>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</si>
  <si>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</si>
  <si>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</si>
  <si>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</si>
  <si>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</si>
  <si>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</si>
  <si>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</si>
  <si>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</si>
  <si>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</si>
  <si>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</si>
  <si>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</si>
  <si>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</si>
  <si>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</si>
  <si>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</si>
  <si>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</si>
  <si>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</si>
  <si>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</si>
  <si>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</si>
  <si>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</si>
  <si>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</si>
  <si>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</si>
  <si>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</si>
  <si>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</si>
  <si>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</si>
  <si>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</si>
  <si>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</si>
  <si>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</si>
  <si>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</si>
  <si>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</si>
  <si>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</si>
  <si>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</si>
  <si>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</si>
  <si>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</si>
  <si>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</si>
  <si>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</si>
  <si>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</si>
  <si>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</si>
  <si>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</si>
  <si>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</si>
  <si>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</si>
  <si>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</si>
  <si>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</si>
  <si>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</si>
  <si>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</si>
  <si>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</si>
  <si>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</si>
  <si>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</si>
  <si>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</si>
  <si>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</si>
  <si>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</si>
  <si>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</si>
  <si>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</si>
  <si>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</si>
  <si>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</si>
  <si>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</si>
  <si>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</si>
  <si>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</si>
  <si>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</si>
  <si>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</si>
  <si>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</si>
  <si>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</si>
  <si>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</si>
  <si>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</si>
  <si>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</si>
  <si>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</si>
  <si>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</si>
  <si>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</si>
  <si>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</si>
  <si>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</si>
  <si>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</si>
  <si>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</si>
  <si>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</si>
  <si>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</si>
  <si>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</si>
  <si>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</si>
  <si>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</si>
  <si>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</si>
  <si>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</si>
  <si>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</si>
  <si>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</si>
  <si>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</si>
  <si>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</si>
  <si>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</si>
  <si>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</si>
  <si>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</si>
  <si>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</si>
  <si>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</si>
  <si>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</si>
  <si>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</si>
  <si>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</si>
  <si>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</si>
  <si>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</si>
  <si>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</si>
  <si>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</si>
  <si>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</si>
  <si>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</si>
  <si>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</si>
  <si>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</si>
  <si>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</si>
  <si>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</si>
  <si>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</si>
  <si>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</si>
  <si>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</si>
  <si>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</si>
  <si>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</si>
  <si>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</si>
  <si>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</si>
  <si>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</si>
  <si>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</si>
  <si>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</si>
  <si>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</si>
  <si>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</si>
  <si>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</si>
  <si>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</si>
  <si>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</si>
  <si>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</si>
  <si>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</si>
  <si>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</si>
  <si>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</si>
  <si>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</si>
  <si>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</si>
  <si>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</si>
  <si>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</si>
  <si>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</si>
  <si>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</si>
  <si>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</si>
  <si>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</si>
  <si>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</si>
  <si>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</si>
  <si>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</si>
  <si>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</si>
  <si>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</si>
  <si>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</si>
  <si>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</si>
  <si>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</si>
  <si>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</si>
  <si>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</si>
  <si>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</si>
  <si>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</si>
  <si>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</si>
  <si>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</si>
  <si>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</si>
  <si>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</si>
  <si>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</si>
  <si>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</si>
  <si>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</si>
  <si>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</si>
  <si>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</si>
  <si>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</si>
  <si>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</si>
  <si>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</si>
  <si>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</si>
  <si>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</si>
  <si>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</si>
  <si>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</si>
  <si>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</si>
  <si>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</si>
  <si>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</si>
  <si>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</si>
  <si>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</si>
  <si>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</si>
  <si>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</si>
  <si>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</si>
  <si>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</si>
  <si>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</si>
  <si>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</si>
  <si>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</si>
  <si>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</si>
  <si>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</si>
  <si>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</si>
  <si>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</si>
  <si>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</si>
  <si>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</si>
  <si>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</si>
  <si>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</si>
  <si>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</si>
  <si>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</si>
  <si>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</si>
  <si>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</si>
  <si>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</si>
  <si>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</si>
  <si>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</si>
  <si>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</si>
  <si>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</si>
  <si>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</si>
  <si>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</si>
  <si>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</si>
  <si>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</si>
  <si>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</si>
  <si>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</si>
  <si>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</si>
  <si>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</si>
  <si>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</si>
  <si>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</si>
  <si>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</si>
  <si>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</si>
  <si>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</si>
  <si>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</si>
  <si>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</si>
  <si>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</si>
  <si>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</si>
  <si>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</si>
  <si>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</si>
  <si>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</si>
  <si>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</si>
  <si>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</si>
  <si>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</si>
  <si>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</si>
  <si>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</si>
  <si>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</si>
  <si>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</si>
  <si>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</si>
  <si>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</si>
  <si>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</si>
  <si>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</si>
  <si>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</si>
  <si>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</si>
  <si>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</si>
  <si>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</si>
  <si>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</si>
  <si>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</si>
  <si>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</si>
  <si>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</si>
  <si>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</si>
  <si>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</si>
  <si>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</si>
  <si>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</si>
  <si>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</si>
  <si>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</si>
  <si>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</si>
  <si>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</si>
  <si>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</si>
  <si>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</si>
  <si>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</si>
  <si>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</si>
  <si>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</si>
  <si>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</si>
  <si>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</si>
  <si>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</si>
  <si>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</si>
  <si>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</si>
  <si>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</si>
  <si>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</si>
  <si>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</si>
  <si>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</si>
  <si>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</si>
  <si>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</si>
  <si>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</si>
  <si>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</si>
  <si>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</si>
  <si>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</si>
  <si>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</si>
  <si>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</si>
  <si>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</si>
  <si>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</si>
  <si>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</si>
  <si>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</si>
  <si>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</si>
  <si>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</si>
  <si>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</si>
  <si>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</si>
  <si>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</si>
  <si>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</si>
  <si>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</si>
  <si>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</si>
  <si>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</si>
  <si>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</si>
  <si>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</si>
  <si>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</si>
  <si>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</si>
  <si>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</si>
  <si>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</si>
  <si>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</si>
  <si>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</si>
  <si>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</si>
  <si>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</si>
  <si>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</si>
  <si>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</si>
  <si>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</si>
  <si>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</si>
  <si>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</si>
  <si>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</si>
  <si>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</si>
  <si>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</si>
  <si>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</si>
  <si>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</si>
  <si>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</si>
  <si>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</si>
  <si>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</si>
  <si>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</si>
  <si>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</si>
  <si>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</si>
  <si>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</si>
  <si>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</si>
  <si>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</si>
  <si>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</si>
  <si>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</si>
  <si>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</si>
  <si>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</si>
  <si>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</si>
  <si>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</si>
  <si>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</si>
  <si>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</si>
  <si>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</si>
  <si>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</si>
  <si>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</si>
  <si>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</si>
  <si>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</si>
  <si>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</si>
  <si>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</si>
  <si>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</si>
  <si>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</si>
  <si>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</si>
  <si>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</si>
  <si>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</si>
  <si>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</si>
  <si>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</si>
  <si>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</si>
  <si>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</si>
  <si>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</si>
  <si>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</si>
  <si>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</si>
  <si>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</si>
  <si>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</si>
  <si>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</si>
  <si>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</si>
  <si>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</si>
  <si>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</si>
  <si>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</si>
  <si>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</si>
  <si>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</si>
  <si>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</si>
  <si>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</si>
  <si>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</si>
  <si>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</si>
  <si>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</si>
  <si>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</si>
  <si>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</si>
  <si>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</si>
  <si>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</si>
  <si>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</si>
  <si>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</si>
  <si>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</si>
  <si>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</si>
  <si>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</si>
  <si>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</si>
  <si>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</si>
  <si>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</si>
  <si>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</si>
  <si>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</si>
  <si>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</si>
  <si>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</si>
  <si>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</si>
  <si>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</si>
  <si>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</si>
  <si>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</si>
  <si>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</si>
  <si>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</si>
  <si>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</si>
  <si>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</si>
  <si>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</si>
  <si>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</si>
  <si>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</si>
  <si>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</si>
  <si>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</si>
  <si>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</si>
  <si>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</si>
  <si>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</si>
  <si>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</si>
  <si>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</si>
  <si>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</si>
  <si>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</si>
  <si>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</si>
  <si>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</si>
  <si>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</si>
  <si>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</si>
  <si>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</si>
  <si>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</si>
  <si>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</si>
  <si>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</si>
  <si>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</si>
  <si>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</si>
  <si>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</si>
  <si>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</si>
  <si>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</si>
  <si>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</si>
  <si>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</si>
  <si>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</si>
  <si>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</si>
  <si>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</si>
  <si>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</si>
  <si>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</si>
  <si>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</si>
  <si>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</si>
  <si>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</si>
  <si>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</si>
  <si>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</si>
  <si>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</si>
  <si>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</si>
  <si>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</si>
  <si>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</si>
  <si>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</si>
  <si>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</si>
  <si>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</si>
  <si>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</si>
  <si>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</si>
  <si>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</si>
  <si>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</si>
  <si>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</si>
  <si>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</si>
  <si>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</si>
  <si>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</si>
  <si>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</si>
  <si>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</si>
  <si>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</si>
  <si>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</si>
  <si>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</si>
  <si>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</si>
  <si>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</si>
  <si>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</si>
  <si>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</si>
  <si>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</si>
  <si>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</si>
  <si>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</si>
  <si>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</si>
  <si>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</si>
  <si>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</si>
  <si>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</si>
  <si>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</si>
  <si>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</si>
  <si>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</si>
  <si>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</si>
  <si>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</si>
  <si>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</si>
  <si>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</si>
  <si>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</si>
  <si>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</si>
  <si>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</si>
  <si>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</si>
  <si>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</si>
  <si>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</si>
  <si>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</si>
  <si>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</si>
  <si>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</si>
  <si>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</si>
  <si>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</si>
  <si>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</si>
  <si>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</si>
  <si>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</si>
  <si>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</si>
  <si>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</si>
  <si>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</si>
  <si>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</si>
  <si>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</si>
  <si>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</si>
  <si>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</si>
  <si>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</si>
  <si>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</si>
  <si>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</si>
  <si>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</si>
  <si>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</si>
  <si>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</si>
  <si>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</si>
  <si>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</si>
  <si>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</si>
  <si>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</si>
  <si>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</si>
  <si>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</si>
  <si>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</si>
  <si>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</si>
  <si>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</si>
  <si>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</si>
  <si>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</si>
  <si>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</si>
  <si>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</si>
  <si>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</si>
  <si>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</si>
  <si>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</si>
  <si>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</si>
  <si>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</si>
  <si>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</si>
  <si>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</si>
  <si>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</si>
  <si>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</si>
  <si>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</si>
  <si>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</si>
  <si>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</si>
  <si>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</si>
  <si>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</si>
  <si>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</si>
  <si>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</si>
  <si>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</si>
  <si>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</si>
  <si>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</si>
  <si>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</si>
  <si>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</si>
  <si>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</si>
  <si>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</si>
  <si>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</si>
  <si>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</si>
  <si>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</si>
  <si>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</si>
  <si>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</si>
  <si>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</si>
  <si>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</si>
  <si>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</si>
  <si>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</si>
  <si>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</si>
  <si>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</si>
  <si>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</si>
  <si>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</si>
  <si>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</si>
  <si>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</si>
  <si>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</si>
  <si>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</si>
  <si>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</si>
  <si>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</si>
  <si>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</si>
  <si>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</si>
  <si>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</si>
  <si>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</si>
  <si>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</si>
  <si>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</si>
  <si>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</si>
  <si>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</si>
  <si>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</si>
  <si>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</si>
  <si>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</si>
  <si>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</si>
  <si>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</si>
  <si>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</si>
  <si>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</si>
  <si>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</si>
  <si>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</si>
  <si>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</si>
  <si>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</si>
  <si>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</si>
  <si>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</si>
  <si>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</si>
  <si>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</si>
  <si>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</si>
  <si>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</si>
  <si>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</si>
  <si>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</si>
  <si>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</si>
  <si>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</si>
  <si>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</si>
  <si>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</si>
  <si>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</si>
  <si>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</si>
  <si>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</si>
  <si>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</si>
  <si>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</si>
  <si>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</si>
  <si>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</si>
  <si>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</si>
  <si>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</si>
  <si>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</si>
  <si>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</si>
  <si>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</si>
  <si>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</si>
  <si>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</si>
  <si>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</si>
  <si>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</si>
  <si>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</si>
  <si>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</si>
  <si>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</si>
  <si>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</si>
  <si>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</si>
  <si>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</si>
  <si>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</si>
  <si>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</si>
  <si>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</si>
  <si>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</si>
  <si>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</si>
  <si>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</si>
  <si>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</si>
  <si>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</si>
  <si>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</si>
  <si>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</si>
  <si>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</si>
  <si>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</si>
  <si>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</si>
  <si>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</si>
  <si>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</si>
  <si>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</si>
  <si>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</si>
  <si>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</si>
  <si>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</si>
  <si>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</si>
  <si>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</si>
  <si>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</si>
  <si>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</si>
  <si>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</si>
  <si>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</si>
  <si>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</si>
  <si>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</si>
  <si>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</si>
  <si>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</si>
  <si>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</si>
  <si>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</si>
  <si>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</si>
  <si>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</si>
  <si>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</si>
  <si>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</si>
  <si>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</si>
  <si>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</si>
  <si>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</si>
  <si>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</si>
  <si>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</si>
  <si>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</si>
  <si>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</si>
  <si>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</si>
  <si>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</si>
  <si>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</si>
  <si>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</si>
  <si>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</si>
  <si>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</si>
  <si>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</si>
  <si>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</si>
  <si>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</si>
  <si>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</si>
  <si>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</si>
  <si>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</si>
  <si>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</si>
  <si>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</si>
  <si>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</si>
  <si>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</si>
  <si>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</si>
  <si>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</si>
  <si>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</si>
  <si>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</si>
  <si>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</si>
  <si>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</si>
  <si>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</si>
  <si>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</si>
  <si>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</si>
  <si>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</si>
  <si>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</si>
  <si>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</si>
  <si>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</si>
  <si>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</si>
  <si>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</si>
  <si>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</si>
  <si>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</si>
  <si>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</si>
  <si>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</si>
  <si>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</si>
  <si>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</si>
  <si>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</si>
  <si>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</si>
  <si>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</si>
  <si>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</si>
  <si>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</si>
  <si>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</si>
  <si>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</si>
  <si>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</si>
  <si>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</si>
  <si>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</si>
  <si>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</si>
  <si>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</si>
  <si>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</si>
  <si>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</si>
  <si>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</si>
  <si>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</si>
  <si>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</si>
  <si>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</si>
  <si>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</si>
  <si>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</si>
  <si>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</si>
  <si>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</si>
  <si>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</si>
  <si>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</si>
  <si>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</si>
  <si>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</si>
  <si>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</si>
  <si>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</si>
  <si>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</si>
  <si>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</si>
  <si>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</si>
  <si>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</si>
  <si>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</si>
  <si>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</si>
  <si>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</si>
  <si>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</si>
  <si>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</si>
  <si>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</si>
  <si>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</si>
  <si>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</si>
  <si>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</si>
  <si>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</si>
  <si>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</si>
  <si>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</si>
  <si>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</si>
  <si>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</si>
  <si>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</si>
  <si>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</si>
  <si>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</si>
  <si>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</si>
  <si>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</si>
  <si>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</si>
  <si>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</si>
  <si>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</si>
  <si>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</si>
  <si>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</si>
  <si>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</si>
  <si>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</si>
  <si>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</si>
  <si>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</si>
  <si>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</si>
  <si>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</si>
  <si>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</si>
  <si>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</si>
  <si>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</si>
  <si>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</si>
  <si>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</si>
  <si>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</si>
  <si>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</si>
  <si>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</si>
  <si>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</si>
  <si>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</si>
  <si>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</si>
  <si>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</si>
  <si>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</si>
  <si>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</si>
  <si>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</si>
  <si>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</si>
  <si>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</si>
  <si>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</si>
  <si>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</si>
  <si>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</si>
  <si>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</si>
  <si>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</si>
  <si>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</si>
  <si>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</si>
  <si>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</si>
  <si>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</si>
  <si>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</si>
  <si>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</si>
  <si>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</si>
  <si>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</si>
  <si>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</si>
  <si>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</si>
  <si>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</si>
  <si>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</si>
  <si>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</si>
  <si>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</si>
  <si>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</si>
  <si>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</si>
  <si>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</si>
  <si>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</si>
  <si>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</si>
  <si>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</si>
  <si>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</si>
  <si>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</si>
  <si>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</si>
  <si>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</si>
  <si>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</si>
  <si>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</si>
  <si>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</si>
  <si>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</si>
  <si>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</si>
  <si>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</si>
  <si>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</si>
  <si>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</si>
  <si>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</si>
  <si>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</si>
  <si>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</si>
  <si>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</si>
  <si>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</si>
  <si>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</si>
  <si>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</si>
  <si>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</si>
  <si>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</si>
  <si>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</si>
  <si>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</si>
  <si>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</si>
  <si>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</si>
  <si>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</si>
  <si>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</si>
  <si>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</si>
  <si>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</si>
  <si>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</si>
  <si>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</si>
  <si>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</si>
  <si>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</si>
  <si>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</si>
  <si>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</si>
  <si>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</si>
  <si>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</si>
  <si>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</si>
  <si>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</si>
  <si>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</si>
  <si>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</si>
  <si>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</si>
  <si>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</si>
  <si>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</si>
  <si>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</si>
  <si>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</si>
  <si>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</si>
  <si>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</si>
  <si>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</si>
  <si>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</si>
  <si>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</si>
  <si>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</si>
  <si>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</si>
  <si>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</si>
  <si>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</si>
  <si>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</si>
  <si>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</si>
  <si>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</si>
  <si>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</si>
  <si>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</si>
  <si>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</si>
  <si>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</si>
  <si>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</si>
  <si>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</si>
  <si>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</si>
  <si>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</si>
  <si>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</si>
  <si>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</si>
  <si>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</si>
  <si>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</si>
  <si>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</si>
  <si>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</si>
  <si>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</si>
  <si>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</si>
  <si>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</si>
  <si>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</si>
  <si>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</si>
  <si>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</si>
  <si>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</si>
  <si>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</si>
  <si>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</si>
  <si>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</si>
  <si>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</si>
  <si>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</si>
  <si>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</si>
  <si>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</si>
  <si>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</si>
  <si>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</si>
  <si>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</si>
  <si>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</si>
  <si>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</si>
  <si>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</si>
  <si>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</si>
  <si>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</si>
  <si>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</si>
  <si>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</si>
  <si>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</si>
  <si>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</si>
  <si>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</si>
  <si>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</si>
  <si>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</si>
  <si>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</si>
  <si>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</si>
  <si>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</si>
  <si>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</si>
  <si>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</si>
  <si>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</si>
  <si>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</si>
  <si>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</si>
  <si>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</si>
  <si>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</si>
  <si>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</si>
  <si>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</si>
  <si>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</si>
  <si>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</si>
  <si>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</si>
  <si>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</si>
  <si>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</si>
  <si>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</si>
  <si>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</si>
  <si>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</si>
  <si>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</si>
  <si>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</si>
  <si>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</si>
  <si>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</si>
  <si>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</si>
  <si>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</si>
  <si>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</si>
  <si>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</si>
  <si>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</si>
  <si>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</si>
  <si>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</si>
  <si>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</si>
  <si>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</si>
  <si>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</si>
  <si>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</si>
  <si>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</si>
  <si>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</si>
  <si>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</si>
  <si>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</si>
  <si>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</si>
  <si>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</si>
  <si>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</si>
  <si>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</si>
  <si>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</si>
  <si>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</si>
  <si>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</si>
  <si>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</si>
  <si>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</si>
  <si>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</si>
  <si>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</si>
  <si>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</si>
  <si>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</si>
  <si>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</si>
  <si>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</si>
  <si>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</si>
  <si>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</si>
  <si>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</si>
  <si>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</si>
  <si>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</si>
  <si>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</si>
  <si>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</si>
  <si>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</si>
  <si>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</si>
  <si>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</si>
  <si>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</si>
  <si>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</si>
  <si>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</si>
  <si>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</si>
  <si>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</si>
  <si>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</si>
  <si>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</si>
  <si>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</si>
  <si>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</si>
  <si>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</si>
  <si>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</si>
  <si>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</si>
  <si>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</si>
  <si>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</si>
  <si>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</si>
  <si>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</si>
  <si>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</si>
  <si>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</si>
  <si>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</si>
  <si>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</si>
  <si>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</si>
  <si>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</si>
  <si>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</si>
  <si>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</si>
  <si>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</si>
  <si>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</si>
  <si>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</si>
  <si>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</si>
  <si>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</si>
  <si>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</si>
  <si>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</si>
  <si>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</si>
  <si>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</si>
  <si>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</si>
  <si>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</si>
  <si>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</si>
  <si>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</si>
  <si>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</si>
  <si>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</si>
  <si>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</si>
  <si>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</si>
  <si>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</si>
  <si>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</si>
  <si>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</si>
  <si>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</si>
  <si>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</si>
  <si>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</si>
  <si>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</si>
  <si>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</si>
  <si>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</si>
  <si>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</si>
  <si>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</si>
  <si>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</si>
  <si>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</si>
  <si>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</si>
  <si>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</si>
  <si>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</si>
  <si>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</si>
  <si>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</si>
  <si>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</si>
  <si>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</si>
  <si>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</si>
  <si>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</si>
  <si>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</si>
  <si>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</si>
  <si>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</si>
  <si>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</si>
  <si>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</si>
  <si>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</si>
  <si>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</si>
  <si>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</si>
  <si>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</si>
  <si>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</si>
  <si>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</si>
  <si>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</si>
  <si>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</si>
  <si>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</si>
  <si>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</si>
  <si>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</si>
  <si>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</si>
  <si>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</si>
  <si>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</si>
  <si>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</si>
  <si>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</si>
  <si>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</si>
  <si>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</si>
  <si>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</si>
  <si>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</si>
  <si>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</si>
  <si>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</si>
  <si>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</si>
  <si>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</si>
  <si>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</si>
  <si>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</si>
  <si>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</si>
  <si>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</si>
  <si>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</si>
  <si>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</si>
  <si>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</si>
  <si>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</si>
  <si>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</si>
  <si>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</si>
  <si>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</si>
  <si>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</si>
  <si>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</si>
  <si>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</si>
  <si>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</si>
  <si>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</si>
  <si>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</si>
  <si>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</si>
  <si>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</si>
  <si>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</si>
  <si>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</si>
  <si>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</si>
  <si>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</si>
  <si>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</si>
  <si>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</si>
  <si>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</si>
  <si>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</si>
  <si>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</si>
  <si>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</si>
  <si>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</si>
  <si>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</si>
  <si>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</si>
  <si>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</si>
  <si>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</si>
  <si>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</si>
  <si>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</si>
  <si>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</si>
  <si>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</si>
  <si>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</si>
  <si>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</si>
  <si>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</si>
  <si>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</si>
  <si>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</si>
  <si>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</si>
  <si>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</si>
  <si>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</si>
  <si>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</si>
  <si>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</si>
  <si>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</si>
  <si>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</si>
  <si>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</si>
  <si>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</si>
  <si>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</si>
  <si>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</si>
  <si>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</si>
  <si>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</si>
  <si>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</si>
  <si>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</si>
  <si>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</si>
  <si>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</si>
  <si>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</si>
  <si>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</si>
  <si>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</si>
  <si>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</si>
  <si>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</si>
  <si>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</si>
  <si>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</si>
  <si>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</si>
  <si>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</si>
  <si>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</si>
  <si>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</si>
  <si>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</si>
  <si>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</si>
  <si>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</si>
  <si>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</si>
  <si>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</si>
  <si>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</si>
  <si>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</si>
  <si>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</si>
  <si>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</si>
  <si>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</si>
  <si>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</si>
  <si>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</si>
  <si>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</si>
  <si>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</si>
  <si>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</si>
  <si>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</si>
  <si>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</si>
  <si>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</si>
  <si>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</si>
  <si>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</si>
  <si>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</si>
  <si>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</si>
  <si>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</si>
  <si>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</si>
  <si>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</si>
  <si>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</si>
  <si>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</si>
  <si>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</si>
  <si>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</si>
  <si>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</si>
  <si>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</si>
  <si>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</si>
  <si>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</si>
  <si>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</si>
  <si>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</si>
  <si>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</si>
  <si>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</si>
  <si>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</si>
  <si>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</si>
  <si>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</si>
  <si>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</si>
  <si>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</si>
  <si>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</si>
  <si>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</si>
  <si>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</si>
  <si>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</si>
  <si>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</si>
  <si>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</si>
  <si>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</si>
  <si>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</si>
  <si>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</si>
  <si>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</si>
  <si>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</si>
  <si>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</si>
  <si>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</si>
  <si>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</si>
  <si>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</si>
  <si>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</si>
  <si>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</si>
  <si>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</si>
  <si>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</si>
  <si>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</si>
  <si>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</si>
  <si>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</si>
  <si>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</si>
  <si>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</si>
  <si>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</si>
  <si>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</si>
  <si>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</si>
  <si>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</si>
  <si>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</si>
  <si>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</si>
  <si>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</si>
  <si>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</si>
  <si>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</si>
  <si>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</si>
  <si>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</si>
  <si>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</si>
  <si>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</si>
  <si>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</si>
  <si>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</si>
  <si>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</si>
  <si>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</si>
  <si>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</si>
  <si>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</si>
  <si>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</si>
  <si>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</si>
  <si>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</si>
  <si>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</si>
  <si>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</si>
  <si>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</si>
  <si>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</si>
  <si>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</si>
  <si>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</si>
  <si>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</si>
  <si>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</si>
  <si>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</si>
  <si>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</si>
  <si>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</si>
  <si>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</si>
  <si>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</si>
  <si>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</si>
  <si>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</si>
  <si>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</si>
  <si>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</si>
  <si>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</si>
  <si>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</si>
  <si>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</si>
  <si>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</si>
  <si>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</si>
  <si>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</si>
  <si>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</si>
  <si>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</si>
  <si>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</si>
  <si>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</si>
  <si>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</si>
  <si>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</si>
  <si>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</si>
  <si>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</si>
  <si>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</si>
  <si>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</si>
  <si>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</si>
  <si>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</si>
  <si>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</si>
  <si>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</si>
  <si>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</si>
  <si>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</si>
  <si>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</si>
  <si>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</si>
  <si>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</si>
  <si>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</si>
  <si>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</si>
  <si>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</si>
  <si>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</si>
  <si>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</si>
  <si>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</si>
  <si>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</si>
  <si>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</si>
  <si>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</si>
  <si>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</si>
  <si>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</si>
  <si>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</si>
  <si>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</si>
  <si>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</si>
  <si>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</si>
  <si>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</si>
  <si>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</si>
  <si>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</si>
  <si>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</si>
  <si>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</si>
  <si>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</si>
  <si>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</si>
  <si>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</si>
  <si>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</si>
  <si>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</si>
  <si>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</si>
  <si>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</si>
  <si>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</si>
  <si>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</si>
  <si>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</si>
  <si>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</si>
  <si>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</si>
  <si>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</si>
  <si>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</si>
  <si>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</si>
  <si>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</si>
  <si>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</si>
  <si>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</si>
  <si>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</si>
  <si>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</si>
  <si>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</si>
  <si>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</si>
  <si>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</si>
  <si>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</si>
  <si>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</si>
  <si>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</si>
  <si>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</si>
  <si>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</si>
  <si>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</si>
  <si>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</si>
  <si>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</si>
  <si>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</si>
  <si>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</si>
  <si>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</si>
  <si>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</si>
  <si>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</si>
  <si>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</si>
  <si>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</si>
  <si>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</si>
  <si>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</si>
  <si>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</si>
  <si>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</si>
  <si>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</si>
  <si>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</si>
  <si>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</si>
  <si>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</si>
  <si>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</si>
  <si>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</si>
  <si>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</si>
  <si>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</si>
  <si>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</si>
  <si>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</si>
  <si>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</si>
  <si>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</si>
  <si>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</si>
  <si>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</si>
  <si>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</si>
  <si>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</si>
  <si>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</si>
  <si>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</si>
  <si>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</si>
  <si>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</si>
  <si>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</si>
  <si>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</si>
  <si>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</si>
  <si>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</si>
  <si>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</si>
  <si>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</si>
  <si>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</si>
  <si>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</si>
  <si>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</si>
  <si>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</si>
  <si>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</si>
  <si>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</si>
  <si>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</si>
  <si>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</si>
  <si>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</si>
  <si>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</si>
  <si>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</si>
  <si>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</si>
  <si>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</si>
  <si>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</si>
  <si>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</si>
  <si>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</si>
  <si>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</si>
  <si>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</si>
  <si>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</si>
  <si>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</si>
  <si>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</si>
  <si>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</si>
  <si>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</si>
  <si>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</si>
  <si>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</si>
  <si>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</si>
  <si>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</si>
  <si>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</si>
  <si>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</si>
  <si>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</si>
  <si>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</si>
  <si>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</si>
  <si>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</si>
  <si>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</si>
  <si>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</si>
  <si>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</si>
  <si>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</si>
  <si>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</si>
  <si>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</si>
  <si>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</si>
  <si>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</si>
  <si>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</si>
  <si>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</si>
  <si>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</si>
  <si>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</si>
  <si>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</si>
  <si>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</si>
  <si>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</si>
  <si>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</si>
  <si>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</si>
  <si>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</si>
  <si>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</si>
  <si>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</si>
  <si>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</si>
  <si>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</si>
  <si>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</si>
  <si>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</si>
  <si>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</si>
  <si>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</si>
  <si>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</si>
  <si>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</si>
  <si>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</si>
  <si>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</si>
  <si>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</si>
  <si>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</si>
  <si>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</si>
  <si>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</si>
  <si>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</si>
  <si>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</si>
  <si>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</si>
  <si>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</si>
  <si>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</si>
  <si>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</si>
  <si>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</si>
  <si>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</si>
  <si>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</si>
  <si>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</si>
  <si>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</si>
  <si>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</si>
  <si>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</si>
  <si>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</si>
  <si>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</si>
  <si>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</si>
  <si>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</si>
  <si>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</si>
  <si>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</si>
  <si>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</si>
  <si>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</si>
  <si>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</si>
  <si>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</si>
  <si>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</si>
  <si>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</si>
  <si>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</si>
  <si>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</si>
  <si>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</si>
  <si>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</si>
  <si>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</si>
  <si>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</si>
  <si>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</si>
  <si>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</si>
  <si>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</si>
  <si>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</si>
  <si>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</si>
  <si>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</si>
  <si>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</si>
  <si>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</si>
  <si>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</si>
  <si>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</si>
  <si>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</si>
  <si>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</si>
  <si>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</si>
  <si>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</si>
  <si>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</si>
  <si>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</si>
  <si>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</si>
  <si>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</si>
  <si>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</si>
  <si>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</si>
  <si>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</si>
  <si>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</si>
  <si>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</si>
  <si>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</si>
  <si>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</si>
  <si>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</si>
  <si>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</si>
  <si>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</si>
  <si>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</si>
  <si>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</si>
  <si>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</si>
  <si>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</si>
  <si>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</si>
  <si>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</si>
  <si>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</si>
  <si>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</si>
  <si>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</si>
  <si>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</si>
  <si>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</si>
  <si>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</si>
  <si>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</si>
  <si>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</si>
  <si>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</si>
  <si>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</si>
  <si>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</si>
  <si>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</si>
  <si>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</si>
  <si>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</si>
  <si>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</si>
  <si>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</si>
  <si>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</si>
  <si>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</si>
  <si>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</si>
  <si>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</si>
  <si>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</si>
  <si>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</si>
  <si>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</si>
  <si>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</si>
  <si>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</si>
  <si>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</si>
  <si>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</si>
  <si>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</si>
  <si>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</si>
  <si>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</si>
  <si>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</si>
  <si>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</si>
  <si>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</si>
  <si>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</si>
  <si>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</si>
  <si>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</si>
  <si>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</si>
  <si>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</si>
  <si>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</si>
  <si>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</si>
  <si>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</si>
  <si>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</si>
  <si>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</si>
  <si>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</si>
  <si>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</si>
  <si>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</si>
  <si>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</si>
  <si>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</si>
  <si>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</si>
  <si>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</si>
  <si>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</si>
  <si>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</si>
  <si>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</si>
  <si>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</si>
  <si>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</si>
  <si>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</si>
  <si>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</si>
  <si>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</si>
  <si>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</si>
  <si>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</si>
  <si>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</si>
  <si>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</si>
  <si>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</si>
  <si>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</si>
  <si>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</si>
  <si>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</si>
  <si>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</si>
  <si>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</si>
  <si>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</si>
  <si>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</si>
  <si>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</si>
  <si>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</si>
  <si>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</si>
  <si>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</si>
  <si>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</si>
  <si>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</si>
  <si>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</si>
  <si>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</si>
  <si>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</si>
  <si>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</si>
  <si>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</si>
  <si>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</si>
  <si>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</si>
  <si>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</si>
  <si>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</si>
  <si>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</si>
  <si>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</si>
  <si>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</si>
  <si>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</si>
  <si>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</si>
  <si>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</si>
  <si>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</si>
  <si>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</si>
  <si>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</si>
  <si>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</si>
  <si>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</si>
  <si>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</si>
  <si>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</si>
  <si>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</si>
  <si>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</si>
  <si>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</si>
  <si>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</si>
  <si>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</si>
  <si>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</si>
  <si>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</si>
  <si>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</si>
  <si>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</si>
  <si>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</si>
  <si>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</si>
  <si>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</si>
  <si>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</si>
  <si>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</si>
  <si>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</si>
  <si>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</si>
  <si>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</si>
  <si>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</si>
  <si>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</si>
  <si>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</si>
  <si>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</si>
  <si>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</si>
  <si>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</si>
  <si>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</si>
  <si>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</si>
  <si>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</si>
  <si>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</si>
  <si>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</si>
  <si>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</si>
  <si>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</si>
  <si>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</si>
  <si>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</si>
  <si>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</si>
  <si>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</si>
  <si>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</si>
  <si>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</si>
  <si>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</si>
  <si>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</si>
  <si>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</si>
  <si>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</si>
  <si>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</si>
  <si>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</si>
  <si>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</si>
  <si>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</si>
  <si>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</si>
  <si>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</si>
  <si>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</si>
  <si>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</si>
  <si>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</si>
  <si>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</si>
  <si>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</si>
  <si>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</si>
  <si>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</si>
  <si>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</si>
  <si>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</si>
  <si>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</si>
  <si>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</si>
  <si>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</si>
  <si>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</si>
  <si>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</si>
  <si>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</si>
  <si>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</si>
  <si>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</si>
  <si>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</si>
  <si>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</si>
  <si>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</si>
  <si>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</si>
  <si>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</si>
  <si>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</si>
  <si>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</si>
  <si>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</si>
  <si>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</si>
  <si>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</si>
  <si>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</si>
  <si>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</si>
  <si>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</si>
  <si>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</si>
  <si>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</si>
  <si>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</si>
  <si>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</si>
  <si>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</si>
  <si>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</si>
  <si>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</si>
  <si>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</si>
  <si>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</si>
  <si>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</si>
  <si>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</si>
  <si>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</si>
  <si>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</si>
  <si>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</si>
  <si>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</si>
  <si>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</si>
  <si>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</si>
  <si>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</si>
  <si>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</si>
  <si>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</si>
  <si>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</si>
  <si>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</si>
  <si>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</si>
  <si>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</si>
  <si>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</si>
  <si>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</si>
  <si>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</si>
  <si>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</si>
  <si>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</si>
  <si>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</si>
  <si>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</si>
  <si>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</si>
  <si>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</si>
  <si>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</si>
  <si>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</si>
  <si>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</si>
  <si>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</si>
  <si>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</si>
  <si>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</si>
  <si>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</si>
  <si>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</si>
  <si>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</si>
  <si>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</si>
  <si>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</si>
  <si>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</si>
  <si>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</si>
  <si>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</si>
  <si>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</si>
  <si>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</si>
  <si>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</si>
  <si>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</si>
  <si>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</si>
  <si>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</si>
  <si>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</si>
  <si>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</si>
  <si>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</si>
  <si>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</si>
  <si>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</si>
  <si>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</si>
  <si>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</si>
  <si>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</si>
  <si>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</si>
  <si>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</si>
  <si>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</si>
  <si>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</si>
  <si>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</si>
  <si>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</si>
  <si>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</si>
  <si>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</si>
  <si>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</si>
  <si>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</si>
  <si>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</si>
  <si>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</si>
  <si>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</si>
  <si>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</si>
  <si>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</si>
  <si>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</si>
  <si>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</si>
  <si>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</si>
  <si>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</si>
  <si>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</si>
  <si>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</si>
  <si>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</si>
  <si>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</si>
  <si>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</si>
  <si>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</si>
  <si>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</si>
  <si>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</si>
  <si>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</si>
  <si>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</si>
  <si>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</si>
  <si>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</si>
  <si>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</si>
  <si>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</si>
  <si>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</si>
  <si>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</si>
  <si>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</si>
  <si>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</si>
  <si>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</si>
  <si>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</si>
  <si>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</si>
  <si>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</si>
  <si>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</si>
  <si>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</si>
  <si>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</si>
  <si>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</si>
  <si>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</si>
  <si>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</si>
  <si>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</si>
  <si>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</si>
  <si>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</si>
  <si>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</si>
  <si>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</si>
  <si>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</si>
  <si>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</si>
  <si>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</si>
  <si>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</si>
  <si>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</si>
  <si>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</si>
  <si>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</si>
  <si>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</si>
  <si>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</si>
  <si>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</si>
  <si>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</si>
  <si>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</si>
  <si>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</si>
  <si>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</si>
  <si>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</si>
  <si>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</si>
  <si>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</si>
  <si>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</si>
  <si>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</si>
  <si>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</si>
  <si>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</si>
  <si>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</si>
  <si>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</si>
  <si>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</si>
  <si>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</si>
  <si>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</si>
  <si>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</si>
  <si>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</si>
  <si>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</si>
  <si>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</si>
  <si>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</si>
  <si>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</si>
  <si>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</si>
  <si>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</si>
  <si>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</si>
  <si>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</si>
  <si>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</si>
  <si>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</si>
  <si>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</si>
  <si>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</si>
  <si>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</si>
  <si>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</si>
  <si>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</si>
  <si>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</si>
  <si>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</si>
  <si>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</si>
  <si>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</si>
  <si>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</si>
  <si>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</si>
  <si>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</si>
  <si>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</si>
  <si>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</si>
  <si>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</si>
  <si>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</si>
  <si>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</si>
  <si>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</si>
  <si>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</si>
  <si>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</si>
  <si>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</si>
  <si>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</si>
  <si>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</si>
  <si>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</si>
  <si>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</si>
  <si>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</si>
  <si>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</si>
  <si>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</si>
  <si>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</si>
  <si>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</si>
  <si>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</si>
  <si>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</si>
  <si>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</si>
  <si>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</si>
  <si>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</si>
  <si>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</si>
  <si>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</si>
  <si>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</si>
  <si>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</si>
  <si>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</si>
  <si>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</si>
  <si>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</si>
  <si>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</si>
  <si>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</si>
  <si>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</si>
  <si>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</si>
  <si>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</si>
  <si>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</si>
  <si>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</si>
  <si>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</si>
  <si>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</si>
  <si>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</si>
  <si>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</si>
  <si>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</si>
  <si>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</si>
  <si>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</si>
  <si>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</si>
  <si>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</si>
  <si>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</si>
  <si>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</si>
  <si>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</si>
  <si>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</si>
  <si>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</si>
  <si>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</si>
  <si>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</si>
  <si>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</si>
  <si>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</si>
  <si>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</si>
  <si>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</si>
  <si>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</si>
  <si>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</si>
  <si>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</si>
  <si>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</si>
  <si>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</si>
  <si>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</si>
  <si>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</si>
  <si>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</si>
  <si>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</si>
  <si>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</si>
  <si>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</si>
  <si>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</si>
  <si>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</si>
  <si>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</si>
  <si>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</si>
  <si>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</si>
  <si>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</si>
  <si>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</si>
  <si>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</si>
  <si>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</si>
  <si>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</si>
  <si>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</si>
  <si>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</si>
  <si>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</si>
  <si>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</si>
  <si>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</si>
  <si>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</si>
  <si>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</si>
  <si>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</si>
  <si>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</si>
  <si>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</si>
  <si>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</si>
  <si>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</si>
  <si>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</si>
  <si>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</si>
  <si>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</si>
  <si>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</si>
  <si>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</si>
  <si>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</si>
  <si>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</si>
  <si>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</si>
  <si>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</si>
  <si>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</si>
  <si>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</si>
  <si>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</si>
  <si>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</si>
  <si>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</si>
  <si>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</si>
  <si>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</si>
  <si>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</si>
  <si>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</si>
  <si>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</si>
  <si>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</si>
  <si>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</si>
  <si>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</si>
  <si>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</si>
  <si>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</si>
  <si>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</si>
  <si>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</si>
  <si>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</si>
  <si>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</si>
  <si>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</si>
  <si>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</si>
  <si>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</si>
  <si>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</si>
  <si>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</si>
  <si>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</si>
  <si>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</si>
  <si>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</si>
  <si>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</si>
  <si>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</si>
  <si>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</si>
  <si>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</si>
  <si>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</si>
  <si>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</si>
  <si>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</si>
  <si>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</si>
  <si>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</si>
  <si>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</si>
  <si>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</si>
  <si>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</si>
  <si>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</si>
  <si>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</si>
  <si>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</si>
  <si>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</si>
  <si>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</si>
  <si>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</si>
  <si>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</si>
  <si>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</si>
  <si>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</si>
  <si>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</si>
  <si>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</si>
  <si>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</si>
  <si>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</si>
  <si>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</si>
  <si>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</si>
  <si>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</si>
  <si>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</si>
  <si>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</si>
  <si>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</si>
  <si>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</si>
  <si>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</si>
  <si>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</si>
  <si>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</si>
  <si>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</si>
  <si>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</si>
  <si>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</si>
  <si>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</si>
  <si>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</si>
  <si>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</si>
  <si>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</si>
  <si>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</si>
  <si>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</si>
  <si>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</si>
  <si>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</si>
  <si>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</si>
  <si>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</si>
  <si>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</si>
  <si>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</si>
  <si>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</si>
  <si>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</si>
  <si>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</si>
  <si>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</si>
  <si>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</si>
  <si>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</si>
  <si>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</si>
  <si>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</si>
  <si>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</si>
  <si>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</si>
  <si>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</si>
  <si>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</si>
  <si>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</si>
  <si>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</si>
  <si>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</si>
  <si>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</si>
  <si>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</si>
  <si>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</si>
  <si>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</si>
  <si>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</si>
  <si>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</si>
  <si>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</si>
  <si>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</si>
  <si>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</si>
  <si>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</si>
  <si>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</si>
  <si>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</si>
  <si>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</si>
  <si>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</si>
  <si>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</si>
  <si>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</si>
  <si>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</si>
  <si>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</si>
  <si>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</si>
  <si>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</si>
  <si>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</si>
  <si>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</si>
  <si>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</si>
  <si>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</si>
  <si>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</si>
  <si>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</si>
  <si>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</si>
  <si>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</si>
  <si>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</si>
  <si>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</si>
  <si>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</si>
  <si>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</si>
  <si>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</si>
  <si>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</si>
  <si>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</si>
  <si>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</si>
  <si>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</si>
  <si>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</si>
  <si>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</si>
  <si>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</si>
  <si>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</si>
  <si>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</si>
  <si>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</si>
  <si>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</si>
  <si>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</si>
  <si>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</si>
  <si>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</si>
  <si>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</si>
  <si>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</si>
  <si>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</si>
  <si>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</si>
  <si>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</si>
  <si>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</si>
  <si>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</si>
  <si>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</si>
  <si>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</si>
  <si>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</si>
  <si>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</si>
  <si>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</si>
  <si>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</si>
  <si>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</si>
  <si>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</si>
  <si>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</si>
  <si>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</si>
  <si>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</si>
  <si>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</si>
  <si>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</si>
  <si>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</si>
  <si>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</si>
  <si>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</si>
  <si>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</si>
  <si>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</si>
  <si>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</si>
  <si>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</si>
  <si>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</si>
  <si>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</si>
  <si>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</si>
  <si>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</si>
  <si>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</si>
  <si>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</si>
  <si>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</si>
  <si>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</si>
  <si>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</si>
  <si>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</si>
  <si>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</si>
  <si>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</si>
  <si>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</si>
  <si>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</si>
  <si>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</si>
  <si>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</si>
  <si>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</si>
  <si>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</si>
  <si>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</si>
  <si>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</si>
  <si>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</si>
  <si>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</si>
  <si>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</si>
  <si>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</si>
  <si>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</si>
  <si>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</si>
  <si>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</si>
  <si>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</si>
  <si>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</si>
  <si>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</si>
  <si>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</si>
  <si>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</si>
  <si>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</si>
  <si>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</si>
  <si>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</si>
  <si>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</si>
  <si>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</si>
  <si>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</si>
  <si>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</si>
  <si>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</si>
  <si>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</si>
  <si>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</si>
  <si>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</si>
  <si>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</si>
  <si>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</si>
  <si>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</si>
  <si>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</si>
  <si>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</si>
  <si>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</si>
  <si>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</si>
  <si>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</si>
  <si>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</si>
  <si>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</si>
  <si>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</si>
  <si>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</si>
  <si>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</si>
  <si>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</si>
  <si>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</si>
  <si>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</si>
  <si>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</si>
  <si>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</si>
  <si>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</si>
  <si>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</si>
  <si>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</si>
  <si>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</si>
  <si>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</si>
  <si>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</si>
  <si>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</si>
  <si>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</si>
  <si>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</si>
  <si>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</si>
  <si>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</si>
  <si>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</si>
  <si>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</si>
  <si>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</si>
  <si>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</si>
  <si>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</si>
  <si>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</si>
  <si>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</si>
  <si>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</si>
  <si>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</si>
  <si>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</si>
  <si>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</si>
  <si>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</si>
  <si>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</si>
  <si>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</si>
  <si>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</si>
  <si>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</si>
  <si>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</si>
  <si>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</si>
  <si>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</si>
  <si>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</si>
  <si>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</si>
  <si>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</si>
  <si>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</si>
  <si>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</si>
  <si>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</si>
  <si>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</si>
  <si>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</si>
  <si>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</si>
  <si>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</si>
  <si>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</si>
  <si>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</si>
  <si>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</si>
  <si>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</si>
  <si>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</si>
  <si>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</si>
  <si>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</si>
  <si>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</si>
  <si>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</si>
  <si>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</si>
  <si>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</si>
  <si>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</si>
  <si>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</si>
  <si>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</si>
  <si>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</si>
  <si>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</si>
  <si>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</si>
  <si>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</si>
  <si>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</si>
  <si>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</si>
  <si>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</si>
  <si>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</si>
  <si>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</si>
  <si>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</si>
  <si>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</si>
  <si>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</si>
  <si>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</si>
  <si>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</si>
  <si>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</si>
  <si>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</si>
  <si>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</si>
  <si>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</si>
  <si>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</si>
  <si>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</si>
  <si>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</si>
  <si>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</si>
  <si>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</si>
  <si>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</si>
  <si>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</si>
  <si>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</si>
  <si>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</si>
  <si>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</si>
  <si>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</si>
  <si>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</si>
  <si>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</si>
  <si>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</si>
  <si>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</si>
  <si>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</si>
  <si>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</si>
  <si>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</si>
  <si>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</si>
  <si>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</si>
  <si>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</si>
  <si>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</si>
  <si>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</si>
  <si>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</si>
  <si>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</si>
  <si>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</si>
  <si>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</si>
  <si>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</si>
  <si>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</si>
  <si>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</si>
  <si>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</si>
  <si>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</si>
  <si>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</si>
  <si>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</si>
  <si>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</si>
  <si>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</si>
  <si>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</si>
  <si>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</si>
  <si>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</si>
  <si>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</si>
  <si>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</si>
  <si>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</si>
  <si>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</si>
  <si>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</si>
  <si>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</si>
  <si>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</si>
  <si>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</si>
  <si>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</si>
  <si>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</si>
  <si>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</si>
  <si>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</si>
  <si>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</si>
  <si>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</si>
  <si>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</si>
  <si>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</si>
  <si>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</si>
  <si>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</si>
  <si>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</si>
  <si>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</si>
  <si>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</si>
  <si>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</si>
  <si>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</si>
  <si>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</si>
  <si>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</si>
  <si>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</si>
  <si>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</si>
  <si>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</si>
  <si>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</si>
  <si>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</si>
  <si>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</si>
  <si>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</si>
  <si>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</si>
  <si>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</si>
  <si>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</si>
  <si>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</si>
  <si>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</si>
  <si>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</si>
  <si>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</si>
  <si>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</si>
  <si>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</si>
  <si>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</si>
  <si>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</si>
  <si>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</si>
  <si>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</si>
  <si>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</si>
  <si>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</si>
  <si>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</si>
  <si>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</si>
  <si>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</si>
  <si>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</si>
  <si>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</si>
  <si>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</si>
  <si>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</si>
  <si>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</si>
  <si>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</si>
  <si>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</si>
  <si>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</si>
  <si>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</si>
  <si>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</si>
  <si>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</si>
  <si>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</si>
  <si>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</si>
  <si>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</si>
  <si>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</si>
  <si>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</si>
  <si>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</si>
  <si>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</si>
  <si>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</si>
  <si>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</si>
  <si>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</si>
  <si>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</si>
  <si>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</si>
  <si>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</si>
  <si>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</si>
  <si>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</si>
  <si>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</si>
  <si>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</si>
  <si>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</si>
  <si>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</si>
  <si>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</si>
  <si>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</si>
  <si>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</si>
  <si>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</si>
  <si>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</si>
  <si>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</si>
  <si>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</si>
  <si>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</si>
  <si>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</si>
  <si>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</si>
  <si>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</si>
  <si>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</si>
  <si>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</si>
  <si>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</si>
  <si>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</si>
  <si>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</si>
  <si>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</si>
  <si>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</si>
  <si>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</si>
  <si>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</si>
  <si>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</si>
  <si>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</si>
  <si>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</si>
  <si>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</si>
  <si>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</si>
  <si>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</si>
  <si>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</si>
  <si>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</si>
  <si>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</si>
  <si>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</si>
  <si>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</si>
  <si>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</si>
  <si>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</si>
  <si>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</si>
  <si>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</si>
  <si>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</si>
  <si>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</si>
  <si>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</si>
  <si>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</si>
  <si>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</si>
  <si>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</si>
  <si>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</si>
  <si>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</si>
  <si>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</si>
  <si>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</si>
  <si>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</si>
  <si>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</si>
  <si>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</si>
  <si>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</si>
  <si>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</si>
  <si>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</si>
  <si>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</si>
  <si>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</si>
  <si>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</si>
  <si>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</si>
  <si>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</si>
  <si>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</si>
  <si>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</si>
  <si>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</si>
  <si>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</si>
  <si>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</si>
  <si>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</si>
  <si>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</si>
  <si>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</si>
  <si>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</si>
  <si>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</si>
  <si>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</si>
  <si>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</si>
  <si>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</si>
  <si>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</si>
  <si>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</si>
  <si>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</si>
  <si>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</si>
  <si>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</si>
  <si>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</si>
  <si>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</si>
  <si>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</si>
  <si>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</si>
  <si>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</si>
  <si>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</si>
  <si>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</si>
  <si>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</si>
  <si>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</si>
  <si>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</si>
  <si>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</si>
  <si>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</si>
  <si>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</si>
  <si>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</si>
  <si>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</si>
  <si>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</si>
  <si>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</si>
  <si>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</si>
  <si>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</si>
  <si>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</si>
  <si>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</si>
  <si>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</si>
  <si>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</si>
  <si>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</si>
  <si>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</si>
  <si>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</si>
  <si>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</si>
  <si>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</si>
  <si>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</si>
  <si>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</si>
  <si>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</si>
  <si>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</si>
  <si>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</si>
  <si>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</si>
  <si>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</si>
  <si>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</si>
  <si>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</si>
  <si>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</si>
  <si>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</si>
  <si>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</si>
  <si>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</si>
  <si>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</si>
  <si>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</si>
  <si>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</si>
  <si>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</si>
  <si>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</si>
  <si>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</si>
  <si>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</si>
  <si>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</si>
  <si>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</si>
  <si>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</si>
  <si>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</si>
  <si>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</si>
  <si>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</si>
  <si>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</si>
  <si>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</si>
  <si>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</si>
  <si>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</si>
  <si>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</si>
  <si>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</si>
  <si>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</si>
  <si>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</si>
  <si>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</si>
  <si>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</si>
  <si>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</si>
  <si>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</si>
  <si>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</si>
  <si>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</si>
  <si>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</si>
  <si>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</si>
  <si>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</si>
  <si>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</si>
  <si>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</si>
  <si>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</si>
  <si>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</si>
  <si>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</si>
  <si>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</si>
  <si>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</si>
  <si>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</si>
  <si>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</si>
  <si>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</si>
  <si>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</si>
  <si>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</si>
  <si>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</si>
  <si>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</si>
  <si>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</si>
  <si>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</si>
  <si>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</si>
  <si>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</si>
  <si>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</si>
  <si>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</si>
  <si>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</si>
  <si>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</si>
  <si>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</si>
  <si>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</si>
  <si>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</si>
  <si>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</si>
  <si>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</si>
  <si>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</si>
  <si>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</si>
  <si>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</si>
  <si>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</si>
  <si>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</si>
  <si>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</si>
  <si>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</si>
  <si>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</si>
  <si>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</si>
  <si>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</si>
  <si>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</si>
  <si>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</si>
  <si>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</si>
  <si>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</si>
  <si>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</si>
  <si>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</si>
  <si>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</si>
  <si>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</si>
  <si>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</si>
  <si>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</si>
  <si>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</si>
  <si>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</si>
  <si>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</si>
  <si>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</si>
  <si>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</si>
  <si>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</si>
  <si>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</si>
  <si>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</si>
  <si>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</si>
  <si>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</si>
  <si>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</si>
  <si>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</si>
  <si>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</si>
  <si>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</si>
  <si>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</si>
  <si>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</si>
  <si>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</si>
  <si>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</si>
  <si>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</si>
  <si>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</si>
  <si>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</si>
  <si>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</si>
  <si>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</si>
  <si>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</si>
  <si>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</si>
  <si>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</si>
  <si>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</si>
  <si>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</si>
  <si>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</si>
  <si>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</si>
  <si>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</si>
  <si>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</si>
  <si>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</si>
  <si>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</si>
  <si>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</si>
  <si>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</si>
  <si>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</si>
  <si>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</si>
  <si>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</si>
  <si>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</si>
  <si>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</si>
  <si>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</si>
  <si>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</si>
  <si>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</si>
  <si>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</si>
  <si>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</si>
  <si>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</si>
  <si>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</si>
  <si>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</si>
  <si>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</si>
  <si>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</si>
  <si>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</si>
  <si>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</si>
  <si>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</si>
  <si>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</si>
  <si>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</si>
  <si>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</si>
  <si>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</si>
  <si>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</si>
  <si>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</si>
  <si>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</si>
  <si>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</si>
  <si>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</si>
  <si>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</si>
  <si>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</si>
  <si>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</si>
  <si>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</si>
  <si>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</si>
  <si>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</si>
  <si>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</si>
  <si>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</si>
  <si>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</si>
  <si>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</si>
  <si>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</si>
  <si>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</si>
  <si>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</si>
  <si>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</si>
  <si>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</si>
  <si>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</si>
  <si>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</si>
  <si>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</si>
  <si>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</si>
  <si>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</si>
  <si>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</si>
  <si>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</si>
  <si>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</si>
  <si>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</si>
  <si>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</si>
  <si>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</si>
  <si>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</si>
  <si>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</si>
  <si>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</si>
  <si>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</si>
  <si>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</si>
  <si>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</si>
  <si>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</si>
  <si>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</si>
  <si>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</si>
  <si>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</si>
  <si>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</si>
  <si>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</si>
  <si>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</si>
  <si>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</si>
  <si>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</si>
  <si>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</si>
  <si>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</si>
  <si>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</si>
  <si>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</si>
  <si>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</si>
  <si>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</si>
  <si>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</si>
  <si>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</si>
  <si>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</si>
  <si>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</si>
  <si>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</si>
  <si>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</si>
  <si>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</si>
  <si>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</si>
  <si>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</si>
  <si>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</si>
  <si>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</si>
  <si>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</si>
  <si>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</si>
  <si>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</si>
  <si>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</si>
  <si>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</si>
  <si>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</si>
  <si>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</si>
  <si>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</si>
  <si>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</si>
  <si>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</si>
  <si>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</si>
  <si>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</si>
  <si>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</si>
  <si>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</si>
  <si>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</si>
  <si>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</si>
  <si>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</si>
  <si>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</si>
  <si>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</si>
  <si>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</si>
  <si>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</si>
  <si>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</si>
  <si>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</si>
  <si>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</si>
  <si>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</si>
  <si>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</si>
  <si>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</si>
  <si>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</si>
  <si>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</si>
  <si>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</si>
  <si>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</si>
  <si>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</si>
  <si>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</si>
  <si>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</si>
  <si>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</si>
  <si>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</si>
  <si>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</si>
  <si>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</si>
  <si>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</si>
  <si>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</si>
  <si>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</si>
  <si>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</si>
  <si>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</si>
  <si>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</si>
  <si>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</si>
  <si>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</si>
  <si>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</si>
  <si>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</si>
  <si>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</si>
  <si>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</si>
  <si>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</si>
  <si>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</si>
  <si>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</si>
  <si>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</si>
  <si>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</si>
  <si>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</si>
  <si>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</si>
  <si>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</si>
  <si>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</si>
  <si>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</si>
  <si>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</si>
  <si>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</si>
  <si>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</si>
  <si>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</si>
  <si>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</si>
  <si>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</si>
  <si>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</si>
  <si>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</si>
  <si>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</si>
  <si>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</si>
  <si>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</si>
  <si>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</si>
  <si>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</si>
  <si>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</si>
  <si>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</si>
  <si>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</si>
  <si>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</si>
  <si>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</si>
  <si>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</si>
  <si>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</si>
  <si>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</si>
  <si>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</si>
  <si>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</si>
  <si>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</si>
  <si>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</si>
  <si>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</si>
  <si>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</si>
  <si>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</si>
  <si>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</si>
  <si>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</si>
  <si>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</si>
  <si>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</si>
  <si>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</si>
  <si>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</si>
  <si>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</si>
  <si>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</si>
  <si>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</si>
  <si>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</si>
  <si>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</si>
  <si>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</si>
  <si>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</si>
  <si>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</si>
  <si>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</si>
  <si>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</si>
  <si>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</si>
  <si>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</si>
  <si>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</si>
  <si>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</si>
  <si>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</si>
  <si>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</si>
  <si>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</si>
  <si>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</si>
  <si>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</si>
  <si>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</si>
  <si>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</si>
  <si>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</si>
  <si>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</si>
  <si>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</si>
  <si>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</si>
  <si>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</si>
  <si>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</si>
  <si>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</si>
  <si>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</si>
  <si>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</si>
  <si>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</si>
  <si>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</si>
  <si>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</si>
  <si>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</si>
  <si>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</si>
  <si>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</si>
  <si>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</si>
  <si>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</si>
  <si>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</si>
  <si>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</si>
  <si>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</si>
  <si>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</si>
  <si>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</si>
  <si>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</si>
  <si>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</si>
  <si>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</si>
  <si>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</si>
  <si>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</si>
  <si>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</si>
  <si>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</si>
  <si>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</si>
  <si>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</si>
  <si>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</si>
  <si>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</si>
  <si>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</si>
  <si>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</si>
  <si>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</si>
  <si>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</si>
  <si>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</si>
  <si>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</si>
  <si>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</si>
  <si>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</si>
  <si>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</si>
  <si>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</si>
  <si>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</si>
  <si>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</si>
  <si>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</si>
  <si>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</si>
  <si>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</si>
  <si>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</si>
  <si>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</si>
  <si>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</si>
  <si>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</si>
  <si>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</si>
  <si>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</si>
  <si>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</si>
  <si>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</si>
  <si>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</si>
  <si>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</si>
  <si>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</si>
  <si>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</si>
  <si>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</si>
  <si>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</si>
  <si>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</si>
  <si>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</si>
  <si>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</si>
  <si>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</si>
  <si>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</si>
  <si>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</si>
  <si>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</si>
  <si>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</si>
  <si>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</si>
  <si>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</si>
  <si>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</si>
  <si>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</si>
  <si>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</si>
  <si>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</si>
  <si>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</si>
  <si>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</si>
  <si>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</si>
  <si>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</si>
  <si>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</si>
  <si>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</si>
  <si>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</si>
  <si>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</si>
  <si>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</si>
  <si>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</si>
  <si>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</si>
  <si>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</si>
  <si>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</si>
  <si>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</si>
  <si>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</si>
  <si>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</si>
  <si>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</si>
  <si>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</si>
  <si>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</si>
  <si>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</si>
  <si>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</si>
  <si>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</si>
  <si>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</si>
  <si>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</si>
  <si>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</si>
  <si>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</si>
  <si>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</si>
  <si>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</si>
  <si>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</si>
  <si>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</si>
  <si>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</si>
  <si>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</si>
  <si>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</si>
  <si>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</si>
  <si>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</si>
  <si>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</si>
  <si>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</si>
  <si>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</si>
  <si>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</si>
  <si>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</si>
  <si>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</si>
  <si>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</si>
  <si>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</si>
  <si>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</si>
  <si>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</si>
  <si>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</si>
  <si>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</si>
  <si>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</si>
  <si>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</si>
  <si>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</si>
  <si>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</si>
  <si>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</si>
  <si>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</si>
  <si>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</si>
  <si>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</si>
  <si>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</si>
  <si>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</si>
  <si>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</si>
  <si>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</si>
  <si>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</si>
  <si>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</si>
  <si>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</si>
  <si>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</si>
  <si>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</si>
  <si>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</si>
  <si>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</si>
  <si>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</si>
  <si>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</si>
  <si>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</si>
  <si>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</si>
  <si>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</si>
  <si>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</si>
  <si>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</si>
  <si>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</si>
  <si>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</si>
  <si>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</si>
  <si>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</si>
  <si>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</si>
  <si>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</si>
  <si>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</si>
  <si>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</si>
  <si>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</si>
  <si>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</si>
  <si>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</si>
  <si>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</si>
  <si>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</si>
  <si>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</si>
  <si>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</si>
  <si>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</si>
  <si>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</si>
  <si>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</si>
  <si>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</si>
  <si>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</si>
  <si>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</si>
  <si>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</si>
  <si>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</si>
  <si>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</si>
  <si>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</si>
  <si>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</si>
  <si>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</si>
  <si>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</si>
  <si>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</si>
  <si>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</si>
  <si>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</si>
  <si>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</si>
  <si>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</si>
  <si>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</si>
  <si>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</si>
  <si>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</si>
  <si>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</si>
  <si>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</si>
  <si>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</si>
  <si>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</si>
  <si>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</si>
  <si>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</si>
  <si>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</si>
  <si>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</si>
  <si>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</si>
  <si>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</si>
  <si>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</si>
  <si>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</si>
  <si>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</si>
  <si>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</si>
  <si>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</si>
  <si>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</si>
  <si>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</si>
  <si>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</si>
  <si>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</si>
  <si>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</si>
  <si>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</si>
  <si>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</si>
  <si>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</si>
  <si>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</si>
  <si>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</si>
  <si>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</si>
  <si>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</si>
  <si>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</si>
  <si>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</si>
  <si>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</si>
  <si>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</si>
  <si>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</si>
  <si>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</si>
  <si>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</si>
  <si>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</si>
  <si>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</si>
  <si>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</si>
  <si>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</si>
  <si>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</si>
  <si>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</si>
  <si>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</si>
  <si>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</si>
  <si>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</si>
  <si>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</si>
  <si>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</si>
  <si>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</si>
  <si>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</si>
  <si>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</si>
  <si>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</si>
  <si>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</si>
  <si>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</si>
  <si>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</si>
  <si>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</si>
  <si>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</si>
  <si>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</si>
  <si>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</si>
  <si>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</si>
  <si>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</si>
  <si>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</si>
  <si>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</si>
  <si>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</si>
  <si>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</si>
  <si>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</si>
  <si>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</si>
  <si>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</si>
  <si>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</si>
  <si>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</si>
  <si>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</si>
  <si>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</si>
  <si>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</si>
  <si>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</si>
  <si>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</si>
  <si>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</si>
  <si>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</si>
  <si>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</si>
  <si>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</si>
  <si>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</si>
  <si>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</si>
  <si>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</si>
  <si>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</si>
  <si>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</si>
  <si>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</si>
  <si>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</si>
  <si>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</si>
  <si>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</si>
  <si>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</si>
  <si>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</si>
  <si>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</si>
  <si>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</si>
  <si>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</si>
  <si>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</si>
  <si>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</si>
  <si>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</si>
  <si>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</si>
  <si>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</si>
  <si>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</si>
  <si>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</si>
  <si>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</si>
  <si>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</si>
  <si>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</si>
  <si>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</si>
  <si>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</si>
  <si>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</si>
  <si>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</si>
  <si>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</si>
  <si>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</si>
  <si>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</si>
  <si>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</si>
  <si>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</si>
  <si>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</si>
  <si>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</si>
  <si>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</si>
  <si>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</si>
  <si>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</si>
  <si>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</si>
  <si>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</si>
  <si>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</si>
  <si>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</si>
  <si>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</si>
  <si>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</si>
  <si>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</si>
  <si>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</si>
  <si>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</si>
  <si>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</si>
  <si>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</si>
  <si>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</si>
  <si>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</si>
  <si>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</si>
  <si>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</si>
  <si>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</si>
  <si>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</si>
  <si>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</si>
  <si>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</si>
  <si>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</si>
  <si>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</si>
  <si>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</si>
  <si>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</si>
  <si>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</si>
  <si>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</si>
  <si>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</si>
  <si>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</si>
  <si>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</si>
  <si>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</si>
  <si>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</si>
  <si>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</si>
  <si>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</si>
  <si>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</si>
  <si>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</si>
  <si>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</si>
  <si>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</si>
  <si>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</si>
  <si>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</si>
  <si>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</si>
  <si>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</si>
  <si>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</si>
  <si>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</si>
  <si>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</si>
  <si>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</si>
  <si>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</si>
  <si>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</si>
  <si>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</si>
  <si>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</si>
  <si>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</si>
  <si>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</si>
  <si>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</si>
  <si>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</si>
  <si>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</si>
  <si>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</si>
  <si>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</si>
  <si>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</si>
  <si>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</si>
  <si>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</si>
  <si>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</si>
  <si>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</si>
  <si>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</si>
  <si>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</si>
  <si>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</si>
  <si>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</si>
  <si>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</si>
  <si>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</si>
  <si>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</si>
  <si>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</si>
  <si>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</si>
  <si>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</si>
  <si>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</si>
  <si>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</si>
  <si>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</si>
  <si>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</si>
  <si>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</si>
  <si>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</si>
  <si>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</si>
  <si>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</si>
  <si>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</si>
  <si>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</si>
  <si>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</si>
  <si>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</si>
  <si>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</si>
  <si>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</si>
  <si>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</si>
  <si>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</si>
  <si>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</si>
  <si>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</si>
  <si>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</si>
  <si>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</si>
  <si>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</si>
  <si>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</si>
  <si>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</si>
  <si>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</si>
  <si>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</si>
  <si>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</si>
  <si>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</si>
  <si>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</si>
  <si>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</si>
  <si>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</si>
  <si>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</si>
  <si>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</si>
  <si>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</si>
  <si>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</si>
  <si>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</si>
  <si>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</si>
  <si>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</si>
  <si>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</si>
  <si>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</si>
  <si>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</si>
  <si>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</si>
  <si>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</si>
  <si>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</si>
  <si>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</si>
  <si>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</si>
  <si>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</si>
  <si>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</si>
  <si>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</si>
  <si>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</si>
  <si>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</si>
  <si>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</si>
  <si>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</si>
  <si>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</si>
  <si>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</si>
  <si>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</si>
  <si>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</si>
  <si>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</si>
  <si>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</si>
  <si>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</si>
  <si>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</si>
  <si>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</si>
  <si>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</si>
  <si>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</si>
  <si>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</si>
  <si>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</si>
  <si>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</si>
  <si>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</si>
  <si>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</si>
  <si>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</si>
  <si>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</si>
  <si>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</si>
  <si>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</si>
  <si>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</si>
  <si>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</si>
  <si>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</si>
  <si>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</si>
  <si>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</si>
  <si>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</si>
  <si>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</si>
  <si>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</si>
  <si>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</si>
  <si>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</si>
  <si>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</si>
  <si>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</si>
  <si>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</si>
  <si>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</si>
  <si>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</si>
  <si>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</si>
  <si>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</si>
  <si>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</si>
  <si>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</si>
  <si>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</si>
  <si>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</si>
  <si>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</si>
  <si>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</si>
  <si>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</si>
  <si>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</si>
  <si>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</si>
  <si>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</si>
  <si>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</si>
  <si>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</si>
  <si>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</si>
  <si>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</si>
  <si>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</si>
  <si>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</si>
  <si>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</si>
  <si>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</si>
  <si>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</si>
  <si>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</si>
  <si>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</si>
  <si>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</si>
  <si>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</si>
  <si>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</si>
  <si>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</si>
  <si>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</si>
  <si>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</si>
  <si>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</si>
  <si>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</si>
  <si>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</si>
  <si>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</si>
  <si>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</si>
  <si>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</si>
  <si>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</si>
  <si>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</si>
  <si>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</si>
  <si>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</si>
  <si>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</si>
  <si>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</si>
  <si>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</si>
  <si>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</si>
  <si>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</si>
  <si>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</si>
  <si>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</si>
  <si>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</si>
  <si>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</si>
  <si>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</si>
  <si>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</si>
  <si>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</si>
  <si>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</si>
  <si>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</si>
  <si>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</si>
  <si>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</si>
  <si>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</si>
  <si>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</si>
  <si>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</si>
  <si>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</si>
  <si>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</si>
  <si>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</si>
  <si>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</si>
  <si>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</si>
  <si>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</si>
  <si>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</si>
  <si>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</si>
  <si>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</si>
  <si>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</si>
  <si>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</si>
  <si>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</si>
  <si>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</si>
  <si>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</si>
  <si>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</si>
  <si>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</si>
  <si>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</si>
  <si>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</si>
  <si>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</si>
  <si>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</si>
  <si>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</si>
  <si>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</si>
  <si>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</si>
  <si>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</si>
  <si>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</si>
  <si>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</si>
  <si>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</si>
  <si>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</si>
  <si>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</si>
  <si>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</si>
  <si>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</si>
  <si>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</si>
  <si>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</si>
  <si>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</si>
  <si>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</si>
  <si>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</si>
  <si>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</si>
  <si>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</si>
  <si>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</si>
  <si>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</si>
  <si>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</si>
  <si>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</si>
  <si>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</si>
  <si>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</si>
  <si>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</si>
  <si>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</si>
  <si>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</si>
  <si>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</si>
  <si>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</si>
  <si>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</si>
  <si>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</si>
  <si>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</si>
  <si>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</si>
  <si>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</si>
  <si>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</si>
  <si>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</si>
  <si>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</si>
  <si>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</si>
  <si>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</si>
  <si>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</si>
  <si>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</si>
  <si>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</si>
  <si>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</si>
  <si>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</si>
  <si>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</si>
  <si>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</si>
  <si>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</si>
  <si>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</si>
  <si>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</si>
  <si>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</si>
  <si>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</si>
  <si>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</si>
  <si>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</si>
  <si>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</si>
  <si>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</si>
  <si>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</si>
  <si>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</si>
  <si>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</si>
  <si>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</si>
  <si>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</si>
  <si>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</si>
  <si>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</si>
  <si>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</si>
  <si>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</si>
  <si>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</si>
  <si>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</si>
  <si>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</si>
  <si>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</si>
  <si>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</si>
  <si>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</si>
  <si>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</si>
  <si>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</si>
  <si>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</si>
  <si>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</si>
  <si>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</si>
  <si>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</si>
  <si>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</si>
  <si>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</si>
  <si>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</si>
  <si>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</si>
  <si>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</si>
  <si>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</si>
  <si>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</si>
  <si>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</si>
  <si>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</si>
  <si>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</si>
  <si>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</si>
  <si>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</si>
  <si>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</si>
  <si>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</si>
  <si>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</si>
  <si>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</si>
  <si>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</si>
  <si>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</si>
  <si>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</si>
  <si>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</si>
  <si>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</si>
  <si>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</si>
  <si>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</si>
  <si>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</si>
  <si>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</si>
  <si>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</si>
  <si>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</si>
  <si>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</si>
  <si>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</si>
  <si>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</si>
  <si>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</si>
  <si>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</si>
  <si>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</si>
  <si>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</si>
  <si>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</si>
  <si>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</si>
  <si>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</si>
  <si>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</si>
  <si>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</si>
  <si>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</si>
  <si>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</si>
  <si>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</si>
  <si>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</si>
  <si>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</si>
  <si>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</si>
  <si>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</si>
  <si>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</si>
  <si>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</si>
  <si>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</si>
  <si>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</si>
  <si>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</si>
  <si>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</si>
  <si>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</si>
  <si>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</si>
  <si>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</si>
  <si>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</si>
  <si>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</si>
  <si>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</si>
  <si>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</si>
  <si>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</si>
  <si>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</si>
  <si>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</si>
  <si>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</si>
  <si>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</si>
  <si>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</si>
  <si>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</si>
  <si>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</si>
  <si>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</si>
  <si>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</si>
  <si>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</si>
  <si>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</si>
  <si>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</si>
  <si>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</si>
  <si>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</si>
  <si>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</si>
  <si>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</si>
  <si>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</si>
  <si>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</si>
  <si>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</si>
  <si>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</si>
  <si>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</si>
  <si>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</si>
  <si>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</si>
  <si>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</si>
  <si>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</si>
  <si>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</si>
  <si>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</si>
  <si>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</si>
  <si>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</si>
  <si>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</si>
  <si>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</si>
  <si>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</si>
  <si>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</si>
  <si>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</si>
  <si>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</si>
  <si>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</si>
  <si>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</si>
  <si>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</si>
  <si>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</si>
  <si>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</si>
  <si>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</si>
  <si>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</si>
  <si>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</si>
  <si>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</si>
  <si>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</si>
  <si>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</si>
  <si>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</si>
  <si>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</si>
  <si>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</si>
  <si>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</si>
  <si>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</si>
  <si>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</si>
  <si>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</si>
  <si>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</si>
  <si>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</si>
  <si>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</si>
  <si>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</si>
  <si>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</si>
  <si>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</si>
  <si>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</si>
  <si>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</si>
  <si>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</si>
  <si>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</si>
  <si>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</si>
  <si>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</si>
  <si>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</si>
  <si>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</si>
  <si>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</si>
  <si>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</si>
  <si>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</si>
  <si>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</si>
  <si>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</si>
  <si>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</si>
  <si>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</si>
  <si>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</si>
  <si>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</si>
  <si>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</si>
  <si>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</si>
  <si>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</si>
  <si>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</si>
  <si>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</si>
  <si>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</si>
  <si>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</si>
  <si>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</si>
  <si>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</si>
  <si>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</si>
  <si>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</si>
  <si>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</si>
  <si>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</si>
  <si>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</si>
  <si>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</si>
  <si>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</si>
  <si>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</si>
  <si>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</si>
  <si>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</si>
  <si>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</si>
  <si>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</si>
  <si>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</si>
  <si>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</si>
  <si>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</si>
  <si>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</si>
  <si>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</si>
  <si>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</si>
  <si>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</si>
  <si>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</si>
  <si>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</si>
  <si>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</si>
  <si>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</si>
  <si>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</si>
  <si>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</si>
  <si>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</si>
  <si>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</si>
  <si>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</si>
  <si>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</si>
  <si>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</si>
  <si>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</si>
  <si>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</si>
  <si>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</si>
  <si>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</si>
  <si>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</si>
  <si>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</si>
  <si>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</si>
  <si>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</si>
  <si>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</si>
  <si>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</si>
  <si>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</si>
  <si>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</si>
  <si>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</si>
  <si>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</si>
  <si>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</si>
  <si>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</si>
  <si>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</si>
  <si>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</si>
  <si>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</si>
  <si>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</si>
  <si>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</si>
  <si>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</si>
  <si>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</si>
  <si>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</si>
  <si>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</si>
  <si>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</si>
  <si>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</si>
  <si>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</si>
  <si>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</si>
  <si>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</si>
  <si>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</si>
  <si>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</si>
  <si>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</si>
  <si>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</si>
  <si>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</si>
  <si>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</si>
  <si>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</si>
  <si>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</si>
  <si>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</si>
  <si>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</si>
  <si>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</si>
  <si>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</si>
  <si>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</si>
  <si>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</si>
  <si>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</si>
  <si>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</si>
  <si>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</si>
  <si>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</si>
  <si>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</si>
  <si>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</si>
  <si>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</si>
  <si>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</si>
  <si>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</si>
  <si>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</si>
  <si>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</si>
  <si>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</si>
  <si>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</si>
  <si>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</si>
  <si>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</si>
  <si>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</si>
  <si>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</si>
  <si>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</si>
  <si>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</si>
  <si>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</si>
  <si>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</si>
  <si>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</si>
  <si>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</si>
  <si>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</si>
  <si>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</si>
  <si>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</si>
  <si>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</si>
  <si>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</si>
  <si>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</si>
  <si>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</si>
  <si>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</si>
  <si>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</si>
  <si>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</si>
  <si>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</si>
  <si>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</si>
  <si>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</si>
  <si>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</si>
  <si>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</si>
  <si>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</si>
  <si>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</si>
  <si>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</si>
  <si>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</si>
  <si>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</si>
  <si>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</si>
  <si>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</si>
  <si>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</si>
  <si>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</si>
  <si>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</si>
  <si>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</si>
  <si>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</si>
  <si>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</si>
  <si>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</si>
  <si>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</si>
  <si>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</si>
  <si>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</si>
  <si>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</si>
  <si>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</si>
  <si>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</si>
  <si>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</si>
  <si>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</si>
  <si>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</si>
  <si>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</si>
  <si>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</si>
  <si>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</si>
  <si>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</si>
  <si>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</si>
  <si>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</si>
  <si>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</si>
  <si>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</si>
  <si>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</si>
  <si>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</si>
  <si>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</si>
  <si>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</si>
  <si>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</si>
  <si>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</si>
  <si>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</si>
  <si>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</si>
  <si>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</si>
  <si>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</si>
  <si>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</si>
  <si>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</si>
  <si>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</si>
  <si>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</si>
  <si>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</si>
  <si>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</si>
  <si>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</si>
  <si>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</si>
  <si>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</si>
  <si>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</si>
  <si>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</si>
  <si>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</si>
  <si>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</si>
  <si>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</si>
  <si>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</si>
  <si>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</si>
  <si>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</si>
  <si>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</si>
  <si>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</si>
  <si>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</si>
  <si>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</si>
  <si>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</si>
  <si>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</si>
  <si>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</si>
  <si>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</si>
  <si>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</si>
  <si>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</si>
  <si>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</si>
  <si>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</si>
  <si>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</si>
  <si>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</si>
  <si>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</si>
  <si>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</si>
  <si>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</si>
  <si>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</si>
  <si>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</si>
  <si>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</si>
  <si>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</si>
  <si>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</si>
  <si>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</si>
  <si>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</si>
  <si>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</si>
  <si>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</si>
  <si>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</si>
  <si>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</si>
  <si>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</si>
  <si>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</si>
  <si>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</si>
  <si>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</si>
  <si>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</si>
  <si>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</si>
  <si>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</si>
  <si>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</si>
  <si>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</si>
  <si>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</si>
  <si>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</si>
  <si>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</si>
  <si>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</si>
  <si>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</si>
  <si>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</si>
  <si>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</si>
  <si>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</si>
  <si>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</si>
  <si>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</si>
  <si>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</si>
  <si>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</si>
  <si>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</si>
  <si>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</si>
  <si>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</si>
  <si>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</si>
  <si>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</si>
  <si>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</si>
  <si>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</si>
  <si>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</si>
  <si>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</si>
  <si>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</si>
  <si>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</si>
  <si>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</si>
  <si>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</si>
  <si>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</si>
  <si>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</si>
  <si>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</si>
  <si>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</si>
  <si>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</si>
  <si>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</si>
  <si>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</si>
  <si>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</si>
  <si>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</si>
  <si>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</si>
  <si>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</si>
  <si>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</si>
  <si>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</si>
  <si>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</si>
  <si>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</si>
  <si>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</si>
  <si>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</si>
  <si>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</si>
  <si>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</si>
  <si>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</si>
  <si>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</si>
  <si>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</si>
  <si>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</si>
  <si>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</si>
  <si>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</si>
  <si>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</si>
  <si>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</si>
  <si>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</si>
  <si>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</si>
  <si>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</si>
  <si>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</si>
  <si>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</si>
  <si>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</si>
  <si>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</si>
  <si>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</si>
  <si>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</si>
  <si>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</si>
  <si>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</si>
  <si>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</si>
  <si>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</si>
  <si>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</si>
  <si>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</si>
  <si>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</si>
  <si>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</si>
  <si>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</si>
  <si>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</si>
  <si>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</si>
  <si>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</si>
  <si>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</si>
  <si>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</si>
  <si>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</si>
  <si>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</si>
  <si>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</si>
  <si>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</si>
  <si>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</si>
  <si>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</si>
  <si>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</si>
  <si>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</si>
  <si>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</si>
  <si>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</si>
  <si>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</si>
  <si>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</si>
  <si>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</si>
  <si>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</si>
  <si>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</si>
  <si>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</si>
  <si>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</si>
  <si>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</si>
  <si>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</si>
  <si>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</si>
  <si>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</si>
  <si>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</si>
  <si>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</si>
  <si>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</si>
  <si>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</si>
  <si>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</si>
  <si>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</si>
  <si>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</si>
  <si>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</si>
  <si>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</si>
  <si>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</si>
  <si>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</si>
  <si>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</si>
  <si>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</si>
  <si>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</si>
  <si>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</si>
  <si>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</si>
  <si>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</si>
  <si>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</si>
  <si>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</si>
  <si>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</si>
  <si>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</si>
  <si>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</si>
  <si>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</si>
  <si>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</si>
  <si>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</si>
  <si>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</si>
  <si>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</si>
  <si>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</si>
  <si>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</si>
  <si>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</si>
  <si>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</si>
  <si>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</si>
  <si>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</si>
  <si>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</si>
  <si>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</si>
  <si>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</si>
  <si>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</si>
  <si>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</si>
  <si>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</si>
  <si>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</si>
  <si>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</si>
  <si>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</si>
  <si>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</si>
  <si>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</si>
  <si>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</si>
  <si>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</si>
  <si>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</si>
  <si>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</si>
  <si>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</si>
  <si>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</si>
  <si>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</si>
  <si>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</si>
  <si>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</si>
  <si>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</si>
  <si>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</si>
  <si>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</si>
  <si>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</si>
  <si>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</si>
  <si>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</si>
  <si>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</si>
  <si>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</si>
  <si>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</si>
  <si>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</si>
  <si>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</si>
  <si>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</si>
  <si>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</si>
  <si>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</si>
  <si>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</si>
  <si>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</si>
  <si>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</si>
  <si>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</si>
  <si>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</si>
  <si>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</si>
  <si>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</si>
  <si>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</si>
  <si>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</si>
  <si>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</si>
  <si>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</si>
  <si>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</si>
  <si>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</si>
  <si>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</si>
  <si>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</si>
  <si>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</si>
  <si>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</si>
  <si>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</si>
  <si>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</si>
  <si>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</si>
  <si>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</si>
  <si>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</si>
  <si>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</si>
  <si>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</si>
  <si>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</si>
  <si>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</si>
  <si>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</si>
  <si>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</si>
  <si>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</si>
  <si>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</si>
  <si>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</si>
  <si>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</si>
  <si>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</si>
  <si>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</si>
  <si>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</si>
  <si>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</si>
  <si>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</si>
  <si>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</si>
  <si>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</si>
  <si>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</si>
  <si>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</si>
  <si>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</si>
  <si>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</si>
  <si>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</si>
  <si>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</si>
  <si>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</si>
  <si>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</si>
  <si>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</si>
  <si>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</si>
  <si>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</si>
  <si>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</si>
  <si>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</si>
  <si>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</si>
  <si>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</si>
  <si>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</si>
  <si>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</si>
  <si>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</si>
  <si>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</si>
  <si>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</si>
  <si>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</si>
  <si>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</si>
  <si>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</si>
  <si>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</si>
  <si>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</si>
  <si>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</si>
  <si>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</si>
  <si>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</si>
  <si>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</si>
  <si>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</si>
  <si>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</si>
  <si>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</si>
  <si>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</si>
  <si>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</si>
  <si>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</si>
  <si>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</si>
  <si>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</si>
  <si>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</si>
  <si>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</si>
  <si>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</si>
  <si>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</si>
  <si>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</si>
  <si>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</si>
  <si>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</si>
  <si>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</si>
  <si>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</si>
  <si>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</si>
  <si>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</si>
  <si>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</si>
  <si>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</si>
  <si>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</si>
  <si>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</si>
  <si>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</si>
  <si>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</si>
  <si>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</si>
  <si>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</si>
  <si>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</si>
  <si>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</si>
  <si>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</si>
  <si>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</si>
  <si>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</si>
  <si>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</si>
  <si>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</si>
  <si>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</si>
  <si>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</si>
  <si>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</si>
  <si>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</si>
  <si>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</si>
  <si>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</si>
  <si>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</si>
  <si>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</si>
  <si>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</si>
  <si>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</si>
  <si>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</si>
  <si>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</si>
  <si>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</si>
  <si>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</si>
  <si>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</si>
  <si>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</si>
  <si>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</si>
  <si>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</si>
  <si>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</si>
  <si>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</si>
  <si>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</si>
  <si>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</si>
  <si>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</si>
  <si>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</si>
  <si>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</si>
  <si>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</si>
  <si>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</si>
  <si>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</si>
  <si>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</si>
  <si>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</si>
  <si>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</si>
  <si>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</si>
  <si>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</si>
  <si>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</si>
  <si>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</si>
  <si>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</si>
  <si>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</si>
  <si>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</si>
  <si>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</si>
  <si>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</si>
  <si>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</si>
  <si>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</si>
  <si>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</si>
  <si>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</si>
  <si>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</si>
  <si>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</si>
  <si>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</si>
  <si>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</si>
  <si>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</si>
  <si>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</si>
  <si>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</si>
  <si>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</si>
  <si>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</si>
  <si>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</si>
  <si>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</si>
  <si>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</si>
  <si>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</si>
  <si>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</si>
  <si>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</si>
  <si>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</si>
  <si>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</si>
  <si>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</si>
  <si>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</si>
  <si>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</si>
  <si>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</si>
  <si>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</si>
  <si>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</si>
  <si>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</si>
  <si>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</si>
  <si>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</si>
  <si>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</si>
  <si>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</si>
  <si>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</si>
  <si>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</si>
  <si>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</si>
  <si>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</si>
  <si>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</si>
  <si>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</si>
  <si>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</si>
  <si>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</si>
  <si>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</si>
  <si>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</si>
  <si>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</si>
  <si>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</si>
  <si>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</si>
  <si>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</si>
  <si>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</si>
  <si>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</si>
  <si>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</si>
  <si>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</si>
  <si>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</si>
  <si>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</si>
  <si>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</si>
  <si>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</si>
  <si>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</si>
  <si>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</si>
  <si>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</si>
  <si>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</si>
  <si>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</si>
  <si>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</si>
  <si>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</si>
  <si>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</si>
  <si>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</si>
  <si>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</si>
  <si>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</si>
  <si>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</si>
  <si>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</si>
  <si>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</si>
  <si>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</si>
  <si>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</si>
  <si>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</si>
  <si>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</si>
  <si>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</si>
  <si>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</si>
  <si>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</si>
  <si>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</si>
  <si>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</si>
  <si>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</si>
  <si>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</si>
  <si>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</si>
  <si>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</si>
  <si>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</si>
  <si>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</si>
  <si>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</si>
  <si>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</si>
  <si>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</si>
  <si>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</si>
  <si>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</si>
  <si>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</si>
  <si>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</si>
  <si>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</si>
  <si>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</si>
  <si>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</si>
  <si>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</si>
  <si>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</si>
  <si>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</si>
  <si>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</si>
  <si>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</si>
  <si>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</si>
  <si>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</si>
  <si>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</si>
  <si>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</si>
  <si>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</si>
  <si>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</si>
  <si>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</si>
  <si>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</si>
  <si>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</si>
  <si>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</si>
  <si>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</si>
  <si>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</si>
  <si>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</si>
  <si>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</si>
  <si>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</si>
  <si>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</si>
  <si>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</si>
  <si>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</si>
  <si>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</si>
  <si>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</si>
  <si>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</si>
  <si>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</si>
  <si>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</si>
  <si>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</si>
  <si>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</si>
  <si>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</si>
  <si>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</si>
  <si>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</si>
  <si>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</si>
  <si>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</si>
  <si>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</si>
  <si>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</si>
  <si>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</si>
  <si>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</si>
  <si>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</si>
  <si>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</si>
  <si>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</si>
  <si>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</si>
  <si>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</si>
  <si>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</si>
  <si>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</si>
  <si>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</si>
  <si>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</si>
  <si>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</si>
  <si>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</si>
  <si>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</si>
  <si>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</si>
  <si>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</si>
  <si>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</si>
  <si>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</si>
  <si>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</si>
  <si>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</si>
  <si>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</si>
  <si>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</si>
  <si>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</si>
  <si>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</si>
  <si>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</si>
  <si>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</si>
  <si>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</si>
  <si>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</si>
  <si>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</si>
  <si>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</si>
  <si>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</si>
  <si>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</si>
  <si>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</si>
  <si>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</si>
  <si>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</si>
  <si>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</si>
  <si>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</si>
  <si>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</si>
  <si>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</si>
  <si>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</si>
  <si>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</si>
  <si>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</si>
  <si>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</si>
  <si>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</si>
  <si>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</si>
  <si>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</si>
  <si>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</si>
  <si>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</si>
  <si>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</si>
  <si>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</si>
  <si>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</si>
  <si>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</si>
  <si>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</si>
  <si>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</si>
  <si>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</si>
  <si>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</si>
  <si>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</si>
  <si>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</si>
  <si>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</si>
  <si>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</si>
  <si>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</si>
  <si>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</si>
  <si>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</si>
  <si>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</si>
  <si>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</si>
  <si>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</si>
  <si>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</si>
  <si>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</si>
  <si>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</si>
  <si>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</si>
  <si>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</si>
  <si>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</si>
  <si>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</si>
  <si>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</si>
  <si>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</si>
  <si>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</si>
  <si>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</si>
  <si>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</si>
  <si>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</si>
  <si>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</si>
  <si>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</si>
  <si>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</si>
  <si>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</si>
  <si>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</si>
  <si>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</si>
  <si>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</si>
  <si>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</si>
  <si>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</si>
  <si>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</si>
  <si>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</si>
  <si>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</si>
  <si>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</si>
  <si>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</si>
  <si>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</si>
  <si>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</si>
  <si>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</si>
  <si>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</si>
  <si>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</si>
  <si>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</si>
  <si>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</si>
  <si>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</si>
  <si>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</si>
  <si>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</si>
  <si>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</si>
  <si>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</si>
  <si>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</si>
  <si>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</si>
  <si>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</si>
  <si>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</si>
  <si>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</si>
  <si>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</si>
  <si>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</si>
  <si>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</si>
  <si>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</si>
  <si>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</si>
  <si>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</si>
  <si>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</si>
  <si>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</si>
  <si>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</si>
  <si>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</si>
  <si>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</si>
  <si>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</si>
  <si>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</si>
  <si>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</si>
  <si>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</si>
  <si>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</si>
  <si>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</si>
  <si>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</si>
  <si>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</si>
  <si>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</si>
  <si>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</si>
  <si>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</si>
  <si>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</si>
  <si>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</si>
  <si>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</si>
  <si>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</si>
  <si>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</si>
  <si>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</si>
  <si>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</si>
  <si>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</si>
  <si>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</si>
  <si>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</si>
  <si>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</si>
  <si>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</si>
  <si>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</si>
  <si>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</si>
  <si>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</si>
  <si>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</si>
  <si>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</si>
  <si>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</si>
  <si>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</si>
  <si>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</si>
  <si>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</si>
  <si>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</si>
  <si>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</si>
  <si>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</si>
  <si>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</si>
  <si>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</si>
  <si>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</si>
  <si>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</si>
  <si>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</si>
  <si>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</si>
  <si>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</si>
  <si>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</si>
  <si>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</si>
  <si>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</si>
  <si>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</si>
  <si>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</si>
  <si>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</si>
  <si>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</si>
  <si>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</si>
  <si>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</si>
  <si>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</si>
  <si>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</si>
  <si>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</si>
  <si>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</si>
  <si>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</si>
  <si>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</si>
  <si>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</si>
  <si>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</si>
  <si>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</si>
  <si>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</si>
  <si>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</si>
  <si>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</si>
  <si>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</si>
  <si>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</si>
  <si>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</si>
  <si>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</si>
  <si>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</si>
  <si>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</si>
  <si>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</si>
  <si>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</si>
  <si>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</si>
  <si>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</si>
  <si>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</si>
  <si>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</si>
  <si>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</si>
  <si>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</si>
  <si>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</si>
  <si>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</si>
  <si>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</si>
  <si>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</si>
  <si>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</si>
  <si>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</si>
  <si>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</si>
  <si>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</si>
  <si>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</si>
  <si>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</si>
  <si>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</si>
  <si>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</si>
  <si>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</si>
  <si>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</si>
  <si>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</si>
  <si>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</si>
  <si>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</si>
  <si>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</si>
  <si>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</si>
  <si>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</si>
  <si>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</si>
  <si>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</si>
  <si>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</si>
  <si>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</si>
  <si>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</si>
  <si>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</si>
  <si>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</si>
  <si>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</si>
  <si>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</si>
  <si>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</si>
  <si>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</si>
  <si>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</si>
  <si>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</si>
  <si>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</si>
  <si>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</si>
  <si>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</si>
  <si>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</si>
  <si>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</si>
  <si>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</si>
  <si>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</si>
  <si>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</si>
  <si>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</si>
  <si>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</si>
  <si>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</si>
  <si>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</si>
  <si>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</si>
  <si>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</si>
  <si>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</si>
  <si>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</si>
  <si>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</si>
  <si>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</si>
  <si>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</si>
  <si>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</si>
  <si>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</si>
  <si>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</si>
  <si>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</si>
  <si>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</si>
  <si>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</si>
  <si>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</si>
  <si>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</si>
  <si>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</si>
  <si>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</si>
  <si>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</si>
  <si>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</si>
  <si>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</si>
  <si>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</si>
  <si>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</si>
  <si>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</si>
  <si>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</si>
  <si>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</si>
  <si>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</si>
  <si>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</si>
  <si>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</si>
  <si>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</si>
  <si>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</si>
  <si>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</si>
  <si>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</si>
  <si>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</si>
  <si>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</si>
  <si>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</si>
  <si>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</si>
  <si>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</si>
  <si>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</si>
  <si>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</si>
  <si>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</si>
  <si>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</si>
  <si>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</si>
  <si>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</si>
  <si>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</si>
  <si>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</si>
  <si>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</si>
  <si>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</si>
  <si>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</si>
  <si>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</si>
  <si>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</si>
  <si>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</si>
  <si>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</si>
  <si>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</si>
  <si>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</si>
  <si>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</si>
  <si>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</si>
  <si>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</si>
  <si>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</si>
  <si>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</si>
  <si>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</si>
  <si>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</si>
  <si>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</si>
  <si>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</si>
  <si>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</si>
  <si>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</si>
  <si>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</si>
  <si>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</si>
  <si>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</si>
  <si>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</si>
  <si>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</si>
  <si>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</si>
  <si>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</si>
  <si>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</si>
  <si>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</si>
  <si>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</si>
  <si>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</si>
  <si>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</si>
  <si>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</si>
  <si>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</si>
  <si>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</si>
  <si>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</si>
  <si>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</si>
  <si>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</si>
  <si>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</si>
  <si>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</si>
  <si>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</si>
  <si>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</si>
  <si>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</si>
  <si>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</si>
  <si>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</si>
  <si>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</si>
  <si>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</si>
  <si>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</si>
  <si>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</si>
  <si>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</si>
  <si>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</si>
  <si>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</si>
  <si>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</si>
  <si>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</si>
  <si>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</si>
  <si>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</si>
  <si>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</si>
  <si>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</si>
  <si>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</si>
  <si>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</si>
  <si>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</si>
  <si>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</si>
  <si>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</si>
  <si>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</si>
  <si>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</si>
  <si>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</si>
  <si>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</si>
  <si>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</si>
  <si>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</si>
  <si>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</si>
  <si>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</si>
  <si>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</si>
  <si>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</si>
  <si>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</si>
  <si>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</si>
  <si>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</si>
  <si>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</si>
  <si>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</si>
  <si>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</si>
  <si>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</si>
  <si>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</si>
  <si>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</si>
  <si>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</si>
  <si>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</si>
  <si>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</si>
  <si>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</si>
  <si>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</si>
  <si>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</si>
  <si>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</si>
  <si>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</si>
  <si>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</si>
  <si>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</si>
  <si>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</si>
  <si>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</si>
  <si>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</si>
  <si>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</si>
  <si>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</si>
  <si>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</si>
  <si>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</si>
  <si>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</si>
  <si>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</si>
  <si>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</si>
  <si>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</si>
  <si>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</si>
  <si>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</si>
  <si>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</si>
  <si>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</si>
  <si>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</si>
  <si>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</si>
  <si>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</si>
  <si>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</si>
  <si>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</si>
  <si>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</si>
  <si>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</si>
  <si>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</si>
  <si>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</si>
  <si>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</si>
  <si>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</si>
  <si>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</si>
  <si>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</si>
  <si>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</si>
  <si>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</si>
  <si>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</si>
  <si>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</si>
  <si>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</si>
  <si>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</si>
  <si>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</si>
  <si>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</si>
  <si>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</si>
  <si>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</si>
  <si>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</si>
  <si>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</si>
  <si>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</si>
  <si>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</si>
  <si>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</si>
  <si>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</si>
  <si>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</si>
  <si>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</si>
  <si>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</si>
  <si>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</si>
  <si>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</si>
  <si>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</si>
  <si>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</si>
  <si>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</si>
  <si>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</si>
  <si>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</si>
  <si>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</si>
  <si>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</si>
  <si>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</si>
  <si>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</si>
  <si>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</si>
  <si>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</si>
  <si>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</si>
  <si>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</si>
  <si>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</si>
  <si>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</si>
  <si>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</si>
  <si>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</si>
  <si>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</si>
  <si>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</si>
  <si>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</si>
  <si>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</si>
  <si>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</si>
  <si>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</si>
  <si>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</si>
  <si>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</si>
  <si>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</si>
  <si>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</si>
  <si>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</si>
  <si>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</si>
  <si>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</si>
  <si>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</si>
  <si>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</si>
  <si>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</si>
  <si>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</si>
  <si>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</si>
  <si>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</si>
  <si>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</si>
  <si>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</si>
  <si>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</si>
  <si>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</si>
  <si>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</si>
  <si>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</si>
  <si>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</si>
  <si>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</si>
  <si>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</si>
  <si>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</si>
  <si>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</si>
  <si>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</si>
  <si>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</si>
  <si>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</si>
  <si>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</si>
  <si>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</si>
  <si>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</si>
  <si>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</si>
  <si>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</si>
  <si>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</si>
  <si>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</si>
  <si>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</si>
  <si>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</si>
  <si>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</si>
  <si>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</si>
  <si>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</si>
  <si>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</si>
  <si>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</si>
  <si>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</si>
  <si>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</si>
  <si>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</si>
  <si>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</si>
  <si>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</si>
  <si>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</si>
  <si>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</si>
  <si>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</si>
  <si>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</si>
  <si>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</si>
  <si>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</si>
  <si>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</si>
  <si>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</si>
  <si>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</si>
  <si>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</si>
  <si>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</si>
  <si>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</si>
  <si>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</si>
  <si>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</si>
  <si>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</si>
  <si>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</si>
  <si>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</si>
  <si>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</si>
  <si>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</si>
  <si>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</si>
  <si>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</si>
  <si>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</si>
  <si>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</si>
  <si>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</si>
  <si>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</si>
  <si>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</si>
  <si>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</si>
  <si>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</si>
  <si>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</si>
  <si>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</si>
  <si>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</si>
  <si>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</si>
  <si>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</si>
  <si>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</si>
  <si>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</si>
  <si>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</si>
  <si>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</si>
  <si>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</si>
  <si>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</si>
  <si>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</si>
  <si>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</si>
  <si>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</si>
  <si>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</si>
  <si>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</si>
  <si>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</si>
  <si>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</si>
  <si>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</si>
  <si>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</si>
  <si>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</si>
  <si>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</si>
  <si>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</si>
  <si>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</si>
  <si>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</si>
  <si>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</si>
  <si>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</si>
  <si>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</si>
  <si>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</si>
  <si>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</si>
  <si>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</si>
  <si>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</si>
  <si>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</si>
  <si>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</si>
  <si>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</si>
  <si>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</si>
  <si>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</si>
  <si>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</si>
  <si>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</si>
  <si>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</si>
  <si>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</si>
  <si>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</si>
  <si>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</si>
  <si>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</si>
  <si>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</si>
  <si>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</si>
  <si>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</si>
  <si>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</si>
  <si>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</si>
  <si>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</si>
  <si>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</si>
  <si>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</si>
  <si>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</si>
  <si>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</si>
  <si>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</si>
  <si>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</si>
  <si>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</si>
  <si>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</si>
  <si>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</si>
  <si>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</si>
  <si>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</si>
  <si>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</si>
  <si>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</si>
  <si>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</si>
  <si>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</si>
  <si>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</si>
  <si>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</si>
  <si>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</si>
  <si>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</si>
  <si>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</si>
  <si>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</si>
  <si>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</si>
  <si>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</si>
  <si>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</si>
  <si>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</si>
  <si>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</si>
  <si>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</si>
  <si>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</si>
  <si>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</si>
  <si>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</si>
  <si>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</si>
  <si>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</si>
  <si>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</si>
  <si>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</si>
  <si>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</si>
  <si>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</si>
  <si>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</si>
  <si>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</si>
  <si>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</si>
  <si>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</si>
  <si>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</si>
  <si>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</si>
  <si>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</si>
  <si>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</si>
  <si>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</si>
  <si>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</si>
  <si>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</si>
  <si>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</si>
  <si>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</si>
  <si>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</si>
  <si>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</si>
  <si>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</si>
  <si>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</si>
  <si>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</si>
  <si>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</si>
  <si>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</si>
  <si>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</si>
  <si>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</si>
  <si>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</si>
  <si>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</si>
  <si>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</si>
  <si>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</si>
  <si>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</si>
  <si>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</si>
  <si>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</si>
  <si>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</si>
  <si>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</si>
  <si>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</si>
  <si>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</si>
  <si>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</si>
  <si>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</si>
  <si>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</si>
  <si>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</si>
  <si>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</si>
  <si>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</si>
  <si>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</si>
  <si>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</si>
  <si>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</si>
  <si>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</si>
  <si>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</si>
  <si>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</si>
  <si>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</si>
  <si>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</si>
  <si>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</si>
  <si>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</si>
  <si>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</si>
  <si>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</si>
  <si>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</si>
  <si>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</si>
  <si>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</si>
  <si>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</si>
  <si>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</si>
  <si>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</si>
  <si>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</si>
  <si>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</si>
  <si>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</si>
  <si>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</si>
  <si>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</si>
  <si>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</si>
  <si>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</si>
  <si>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</si>
  <si>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</si>
  <si>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</si>
  <si>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</si>
  <si>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</si>
  <si>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</si>
  <si>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</si>
  <si>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</si>
  <si>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</si>
  <si>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</si>
  <si>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</si>
  <si>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</si>
  <si>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</si>
  <si>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</si>
  <si>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</si>
  <si>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</si>
  <si>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</si>
  <si>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</si>
  <si>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</si>
  <si>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</si>
  <si>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</si>
  <si>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</si>
  <si>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</si>
  <si>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</si>
  <si>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</si>
  <si>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</si>
  <si>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</si>
  <si>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</si>
  <si>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</si>
  <si>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</si>
  <si>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</si>
  <si>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</si>
  <si>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</si>
  <si>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</si>
  <si>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</si>
  <si>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</si>
  <si>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</si>
  <si>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</si>
  <si>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</si>
  <si>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</si>
  <si>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</si>
  <si>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</si>
  <si>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</si>
  <si>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</si>
  <si>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</si>
  <si>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</si>
  <si>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</si>
  <si>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</si>
  <si>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</si>
  <si>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</si>
  <si>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</si>
  <si>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</si>
  <si>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</si>
  <si>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</si>
  <si>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</si>
  <si>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</si>
  <si>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</si>
  <si>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</si>
  <si>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</si>
  <si>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</si>
  <si>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</si>
  <si>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</si>
  <si>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</si>
  <si>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</si>
  <si>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</si>
  <si>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</si>
  <si>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</si>
  <si>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</si>
  <si>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</si>
  <si>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</si>
  <si>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</si>
  <si>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</si>
  <si>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</si>
  <si>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</si>
  <si>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</si>
  <si>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</si>
  <si>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</si>
  <si>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</si>
  <si>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</si>
  <si>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</si>
  <si>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</si>
  <si>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</si>
  <si>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</si>
  <si>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</si>
  <si>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</si>
  <si>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</si>
  <si>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</si>
  <si>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</si>
  <si>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</si>
  <si>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</si>
  <si>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</si>
  <si>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</si>
  <si>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</si>
  <si>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</si>
  <si>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</si>
  <si>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</si>
  <si>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</si>
  <si>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</si>
  <si>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</si>
  <si>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</si>
  <si>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</si>
  <si>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</si>
  <si>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</si>
  <si>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</si>
  <si>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</si>
  <si>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</si>
  <si>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</si>
  <si>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</si>
  <si>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</si>
  <si>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</si>
  <si>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</si>
  <si>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</si>
  <si>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</si>
  <si>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</si>
  <si>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</si>
  <si>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</si>
  <si>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</si>
  <si>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</si>
  <si>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</si>
  <si>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</si>
  <si>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</si>
  <si>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</si>
  <si>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</si>
  <si>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</si>
  <si>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</si>
  <si>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</si>
  <si>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</si>
  <si>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</si>
  <si>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</si>
  <si>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</si>
  <si>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</si>
  <si>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</si>
  <si>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</si>
  <si>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</si>
  <si>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</si>
  <si>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</si>
  <si>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</si>
  <si>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</si>
  <si>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</si>
  <si>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</si>
  <si>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</si>
  <si>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</si>
  <si>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</si>
  <si>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</si>
  <si>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</si>
  <si>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</si>
  <si>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</si>
  <si>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</si>
  <si>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</si>
  <si>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</si>
  <si>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</si>
  <si>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</si>
  <si>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</si>
  <si>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</si>
  <si>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</si>
  <si>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</si>
  <si>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</si>
  <si>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</si>
  <si>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</si>
  <si>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</si>
  <si>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</si>
  <si>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</si>
  <si>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</si>
  <si>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</si>
  <si>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</si>
  <si>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</si>
  <si>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</si>
  <si>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</si>
  <si>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</si>
  <si>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</si>
  <si>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</si>
  <si>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</si>
  <si>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</si>
  <si>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</si>
  <si>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</si>
  <si>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</si>
  <si>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</si>
  <si>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</si>
  <si>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</si>
  <si>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</si>
  <si>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</si>
  <si>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</si>
  <si>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</si>
  <si>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</si>
  <si>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</si>
  <si>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</si>
  <si>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</si>
  <si>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</si>
  <si>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</si>
  <si>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</si>
  <si>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</si>
  <si>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</si>
  <si>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</si>
  <si>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</si>
  <si>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</si>
  <si>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</si>
  <si>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</si>
  <si>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</si>
  <si>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</si>
  <si>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</si>
  <si>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</si>
  <si>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</si>
  <si>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</si>
  <si>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</si>
  <si>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</si>
  <si>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</si>
  <si>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</si>
  <si>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</si>
  <si>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</si>
  <si>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</si>
  <si>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</si>
  <si>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</si>
  <si>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</si>
  <si>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</si>
  <si>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</si>
  <si>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</si>
  <si>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</si>
  <si>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</si>
  <si>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</si>
  <si>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</si>
  <si>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</si>
  <si>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</si>
  <si>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</si>
  <si>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</si>
  <si>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</si>
  <si>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</si>
  <si>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</si>
  <si>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</si>
  <si>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</si>
  <si>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</si>
  <si>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</si>
  <si>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</si>
  <si>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</si>
  <si>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</si>
  <si>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</si>
  <si>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</si>
  <si>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</si>
  <si>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</si>
  <si>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</si>
  <si>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</si>
  <si>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</si>
  <si>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</si>
  <si>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</si>
  <si>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</si>
  <si>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</si>
  <si>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</si>
  <si>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</si>
  <si>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</si>
  <si>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</si>
  <si>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</si>
  <si>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</si>
  <si>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</si>
  <si>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</si>
  <si>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</si>
  <si>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</si>
  <si>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</si>
  <si>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</si>
  <si>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</si>
  <si>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</si>
  <si>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</si>
  <si>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</si>
  <si>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</si>
  <si>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</si>
  <si>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</si>
  <si>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</si>
  <si>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</si>
  <si>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</si>
  <si>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</si>
  <si>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</si>
  <si>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</si>
  <si>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</si>
  <si>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</si>
  <si>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</si>
  <si>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</si>
  <si>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</si>
  <si>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</si>
  <si>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</si>
  <si>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</si>
  <si>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</si>
  <si>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</si>
  <si>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</si>
  <si>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</si>
  <si>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</si>
  <si>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</si>
  <si>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</si>
  <si>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</si>
  <si>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</si>
  <si>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</si>
  <si>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</si>
  <si>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</si>
  <si>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</si>
  <si>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</si>
  <si>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</si>
  <si>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</si>
  <si>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</si>
  <si>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</si>
  <si>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</si>
  <si>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</si>
  <si>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</si>
  <si>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</si>
  <si>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</si>
  <si>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</si>
  <si>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</si>
  <si>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</si>
  <si>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</si>
  <si>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</si>
  <si>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</si>
  <si>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</si>
  <si>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</si>
  <si>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</si>
  <si>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</si>
  <si>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</si>
  <si>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</si>
  <si>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</si>
  <si>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</si>
  <si>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</si>
  <si>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</si>
  <si>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</si>
  <si>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</si>
  <si>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</si>
  <si>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</si>
  <si>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</si>
  <si>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</si>
  <si>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</si>
  <si>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</si>
  <si>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</si>
  <si>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</si>
  <si>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</si>
  <si>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</si>
  <si>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</si>
  <si>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</si>
  <si>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</si>
  <si>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</si>
  <si>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</si>
  <si>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</si>
  <si>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</si>
  <si>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</si>
  <si>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</si>
  <si>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</si>
  <si>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</si>
  <si>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</si>
  <si>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</si>
  <si>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</si>
  <si>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</si>
  <si>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</si>
  <si>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</si>
  <si>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</si>
  <si>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</si>
  <si>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</si>
  <si>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</si>
  <si>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</si>
  <si>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</si>
  <si>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</si>
  <si>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</si>
  <si>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</si>
  <si>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</si>
  <si>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</si>
  <si>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</si>
  <si>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</si>
  <si>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</si>
  <si>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</si>
  <si>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</si>
  <si>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</si>
  <si>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</si>
  <si>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</si>
  <si>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</si>
  <si>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</si>
  <si>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</si>
  <si>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</si>
  <si>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</si>
  <si>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</si>
  <si>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</si>
  <si>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</si>
  <si>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</si>
  <si>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</si>
  <si>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</si>
  <si>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</si>
  <si>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</si>
  <si>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</si>
  <si>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</si>
  <si>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</si>
  <si>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</si>
  <si>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</si>
  <si>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</si>
  <si>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</si>
  <si>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</si>
  <si>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</si>
  <si>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</si>
  <si>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</si>
  <si>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</si>
  <si>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</si>
  <si>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</si>
  <si>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</si>
  <si>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</si>
  <si>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</si>
  <si>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</si>
  <si>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</si>
  <si>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</si>
  <si>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</si>
  <si>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</si>
  <si>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</si>
  <si>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</si>
  <si>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</si>
  <si>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</si>
  <si>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</si>
  <si>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</si>
  <si>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</si>
  <si>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</si>
  <si>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</si>
  <si>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</si>
  <si>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</si>
  <si>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</si>
  <si>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</si>
  <si>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</si>
  <si>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</si>
  <si>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</si>
  <si>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</si>
  <si>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</si>
  <si>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</si>
  <si>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</si>
  <si>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</si>
  <si>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</si>
  <si>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</si>
  <si>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</si>
  <si>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</si>
  <si>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</si>
  <si>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</si>
  <si>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</si>
  <si>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</si>
  <si>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</si>
  <si>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</si>
  <si>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</si>
  <si>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</si>
  <si>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</si>
  <si>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</si>
  <si>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</si>
  <si>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</si>
  <si>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</si>
  <si>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</si>
  <si>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</si>
  <si>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</si>
  <si>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</si>
  <si>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</si>
  <si>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</si>
  <si>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</si>
  <si>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</si>
  <si>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</si>
  <si>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</si>
  <si>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</si>
  <si>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</si>
  <si>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</si>
  <si>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</si>
  <si>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</si>
  <si>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</si>
  <si>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</si>
  <si>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</si>
  <si>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</si>
  <si>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</si>
  <si>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</si>
  <si>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</si>
  <si>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</si>
  <si>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</si>
  <si>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</si>
  <si>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</si>
  <si>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</si>
  <si>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</si>
  <si>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</si>
  <si>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</si>
  <si>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</si>
  <si>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</si>
  <si>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</si>
  <si>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</si>
  <si>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</si>
  <si>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</si>
  <si>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</si>
  <si>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</si>
  <si>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</si>
  <si>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</si>
  <si>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</si>
  <si>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</si>
  <si>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</si>
  <si>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</si>
  <si>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</si>
  <si>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</si>
  <si>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</si>
  <si>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</si>
  <si>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</si>
  <si>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</si>
  <si>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</si>
  <si>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</si>
  <si>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</si>
  <si>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</si>
  <si>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</si>
  <si>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</si>
  <si>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</si>
  <si>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</si>
  <si>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</si>
  <si>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</si>
  <si>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</si>
  <si>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</si>
  <si>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</si>
  <si>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</si>
  <si>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</si>
  <si>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</si>
  <si>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</si>
  <si>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</si>
  <si>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</si>
  <si>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</si>
  <si>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</si>
  <si>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</si>
  <si>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</si>
  <si>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</si>
  <si>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</si>
  <si>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</si>
  <si>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</si>
  <si>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</si>
  <si>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</si>
  <si>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</si>
  <si>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</si>
  <si>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</si>
  <si>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</si>
  <si>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</si>
  <si>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</si>
  <si>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</si>
  <si>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</si>
  <si>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</si>
  <si>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</si>
  <si>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</si>
  <si>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</si>
  <si>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</si>
  <si>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</si>
  <si>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</si>
  <si>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</si>
  <si>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</si>
  <si>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</si>
  <si>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</si>
  <si>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</si>
  <si>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</si>
  <si>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</si>
  <si>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</si>
  <si>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</si>
  <si>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</si>
  <si>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</si>
  <si>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</si>
  <si>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</si>
  <si>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</si>
  <si>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</si>
  <si>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</si>
  <si>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</si>
  <si>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</si>
  <si>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</si>
  <si>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</si>
  <si>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</si>
  <si>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</si>
  <si>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</si>
  <si>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</si>
  <si>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</si>
  <si>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</si>
  <si>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</si>
  <si>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</si>
  <si>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</si>
  <si>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</si>
  <si>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</si>
  <si>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</si>
  <si>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</si>
  <si>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</si>
  <si>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</si>
  <si>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</si>
  <si>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</si>
  <si>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</si>
  <si>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</si>
  <si>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</si>
  <si>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</si>
  <si>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</si>
  <si>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</si>
  <si>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</si>
  <si>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</si>
  <si>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</si>
  <si>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</si>
  <si>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</si>
  <si>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</si>
  <si>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</si>
  <si>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</si>
  <si>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</si>
  <si>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</si>
  <si>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</si>
  <si>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</si>
  <si>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</si>
  <si>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</si>
  <si>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</si>
  <si>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</si>
  <si>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</si>
  <si>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</si>
  <si>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</si>
  <si>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</si>
  <si>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</si>
  <si>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</si>
  <si>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</si>
  <si>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</si>
  <si>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</si>
  <si>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</si>
  <si>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</si>
  <si>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</si>
  <si>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</si>
  <si>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</si>
  <si>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</si>
  <si>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</si>
  <si>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</si>
  <si>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</si>
  <si>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</si>
  <si>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</si>
  <si>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</si>
  <si>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</si>
  <si>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</si>
  <si>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</si>
  <si>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</si>
  <si>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</si>
  <si>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</si>
  <si>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</si>
  <si>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</si>
  <si>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</si>
  <si>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</si>
  <si>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</si>
  <si>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</si>
  <si>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</si>
  <si>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</si>
  <si>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</si>
  <si>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</si>
  <si>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</si>
  <si>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</si>
  <si>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</si>
  <si>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</si>
  <si>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</si>
  <si>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</si>
  <si>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</si>
  <si>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</si>
  <si>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</si>
  <si>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</si>
  <si>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</si>
  <si>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</si>
  <si>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</si>
  <si>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</si>
  <si>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</si>
  <si>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</si>
  <si>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</si>
  <si>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</si>
  <si>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</si>
  <si>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</si>
  <si>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</si>
  <si>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</si>
  <si>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</si>
  <si>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</si>
  <si>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</si>
  <si>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</si>
  <si>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</si>
  <si>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</si>
  <si>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</si>
  <si>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</si>
  <si>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</si>
  <si>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</si>
  <si>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</si>
  <si>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</si>
  <si>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</si>
  <si>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</si>
  <si>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</si>
  <si>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</si>
  <si>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</si>
  <si>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</si>
  <si>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</si>
  <si>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</si>
  <si>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</si>
  <si>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</si>
  <si>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</si>
  <si>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</si>
  <si>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</si>
  <si>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</si>
  <si>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</si>
  <si>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</si>
  <si>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</si>
  <si>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</si>
  <si>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</si>
  <si>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</si>
  <si>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</si>
  <si>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</si>
  <si>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</si>
  <si>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</si>
  <si>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</si>
  <si>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</si>
  <si>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</si>
  <si>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</si>
  <si>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</si>
  <si>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</si>
  <si>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</si>
  <si>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</si>
  <si>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</si>
  <si>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</si>
  <si>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</si>
  <si>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</si>
  <si>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</si>
  <si>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</si>
  <si>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</si>
  <si>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</si>
  <si>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</si>
  <si>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</si>
  <si>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</si>
  <si>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</si>
  <si>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</si>
  <si>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</si>
  <si>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</si>
  <si>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</si>
  <si>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</si>
  <si>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</si>
  <si>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</si>
  <si>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</si>
  <si>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</si>
  <si>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</si>
  <si>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</si>
  <si>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</si>
  <si>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</si>
  <si>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</si>
  <si>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</si>
  <si>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</si>
  <si>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</si>
  <si>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</si>
  <si>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</si>
  <si>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</si>
  <si>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</si>
  <si>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</si>
  <si>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</si>
  <si>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</si>
  <si>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</si>
  <si>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</si>
  <si>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</si>
  <si>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</si>
  <si>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</si>
  <si>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</si>
  <si>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</si>
  <si>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</si>
  <si>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</si>
  <si>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</si>
  <si>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</si>
  <si>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</si>
  <si>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</si>
  <si>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</si>
  <si>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</si>
  <si>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</si>
  <si>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</si>
  <si>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</si>
  <si>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</si>
  <si>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</si>
  <si>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</si>
  <si>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</si>
  <si>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</si>
  <si>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</si>
  <si>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</si>
  <si>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</si>
  <si>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</si>
  <si>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</si>
  <si>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</si>
  <si>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</si>
  <si>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</si>
  <si>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</si>
  <si>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</si>
  <si>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</si>
  <si>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</si>
  <si>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</si>
  <si>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</si>
  <si>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</si>
  <si>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</si>
  <si>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</si>
  <si>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</si>
  <si>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</si>
  <si>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</si>
  <si>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</si>
  <si>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</si>
  <si>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</si>
  <si>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</si>
  <si>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</si>
  <si>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</si>
  <si>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</si>
  <si>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</si>
  <si>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</si>
  <si>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</si>
  <si>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</si>
  <si>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</si>
  <si>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</si>
  <si>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</si>
  <si>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</si>
  <si>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</si>
  <si>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</si>
  <si>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</si>
  <si>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</si>
  <si>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</si>
  <si>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</si>
  <si>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</si>
  <si>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</si>
  <si>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</si>
  <si>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</si>
  <si>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</si>
  <si>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</si>
  <si>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</si>
  <si>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</si>
  <si>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</si>
  <si>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</si>
  <si>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</si>
  <si>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</si>
  <si>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</si>
  <si>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</si>
  <si>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</si>
  <si>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</si>
  <si>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</si>
  <si>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</si>
  <si>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</si>
  <si>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</si>
  <si>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</si>
  <si>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</si>
  <si>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</si>
  <si>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</si>
  <si>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</si>
  <si>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</si>
  <si>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</si>
  <si>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</si>
  <si>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</si>
  <si>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</si>
  <si>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</si>
  <si>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</si>
  <si>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</si>
  <si>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</si>
  <si>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</si>
  <si>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</si>
  <si>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</si>
  <si>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</si>
  <si>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</si>
  <si>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</si>
  <si>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</si>
  <si>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</si>
  <si>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</si>
  <si>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</si>
  <si>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</si>
  <si>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</si>
  <si>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</si>
  <si>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</si>
  <si>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</si>
  <si>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</si>
  <si>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</si>
  <si>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</si>
  <si>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</si>
  <si>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</si>
  <si>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</si>
  <si>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</si>
  <si>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</si>
  <si>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</si>
  <si>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</si>
  <si>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</si>
  <si>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</si>
  <si>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</si>
  <si>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</si>
  <si>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</si>
  <si>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</si>
  <si>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</si>
  <si>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</si>
  <si>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</si>
  <si>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</si>
  <si>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</si>
  <si>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</si>
  <si>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</si>
  <si>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</si>
  <si>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</si>
  <si>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</si>
  <si>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</si>
  <si>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</si>
  <si>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</si>
  <si>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</si>
  <si>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</si>
  <si>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</si>
  <si>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</si>
  <si>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</si>
  <si>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</si>
  <si>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</si>
  <si>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</si>
  <si>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</si>
  <si>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</si>
  <si>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</si>
  <si>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</si>
  <si>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</si>
  <si>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</si>
  <si>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</si>
  <si>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</si>
  <si>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</si>
  <si>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</si>
  <si>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</si>
  <si>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</si>
  <si>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</si>
  <si>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</si>
  <si>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</si>
  <si>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</si>
  <si>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</si>
  <si>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</si>
  <si>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</si>
  <si>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</si>
  <si>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</si>
  <si>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</si>
  <si>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</si>
  <si>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</si>
  <si>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</si>
  <si>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</si>
  <si>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</si>
  <si>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</si>
  <si>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</si>
  <si>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</si>
  <si>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</si>
  <si>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</si>
  <si>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</si>
  <si>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</si>
  <si>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</si>
  <si>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</si>
  <si>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</si>
  <si>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</si>
  <si>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</si>
  <si>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</si>
  <si>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</si>
  <si>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</si>
  <si>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</si>
  <si>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</si>
  <si>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</si>
  <si>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</si>
  <si>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</si>
  <si>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</si>
  <si>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</si>
  <si>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</si>
  <si>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</si>
  <si>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</si>
  <si>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</si>
  <si>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</si>
  <si>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</si>
  <si>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</si>
  <si>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</si>
  <si>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</si>
  <si>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</si>
  <si>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</si>
  <si>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</si>
  <si>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</si>
  <si>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</si>
  <si>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</si>
  <si>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</si>
  <si>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</si>
  <si>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</si>
  <si>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</si>
  <si>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</si>
  <si>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</si>
  <si>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</si>
  <si>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</si>
  <si>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</si>
  <si>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</si>
  <si>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</si>
  <si>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</si>
  <si>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</si>
  <si>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</si>
  <si>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</si>
  <si>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</si>
  <si>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</si>
  <si>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</si>
  <si>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</si>
  <si>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</si>
  <si>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</si>
  <si>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</si>
  <si>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</si>
  <si>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</si>
  <si>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</si>
  <si>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</si>
  <si>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</si>
  <si>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</si>
  <si>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</si>
  <si>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</si>
  <si>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</si>
  <si>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</si>
  <si>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</si>
  <si>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</si>
  <si>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</si>
  <si>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</si>
  <si>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</si>
  <si>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</si>
  <si>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</si>
  <si>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</si>
  <si>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</si>
  <si>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</si>
  <si>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</si>
  <si>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</si>
  <si>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</si>
  <si>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</si>
  <si>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</si>
  <si>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</si>
  <si>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</si>
  <si>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</si>
  <si>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</si>
  <si>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</si>
  <si>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</si>
  <si>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</si>
  <si>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</si>
  <si>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</si>
  <si>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</si>
  <si>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</si>
  <si>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</si>
  <si>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</si>
  <si>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</si>
  <si>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</si>
  <si>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</si>
  <si>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</si>
  <si>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</si>
  <si>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</si>
  <si>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</si>
  <si>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</si>
  <si>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</si>
  <si>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</si>
  <si>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</si>
  <si>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</si>
  <si>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</si>
  <si>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</si>
  <si>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</si>
  <si>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</si>
  <si>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</si>
  <si>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</si>
  <si>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</si>
  <si>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</si>
  <si>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</si>
  <si>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</si>
  <si>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</si>
  <si>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</si>
  <si>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</si>
  <si>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</si>
  <si>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</si>
  <si>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</si>
  <si>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</si>
  <si>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</si>
  <si>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</si>
  <si>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</si>
  <si>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</si>
  <si>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</si>
  <si>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</si>
  <si>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</si>
  <si>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</si>
  <si>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</si>
  <si>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</si>
  <si>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</si>
  <si>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</si>
  <si>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</si>
  <si>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</si>
  <si>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</si>
  <si>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</si>
  <si>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</si>
  <si>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</si>
  <si>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</si>
  <si>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</si>
  <si>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</si>
  <si>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</si>
  <si>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</si>
  <si>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</si>
  <si>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</si>
  <si>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</si>
  <si>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</si>
  <si>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</si>
  <si>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</si>
  <si>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</si>
  <si>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</si>
  <si>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</si>
  <si>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</si>
  <si>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</si>
  <si>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</si>
  <si>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</si>
  <si>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</si>
  <si>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</si>
  <si>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</si>
  <si>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</si>
  <si>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</si>
  <si>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</si>
  <si>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</si>
  <si>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</si>
  <si>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</si>
  <si>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</si>
  <si>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</si>
  <si>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</si>
  <si>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</si>
  <si>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</si>
  <si>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</si>
  <si>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</si>
  <si>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</si>
  <si>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</si>
  <si>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</si>
  <si>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</si>
  <si>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</si>
  <si>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</si>
  <si>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</si>
  <si>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</si>
  <si>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</si>
  <si>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</si>
  <si>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</si>
  <si>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</si>
  <si>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</si>
  <si>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</si>
  <si>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</si>
  <si>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</si>
  <si>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</si>
  <si>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</si>
  <si>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</si>
  <si>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</si>
  <si>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</si>
  <si>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</si>
  <si>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</si>
  <si>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</si>
  <si>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</si>
  <si>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</si>
  <si>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</si>
  <si>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</si>
  <si>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</si>
  <si>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</si>
  <si>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</si>
  <si>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</si>
  <si>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</si>
  <si>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</si>
  <si>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</si>
  <si>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</si>
  <si>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</si>
  <si>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</si>
  <si>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</si>
  <si>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</si>
  <si>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</si>
  <si>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</si>
  <si>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</si>
  <si>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</si>
  <si>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</si>
  <si>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</si>
  <si>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</si>
  <si>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</si>
  <si>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</si>
  <si>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</si>
  <si>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</si>
  <si>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</si>
  <si>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</si>
  <si>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</si>
  <si>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</si>
  <si>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</si>
  <si>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</si>
  <si>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</si>
  <si>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</si>
  <si>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</si>
  <si>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</si>
  <si>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</si>
  <si>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</si>
  <si>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</si>
  <si>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</si>
  <si>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</si>
  <si>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</si>
  <si>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</si>
  <si>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</si>
  <si>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</si>
  <si>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</si>
  <si>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</si>
  <si>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</si>
  <si>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</si>
  <si>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</si>
  <si>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</si>
  <si>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</si>
  <si>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</si>
  <si>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</si>
  <si>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</si>
  <si>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</si>
  <si>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</si>
  <si>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</si>
  <si>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</si>
  <si>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</si>
  <si>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</si>
  <si>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</si>
  <si>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</si>
  <si>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</si>
  <si>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</si>
  <si>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</si>
  <si>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</si>
  <si>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</si>
  <si>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</si>
  <si>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</si>
  <si>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</si>
  <si>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</si>
  <si>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</si>
  <si>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</si>
  <si>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</si>
  <si>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</si>
  <si>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</si>
  <si>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</si>
  <si>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</si>
  <si>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</si>
  <si>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</si>
  <si>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</si>
  <si>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</si>
  <si>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</si>
  <si>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</si>
  <si>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</si>
  <si>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</si>
  <si>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</si>
  <si>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</si>
  <si>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</si>
  <si>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</si>
  <si>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</si>
  <si>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</si>
  <si>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</si>
  <si>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</si>
  <si>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</si>
  <si>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</si>
  <si>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</si>
  <si>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</si>
  <si>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</si>
  <si>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</si>
  <si>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</si>
  <si>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</si>
  <si>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</si>
  <si>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</si>
  <si>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</si>
  <si>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</si>
  <si>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</si>
  <si>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</si>
  <si>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</si>
  <si>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</si>
  <si>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</si>
  <si>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</si>
  <si>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</si>
  <si>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</si>
  <si>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</si>
  <si>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</si>
  <si>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</si>
  <si>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</si>
  <si>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</si>
  <si>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</si>
  <si>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</si>
  <si>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</si>
  <si>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</si>
  <si>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</si>
  <si>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</si>
  <si>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</si>
  <si>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</si>
  <si>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</si>
  <si>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</si>
  <si>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</si>
  <si>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</si>
  <si>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</si>
  <si>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</si>
  <si>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</si>
  <si>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</si>
  <si>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</si>
  <si>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</si>
  <si>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</si>
  <si>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</si>
  <si>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</si>
  <si>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</si>
  <si>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</si>
  <si>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</si>
  <si>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</si>
  <si>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</si>
  <si>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</si>
  <si>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</si>
  <si>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</si>
  <si>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</si>
  <si>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</si>
  <si>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</si>
  <si>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</si>
  <si>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</si>
  <si>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</si>
  <si>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</si>
  <si>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</si>
  <si>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</si>
  <si>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</si>
  <si>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</si>
  <si>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</si>
  <si>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</si>
  <si>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</si>
  <si>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</si>
  <si>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</si>
  <si>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</si>
  <si>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</si>
  <si>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</si>
  <si>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</si>
  <si>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</si>
  <si>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</si>
  <si>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</si>
  <si>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</si>
  <si>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</si>
  <si>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</si>
  <si>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</si>
  <si>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</si>
  <si>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</si>
  <si>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</si>
  <si>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</si>
  <si>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</si>
  <si>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</si>
  <si>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</si>
  <si>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</si>
  <si>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</si>
  <si>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</si>
  <si>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</si>
  <si>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</si>
  <si>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</si>
  <si>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</si>
  <si>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</si>
  <si>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</si>
  <si>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</si>
  <si>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</si>
  <si>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</si>
  <si>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</si>
  <si>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</si>
  <si>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</si>
  <si>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</si>
  <si>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</si>
  <si>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</si>
  <si>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</si>
  <si>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</si>
  <si>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</si>
  <si>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</si>
  <si>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</si>
  <si>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</si>
  <si>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</si>
  <si>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</si>
  <si>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</si>
  <si>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</si>
  <si>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</si>
  <si>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</si>
  <si>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</si>
  <si>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</si>
  <si>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</si>
  <si>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</si>
  <si>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</si>
  <si>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</si>
  <si>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</si>
  <si>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</si>
  <si>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</si>
  <si>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</si>
  <si>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</si>
  <si>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</si>
  <si>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</si>
  <si>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</si>
  <si>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</si>
  <si>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</si>
  <si>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</si>
  <si>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</si>
  <si>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</si>
  <si>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</si>
  <si>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</si>
  <si>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</si>
  <si>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</si>
  <si>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</si>
  <si>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</si>
  <si>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</si>
  <si>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</si>
  <si>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</si>
  <si>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</si>
  <si>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</si>
  <si>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</si>
  <si>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</si>
  <si>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</si>
  <si>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</si>
  <si>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</si>
  <si>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</si>
  <si>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</si>
  <si>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</si>
  <si>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</si>
  <si>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</si>
  <si>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</si>
  <si>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</si>
  <si>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</si>
  <si>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</si>
  <si>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</si>
  <si>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</si>
  <si>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</si>
  <si>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</si>
  <si>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</si>
  <si>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</si>
  <si>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</si>
  <si>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</si>
  <si>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</si>
  <si>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</si>
  <si>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</si>
  <si>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</si>
  <si>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</si>
  <si>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</si>
  <si>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</si>
  <si>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</si>
  <si>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</si>
  <si>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</si>
  <si>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</si>
  <si>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</si>
  <si>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</si>
  <si>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</si>
  <si>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</si>
  <si>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</si>
  <si>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</si>
  <si>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</si>
  <si>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</si>
  <si>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</si>
  <si>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</si>
  <si>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</si>
  <si>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</si>
  <si>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</si>
  <si>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</si>
  <si>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</si>
  <si>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</si>
  <si>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</si>
  <si>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</si>
  <si>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</si>
  <si>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</si>
  <si>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</si>
  <si>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</si>
  <si>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</si>
  <si>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</si>
  <si>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</si>
  <si>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</si>
  <si>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</si>
  <si>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</si>
  <si>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</si>
  <si>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</si>
  <si>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</si>
  <si>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</si>
  <si>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</si>
  <si>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</si>
  <si>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</si>
  <si>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</si>
  <si>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</si>
  <si>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</si>
  <si>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</si>
  <si>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</si>
  <si>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</si>
  <si>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</si>
  <si>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</si>
  <si>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</si>
  <si>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</si>
  <si>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</si>
  <si>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</si>
  <si>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</si>
  <si>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</si>
  <si>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</si>
  <si>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</si>
  <si>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</si>
  <si>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</si>
  <si>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</si>
  <si>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</si>
  <si>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</si>
  <si>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</si>
  <si>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</si>
  <si>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</si>
  <si>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</si>
  <si>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</si>
  <si>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</si>
  <si>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</si>
  <si>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</si>
  <si>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</si>
  <si>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</si>
  <si>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</si>
  <si>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</si>
  <si>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</si>
  <si>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</si>
  <si>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</si>
  <si>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</si>
  <si>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</si>
  <si>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</si>
  <si>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</si>
  <si>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</si>
  <si>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</si>
  <si>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</si>
  <si>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</si>
  <si>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</si>
  <si>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</si>
  <si>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</si>
  <si>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</si>
  <si>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</si>
  <si>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</si>
  <si>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</si>
  <si>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</si>
  <si>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</si>
  <si>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</si>
  <si>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</si>
  <si>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</si>
  <si>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</si>
  <si>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</si>
  <si>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</si>
  <si>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</si>
  <si>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</si>
  <si>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</si>
  <si>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</si>
  <si>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</si>
  <si>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</si>
  <si>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</si>
  <si>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</si>
  <si>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</si>
  <si>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</si>
  <si>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</si>
  <si>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</si>
  <si>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</si>
  <si>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</si>
  <si>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</si>
  <si>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</si>
  <si>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</si>
  <si>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</si>
  <si>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</si>
  <si>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</si>
  <si>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</si>
  <si>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</si>
  <si>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</si>
  <si>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</si>
  <si>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</si>
  <si>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</si>
  <si>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</si>
  <si>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</si>
  <si>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</si>
  <si>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</si>
  <si>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</si>
  <si>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</si>
  <si>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</si>
  <si>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</si>
  <si>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</si>
  <si>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</si>
  <si>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</si>
  <si>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</si>
  <si>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</si>
  <si>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</si>
  <si>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</si>
  <si>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</si>
  <si>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</si>
  <si>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</si>
  <si>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</si>
  <si>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</si>
  <si>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</si>
  <si>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</si>
  <si>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</si>
  <si>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</si>
  <si>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</si>
  <si>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</si>
  <si>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</si>
  <si>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</si>
  <si>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</si>
  <si>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</si>
  <si>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</si>
  <si>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</si>
  <si>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</si>
  <si>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</si>
  <si>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</si>
  <si>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</si>
  <si>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</si>
  <si>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</si>
  <si>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</si>
  <si>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</si>
  <si>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</si>
  <si>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</si>
  <si>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</si>
  <si>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</si>
  <si>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</si>
  <si>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</si>
  <si>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</si>
  <si>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</si>
  <si>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</si>
  <si>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</si>
  <si>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</si>
  <si>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</si>
  <si>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</si>
  <si>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</si>
  <si>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</si>
  <si>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</si>
  <si>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</si>
  <si>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</si>
  <si>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</si>
  <si>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</si>
  <si>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</si>
  <si>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</si>
  <si>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</si>
  <si>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</si>
  <si>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</si>
  <si>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</si>
  <si>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</si>
  <si>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</si>
  <si>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</si>
  <si>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</si>
  <si>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</si>
  <si>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</si>
  <si>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</si>
  <si>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</si>
  <si>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</si>
  <si>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</si>
  <si>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</si>
  <si>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</si>
  <si>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</si>
  <si>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</si>
  <si>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</si>
  <si>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</si>
  <si>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</si>
  <si>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</si>
  <si>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</si>
  <si>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</si>
  <si>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</si>
  <si>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</si>
  <si>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</si>
  <si>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</si>
  <si>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</si>
  <si>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</si>
  <si>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</si>
  <si>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</si>
  <si>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</si>
  <si>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</si>
  <si>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</si>
  <si>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</si>
  <si>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</si>
  <si>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</si>
  <si>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</si>
  <si>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</si>
  <si>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</si>
  <si>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</si>
  <si>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</si>
  <si>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</si>
  <si>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</si>
  <si>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</si>
  <si>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</si>
  <si>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</si>
  <si>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</si>
  <si>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</si>
  <si>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</si>
  <si>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</si>
  <si>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</si>
  <si>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</si>
  <si>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</si>
  <si>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</si>
  <si>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</si>
  <si>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</si>
  <si>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</si>
  <si>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</si>
  <si>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</si>
  <si>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</si>
  <si>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</si>
  <si>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</si>
  <si>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</si>
  <si>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</si>
  <si>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</si>
  <si>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</si>
  <si>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</si>
  <si>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</si>
  <si>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</si>
  <si>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</si>
  <si>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</si>
  <si>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</si>
  <si>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</si>
  <si>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</si>
  <si>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</si>
  <si>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</si>
  <si>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</si>
  <si>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</si>
  <si>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</si>
  <si>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</si>
  <si>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</si>
  <si>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</si>
  <si>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</si>
  <si>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</si>
  <si>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</si>
  <si>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</si>
  <si>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</si>
  <si>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</si>
  <si>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</si>
  <si>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</si>
  <si>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</si>
  <si>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</si>
  <si>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</si>
  <si>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</si>
  <si>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</si>
  <si>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</si>
  <si>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</si>
  <si>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</si>
  <si>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</si>
  <si>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</si>
  <si>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</si>
  <si>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</si>
  <si>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</si>
  <si>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</si>
  <si>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</si>
  <si>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</si>
  <si>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</si>
  <si>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</si>
  <si>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</si>
  <si>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</si>
  <si>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</si>
  <si>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</si>
  <si>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</si>
  <si>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</si>
  <si>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</si>
  <si>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</si>
  <si>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</si>
  <si>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</si>
  <si>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</si>
  <si>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</si>
  <si>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</si>
  <si>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</si>
  <si>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</si>
  <si>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</si>
  <si>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</si>
  <si>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</si>
  <si>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</si>
  <si>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</si>
  <si>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</si>
  <si>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</si>
  <si>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</si>
  <si>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</si>
  <si>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</si>
  <si>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</si>
  <si>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</si>
  <si>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</si>
  <si>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</si>
  <si>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</si>
  <si>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</si>
  <si>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</si>
  <si>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</si>
  <si>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</si>
  <si>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</si>
  <si>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</si>
  <si>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</si>
  <si>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</si>
  <si>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</si>
  <si>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</si>
  <si>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</si>
  <si>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</si>
  <si>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</si>
  <si>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</si>
  <si>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</si>
  <si>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</si>
  <si>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</si>
  <si>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</si>
  <si>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</si>
  <si>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</si>
  <si>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</si>
  <si>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</si>
  <si>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</si>
  <si>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</si>
  <si>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</si>
  <si>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</si>
  <si>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</si>
  <si>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</si>
  <si>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</si>
  <si>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</si>
  <si>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</si>
  <si>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</si>
  <si>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</si>
  <si>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</si>
  <si>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</si>
  <si>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</si>
  <si>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</si>
  <si>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</si>
  <si>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</si>
  <si>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</si>
  <si>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</si>
  <si>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</si>
  <si>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</si>
  <si>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</si>
  <si>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</si>
  <si>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</si>
  <si>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</si>
  <si>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</si>
  <si>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</si>
  <si>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</si>
  <si>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</si>
  <si>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</si>
  <si>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</si>
  <si>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</si>
  <si>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</si>
  <si>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</si>
  <si>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</si>
  <si>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</si>
  <si>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</si>
  <si>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</si>
  <si>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</si>
  <si>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</si>
  <si>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</si>
  <si>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</si>
  <si>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</si>
  <si>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</si>
  <si>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</si>
  <si>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</si>
  <si>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</si>
  <si>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</si>
  <si>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</si>
  <si>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</si>
  <si>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</si>
  <si>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</si>
  <si>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</si>
  <si>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</si>
  <si>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</si>
  <si>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</si>
  <si>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</si>
  <si>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</si>
  <si>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</si>
  <si>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</si>
  <si>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</si>
  <si>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</si>
  <si>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</si>
  <si>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</si>
  <si>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</si>
  <si>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</si>
  <si>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</si>
  <si>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</si>
  <si>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</si>
  <si>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</si>
  <si>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</si>
  <si>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</si>
  <si>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</si>
  <si>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</si>
  <si>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</si>
  <si>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</si>
  <si>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</si>
  <si>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</si>
  <si>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</si>
  <si>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</si>
  <si>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</si>
  <si>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</si>
  <si>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</si>
  <si>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</si>
  <si>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</si>
  <si>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</si>
  <si>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</si>
  <si>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</si>
  <si>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</si>
  <si>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</si>
  <si>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</si>
  <si>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</si>
  <si>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</si>
  <si>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</si>
  <si>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</si>
  <si>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</si>
  <si>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</si>
  <si>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</si>
  <si>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</si>
  <si>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</si>
  <si>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</si>
  <si>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</si>
  <si>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</si>
  <si>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</si>
  <si>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</si>
  <si>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</si>
  <si>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</si>
  <si>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</si>
  <si>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</si>
  <si>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A4</t>
  </si>
  <si>
    <t>A4SA2</t>
  </si>
  <si>
    <t>RT1-A</t>
  </si>
  <si>
    <t>RT1-B</t>
  </si>
  <si>
    <t>RT1-C</t>
  </si>
  <si>
    <t>RT2</t>
  </si>
  <si>
    <t>RT3</t>
  </si>
  <si>
    <t>RT4</t>
  </si>
  <si>
    <t>RT5</t>
  </si>
  <si>
    <t>População Consórcio</t>
  </si>
  <si>
    <t>Geração Per Capta RSU</t>
  </si>
  <si>
    <t>Custo Atual Gestão RSU/Desoneração Prefeitura</t>
  </si>
  <si>
    <t>I72</t>
  </si>
  <si>
    <t>I74</t>
  </si>
  <si>
    <t>I88</t>
  </si>
  <si>
    <t>I90</t>
  </si>
  <si>
    <t>hab</t>
  </si>
  <si>
    <t>a</t>
  </si>
  <si>
    <t>Kt/a</t>
  </si>
  <si>
    <t>MWh/a</t>
  </si>
  <si>
    <t>Kl/a</t>
  </si>
  <si>
    <t>Passo 5</t>
  </si>
  <si>
    <t>Nova Tarifa Bruta vs Nova Tarifa Líquida RSU</t>
  </si>
  <si>
    <t>Tarifas RSU vs % Eficiência Valorização RSU</t>
  </si>
  <si>
    <t>Nova Tarifa vs Despesa Atual com Gestão RSU</t>
  </si>
  <si>
    <t>Detalhe das Despesas Atual Gestão vs Valorização Resíduos</t>
  </si>
  <si>
    <t>Quantitativo Entrada Total RSU e Rejeitos para Aterro</t>
  </si>
  <si>
    <t>Quantitativo Entrada Total RSU vs Rejeitos &amp; Materiais Recicláveis</t>
  </si>
  <si>
    <t>Quantiativo Entrada vs Custos Associados: Capex &amp; Opex</t>
  </si>
  <si>
    <t>Quantitativo Entrada Total RSU vs Modicidade Tarifária e Ganhos Indiretos</t>
  </si>
  <si>
    <t>Composição Ganhos Indiretos: Ambiental/Social/Ecosocial</t>
  </si>
  <si>
    <t>Detalhamento Ganho Indireto Ambiental</t>
  </si>
  <si>
    <t>Detalhamento Ganho Indireto Social</t>
  </si>
  <si>
    <t>Detalhamento Ganho Indireto Ecosocial</t>
  </si>
  <si>
    <t>Quantidade Entrada vs Receitas Produtos Valorizados</t>
  </si>
  <si>
    <t>Quantidade Entrada vs Produtos Valorizados</t>
  </si>
  <si>
    <t>Quantidade Entrada vs Ganhos Autoconsumo e Utilidade Pública</t>
  </si>
  <si>
    <t>Composição Ganhos Indiretos - Ambiental, Social &amp; Ecosocial</t>
  </si>
  <si>
    <t>Quantiativo Entrada vs Custos Associados - Capex &amp; Opex</t>
  </si>
  <si>
    <t>GRÁFICOS</t>
  </si>
  <si>
    <t>SIMULAÇÃO</t>
  </si>
  <si>
    <t>frmStepFour</t>
  </si>
  <si>
    <t>Status da Execução da Simulação</t>
  </si>
  <si>
    <t>SimulationStatus</t>
  </si>
  <si>
    <t>Meta Tarifa
(R$/t RSU)</t>
  </si>
  <si>
    <t>Meta Eficiência
(%)</t>
  </si>
  <si>
    <t>População Consórcio
(hab)</t>
  </si>
  <si>
    <r>
      <t>Geração Per Capta RSU
(Kg RSU.d</t>
    </r>
    <r>
      <rPr>
        <b/>
        <vertAlign val="superscript"/>
        <sz val="10"/>
        <color theme="0"/>
        <rFont val="Open Sans"/>
        <family val="2"/>
      </rPr>
      <t>-1</t>
    </r>
    <r>
      <rPr>
        <b/>
        <sz val="10"/>
        <color theme="0"/>
        <rFont val="Open Sans"/>
      </rPr>
      <t>,hab</t>
    </r>
    <r>
      <rPr>
        <b/>
        <vertAlign val="superscript"/>
        <sz val="10"/>
        <color theme="0"/>
        <rFont val="Open Sans"/>
        <family val="2"/>
      </rPr>
      <t>-1</t>
    </r>
    <r>
      <rPr>
        <b/>
        <sz val="10"/>
        <color theme="0"/>
        <rFont val="Open Sans"/>
      </rPr>
      <t>)</t>
    </r>
  </si>
  <si>
    <t>Custo Atual Gestão RSU  Desoneração Prefeitura
(R$/t RSU)</t>
  </si>
  <si>
    <t>Nova RT | TARIFA LÍQUIDA 
(R$/t RDO)</t>
  </si>
  <si>
    <t>% EF RT + CM | Ef. Valoriz. RT + Custos Mov.(sobre TARIFA LÍQUIDA)
(R$/t RDO)</t>
  </si>
  <si>
    <t>Prazo de Contrato
(a)</t>
  </si>
  <si>
    <t>CAPEX Período Contrato
(Milh R$)</t>
  </si>
  <si>
    <t>OPEX(Médio Anual) Período Contrato
(Milh R$/a)</t>
  </si>
  <si>
    <t>Qt. Dimensionamento RT
(Kt/a)</t>
  </si>
  <si>
    <t>Qt Perda Massa + Evap.
(Kt/a)</t>
  </si>
  <si>
    <t>Qt Rejeito p/ Aterro
(Kt/a)</t>
  </si>
  <si>
    <t>Qt Mat. Reaproveitados
(Kt/a)</t>
  </si>
  <si>
    <t>Qt Mat. Recicláveis
(Kt/a)</t>
  </si>
  <si>
    <t>Qt Comp. Orgânico
(Kt/a)</t>
  </si>
  <si>
    <t>Qt CDR| Comb.Deriv.Resíduos
(Kt/a)</t>
  </si>
  <si>
    <t>Qt E. Elétrica | Incineração
(MWh/a)</t>
  </si>
  <si>
    <t>Qt E. Elétrica | Biodigestão
(MWh/a)</t>
  </si>
  <si>
    <t>Qt Biometano
(Kl Diesel Equiv)</t>
  </si>
  <si>
    <r>
      <t>Qt Biometano
(Nm</t>
    </r>
    <r>
      <rPr>
        <b/>
        <vertAlign val="superscript"/>
        <sz val="10"/>
        <color theme="0"/>
        <rFont val="Open Sans"/>
        <family val="2"/>
      </rPr>
      <t>3</t>
    </r>
    <r>
      <rPr>
        <b/>
        <sz val="10"/>
        <color theme="0"/>
        <rFont val="Open Sans"/>
      </rPr>
      <t xml:space="preserve"> Gás Nat. Equiv.)</t>
    </r>
  </si>
  <si>
    <t>Nova RT | TARIFA BRUTA incl. CUSTOS MOV. RES/REJ
(R$/t RDO)</t>
  </si>
  <si>
    <t xml:space="preserve"> Custos Serviços Coleta
(R$/t RDO)</t>
  </si>
  <si>
    <t xml:space="preserve"> Custos Operac. Transb.
(R$/t RDO)</t>
  </si>
  <si>
    <t xml:space="preserve"> Custos Serv. Transp. Rej. p/ Aterro
(R$/t RDO)</t>
  </si>
  <si>
    <t>Nova RT | TARIFA BRUTA RDO
(R$/t RDO)</t>
  </si>
  <si>
    <t>Delta Modicidade Tarifária
(R$/t RDO)</t>
  </si>
  <si>
    <t>AUTOCONSUMO - E. Elétrica
(R$/t RDO)</t>
  </si>
  <si>
    <t>AUTOCONSUMO - Biometano
(R$/t RDO)</t>
  </si>
  <si>
    <t>UTILIDADE PÚBLICA: Biometano
(R$/t RDO)</t>
  </si>
  <si>
    <t>UTILIDADE PÚBLICA: Energia Elétrica
(R$/t RDO)</t>
  </si>
  <si>
    <t>COMERCIALIZAÇÃO: Mat. Recicláveis
(R$/t RDO)</t>
  </si>
  <si>
    <t>COMERCIALIZAÇÃO: E. Elétrica
(R$/t RDO)</t>
  </si>
  <si>
    <t>COMERCIALIZAÇÃO: Biometano
(R$/t RDO)</t>
  </si>
  <si>
    <t>COMERCIALIZAÇÃO: Composto Orgânico
(R$/t RDO)</t>
  </si>
  <si>
    <t>COMERCIALIZAÇÃO: CDR
(R$/t RDO)</t>
  </si>
  <si>
    <t>GANHO AUTOC./UTIL. PÚBL.
(R$/t RDO)</t>
  </si>
  <si>
    <t>AUTOCONSUMO: E.E. ETVR
(R$/t RDO)</t>
  </si>
  <si>
    <t>AUTOCONSUMO: Biomet.(Descarb.)
(R$/t RDO)</t>
  </si>
  <si>
    <t>UTILIDADE PÚBLICA: Biomet.(Descarb.)
(R$/t RDO)</t>
  </si>
  <si>
    <t>UTILIDADE PÚBLICA: E.E Prefeit.(Arrendamento)
(R$/t RDO)</t>
  </si>
  <si>
    <t>Nova RT | GANHOS INDIRETOS
 (R$/t RDO)</t>
  </si>
  <si>
    <t>Ganhos Indiretos | Dim AMBIENTAL
(R$/t RDO)</t>
  </si>
  <si>
    <t>Dim AMBIENTAL | Custo Evitado Desv. Aterro
(R$/t RDO)</t>
  </si>
  <si>
    <t>Dim AMBIENTAL | Priorizar Reciclagem
(R$/t RDO)</t>
  </si>
  <si>
    <t>Ganhos Indiretos | Dim SOCIAL
(R$/t RDO)</t>
  </si>
  <si>
    <t>Dim. SOCIAL | Inclusão Catadores
(R$/t RDO)</t>
  </si>
  <si>
    <t>Dim. SOCIAL | Empregos Diretos
(R$/t RDO)</t>
  </si>
  <si>
    <t>Dim. SOCIAL | Trib. + Imp. Novos Empregos
(R$/t RDO)</t>
  </si>
  <si>
    <t>Ganhos Indiretos | Dim ECO&amp;SOCIAL 
(R$/t RDO)</t>
  </si>
  <si>
    <t>Dim. ECO&amp;SOCIAL | Imp. Municip.(ISS)
(R$/t RDO)</t>
  </si>
  <si>
    <t>Dim. ECO&amp;SOCIAL | Imp. Est.(ICMS)
(R$/t RDO)</t>
  </si>
  <si>
    <t>Dim. ECO&amp;SOCIAL | Imp. Fed.(IRPJ, PIS/COFINS)
(R$/t RDO)</t>
  </si>
  <si>
    <t>Nova RT | GANHOS TOTAIS
(R$/t RDO)</t>
  </si>
  <si>
    <t>Nova RT | GANHOS TOTAIS + MODIC. TARIF.
(R$/t RDO)</t>
  </si>
  <si>
    <t>% EF RT | Ef. Valoriz. RT(sobre TARIFA BRUTA)
(R$/t RDO)</t>
  </si>
  <si>
    <r>
      <t>Kg RSU.hab</t>
    </r>
    <r>
      <rPr>
        <b/>
        <vertAlign val="superscript"/>
        <sz val="11"/>
        <color theme="0"/>
        <rFont val="Calibri"/>
        <family val="2"/>
        <scheme val="minor"/>
      </rPr>
      <t>-1</t>
    </r>
    <r>
      <rPr>
        <b/>
        <sz val="11"/>
        <color theme="0"/>
        <rFont val="Calibri"/>
        <family val="2"/>
        <scheme val="minor"/>
      </rPr>
      <t>.d</t>
    </r>
    <r>
      <rPr>
        <b/>
        <vertAlign val="superscript"/>
        <sz val="11"/>
        <color theme="0"/>
        <rFont val="Calibri"/>
        <family val="2"/>
        <scheme val="minor"/>
      </rPr>
      <t>-1</t>
    </r>
  </si>
  <si>
    <r>
      <t>Nm</t>
    </r>
    <r>
      <rPr>
        <b/>
        <vertAlign val="superscript"/>
        <sz val="11"/>
        <color theme="0"/>
        <rFont val="Calibri"/>
        <family val="2"/>
        <scheme val="minor"/>
      </rPr>
      <t>3</t>
    </r>
    <r>
      <rPr>
        <b/>
        <sz val="11"/>
        <color theme="0"/>
        <rFont val="Calibri"/>
        <family val="2"/>
        <scheme val="minor"/>
      </rPr>
      <t>/a</t>
    </r>
  </si>
  <si>
    <t>Permite avaliar a magnitude do potencial de valorização de resíduos comparando a tarifa bruta e a tarifa líquida a ser cobrada junto aos usuários</t>
  </si>
  <si>
    <t>Permite avaliar a eficiência de valorização de resíduos comparando a tarifa bruta e a tarifa líquida acrescida dos demais ganhos de implementação da nova rota tecnológica incluindo a desoneração das prefeituras</t>
  </si>
  <si>
    <t>Permite comparar o custeio da gestão atual dos resíduos em relação ao custeio futuro da nova rota tecnológica representada pela nova tarifa a ser cobrada dos usuários</t>
  </si>
  <si>
    <t>Permite avaliar a magnitude do ganho adicionado com a potencial valorização</t>
  </si>
  <si>
    <t>Permite avaliar o potencial de recuperação e valorização de resíduos</t>
  </si>
  <si>
    <t>Permite avaliar a magnitude dos custos associados à implementação das rotas tecnológicas</t>
  </si>
  <si>
    <t>Permite avaliar o detalhamento da composição dos Ganhos Indiretos e a Dedução taifária</t>
  </si>
  <si>
    <t>Permite avaliar as diferentes dimensões dos ganhos indiretos do reaproveitamente e valorização dos resíduos</t>
  </si>
  <si>
    <t>Permite avaliar o detalhamento da dimensão ambiental dos ganhos indiretos</t>
  </si>
  <si>
    <t>Permite avaliar o detalhamento da dimensão social dos ganhos indiretos</t>
  </si>
  <si>
    <t>Permite avaliar o detalhamento da dimensão Ecosocial dos ganhos indiretos</t>
  </si>
  <si>
    <t>Permite avaliar o potencial de valorização dos resíduos em função dos quantitativos dos produtos a serem produzidos via recuperaç~p</t>
  </si>
  <si>
    <t>Permite avaliar o potencial de ganhos adicionais a serem propiciados com a reutilização de produtos valorizados a partir da vlorização dos resíduos</t>
  </si>
  <si>
    <t>Permite avaliar o índice de reciclagem e o desvio de aterro</t>
  </si>
  <si>
    <t>Permite avaliar entre as diferentes opções de arranjos, RT´s e cenários de mercado, o esforço de modicidade tarifária para implementação da nova rota tecnológica e consequente distribuição do valor da tarifa aos usuários</t>
  </si>
  <si>
    <t>Permite avaliar entre as diferentes opções de arranjos, RT´s e cenários de mercado, o esforço de modicidade tarifária para implementação da nova rota tecnológica e consequente % de eficiência de valorização</t>
  </si>
  <si>
    <t>Cenários Econômicos das RTs - Radar 2A</t>
  </si>
  <si>
    <t>Cenários Econômicos das RTs - Radar 2B</t>
  </si>
  <si>
    <t>Radar de Avaliação das Rotas Tecnológicas de RSU</t>
  </si>
  <si>
    <t>Permite avaliar a compatibilidade e aderência das alternativas de rotas Tecnológicas de cada arranjo às metas de Expectativa do valir da tarifa e do % de Eficiência de valorização do RSU definidos pelo usuário para o estudo de caso</t>
  </si>
  <si>
    <t>Tarifa Tratamento</t>
  </si>
  <si>
    <t>Tarif. + Cust Mov R$/t (a)</t>
  </si>
  <si>
    <t>Ganhos Indiretos R$/t (b)</t>
  </si>
  <si>
    <t>RT1A - Biodigestão e Produção Energia Elétrica</t>
  </si>
  <si>
    <t>RT1B - Biodigestão e Descarbonização Frota Pública</t>
  </si>
  <si>
    <t>RT1C - Biodigestão e Comercialização Biometano</t>
  </si>
  <si>
    <t>RT2 - Compostagem e Produção Composto Orgânico</t>
  </si>
  <si>
    <t>RT3 - Biosecagem e Produção BioCDR</t>
  </si>
  <si>
    <t>RT4 - Incineração Mass Burning</t>
  </si>
  <si>
    <t>RT5 - Incineração Mass Burning Descentralizada</t>
  </si>
  <si>
    <t>Sub-arranjo</t>
  </si>
  <si>
    <t>Desoneração da Prefeitura</t>
  </si>
  <si>
    <t>GRANFPOLIS - Ref 22 Ago</t>
  </si>
  <si>
    <t>C:\Users\cristiansimioni\Desktop</t>
  </si>
  <si>
    <t>C:\Users\cristiansimioni\AppData\Local\Microsoft\WindowsApps\python.exe</t>
  </si>
  <si>
    <t>Capex Inbound</t>
  </si>
  <si>
    <t>Capex Outbound</t>
  </si>
  <si>
    <t>CapexInbound</t>
  </si>
  <si>
    <t>CapexOutbound</t>
  </si>
  <si>
    <t>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</si>
  <si>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</si>
  <si>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Sumário</t>
  </si>
  <si>
    <t>A1SA1</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</si>
  <si>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</si>
  <si>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Biguaçu'</t>
  </si>
  <si>
    <t>Florianópolis'</t>
  </si>
  <si>
    <t>A2</t>
  </si>
  <si>
    <t>A2SA1</t>
  </si>
  <si>
    <t>A3</t>
  </si>
  <si>
    <t>A3SA1</t>
  </si>
  <si>
    <t>São José'</t>
  </si>
  <si>
    <t>A3SA2</t>
  </si>
  <si>
    <t>Nova Trento'</t>
  </si>
  <si>
    <t>São João Batista'</t>
  </si>
  <si>
    <t>A4SA1</t>
  </si>
  <si>
    <t>A5</t>
  </si>
  <si>
    <t>A5SA1</t>
  </si>
  <si>
    <t>A5SA2</t>
  </si>
  <si>
    <t>A6</t>
  </si>
  <si>
    <t>[['Alfredo Wagner', 'Florianópolis', 'São José', 'Palhoça', 'Biguaçu', 'Antônio Carlos', 'São Pedro de Alcântara', 'Garopaba', 'Paulo Lopes', 'Santo Amaro da Imperatriz', 'Águas Mornas', 'São Bonifácio'], ['Angelina', 'Rancho Queimado', 'Anitápolis', 'Governador Celso Ramos', 'Leoberto Leal', 'São João Batista', 'Nova Trento', 'Canelinha', 'Major Gercino', 'Tijucas']]</t>
  </si>
  <si>
    <t>A6SA1</t>
  </si>
  <si>
    <t>['Alfredo Wagner', 'Florianópolis', 'São José', 'Palhoça', 'Biguaçu', 'Antônio Carlos', 'São Pedro de Alcântara', 'Garopaba', 'Paulo Lopes', 'Santo Amaro da Imperatriz', 'Águas Mornas', 'São Bonifácio']</t>
  </si>
  <si>
    <t>A6SA2</t>
  </si>
  <si>
    <t>['Angelina', 'Rancho Queimado', 'Anitápolis', 'Governador Celso Ramos', 'Leoberto Leal', 'São João Batista', 'Nova Trento', 'Canelinha', 'Major Gercino', 'Tijucas']</t>
  </si>
  <si>
    <t>A7</t>
  </si>
  <si>
    <t>[['Angelina', 'Rancho Queimado', 'Anitápolis', 'Florianópolis', 'São José', 'Palhoça', 'Biguaçu', 'Antônio Carlos', 'São Pedro de Alcântara', 'Garopaba', 'Paulo Lopes', 'Santo Amaro da Imperatriz', 'Águas Mornas', 'São Bonifácio'], ['Alfredo Wagner', 'Governador Celso Ramos', 'Leoberto Leal', 'São João Batista', 'Nova Trento', 'Canelinha', 'Major Gercino', 'Tijucas']]</t>
  </si>
  <si>
    <t>A7SA1</t>
  </si>
  <si>
    <t>['Angelina', 'Rancho Queimado', 'Anitápolis', 'Florianópolis', 'São José', 'Palhoça', 'Biguaçu', 'Antônio Carlos', 'São Pedro de Alcântara', 'Garopaba', 'Paulo Lopes', 'Santo Amaro da Imperatriz', 'Águas Mornas', 'São Bonifácio']</t>
  </si>
  <si>
    <t>A7SA2</t>
  </si>
  <si>
    <t>['Alfredo Wagner', 'Governador Celso Ramos', 'Leoberto Leal', 'São João Batista', 'Nova Trento', 'Canelinha', 'Major Gercino', 'Tijucas']</t>
  </si>
  <si>
    <t>A8</t>
  </si>
  <si>
    <t>A8SA1</t>
  </si>
  <si>
    <t>A8SA2</t>
  </si>
  <si>
    <t>A9</t>
  </si>
  <si>
    <t>A9SA1</t>
  </si>
  <si>
    <t>A9SA2</t>
  </si>
  <si>
    <t>A10</t>
  </si>
  <si>
    <t>A10SA1</t>
  </si>
  <si>
    <t>A10SA2</t>
  </si>
  <si>
    <t>A11</t>
  </si>
  <si>
    <t>A11SA1</t>
  </si>
  <si>
    <t>A11SA2</t>
  </si>
  <si>
    <t>Milh R$</t>
  </si>
  <si>
    <t>Mercado Base</t>
  </si>
  <si>
    <t>M1A1SA1RT1-A</t>
  </si>
  <si>
    <t>M1A1SA1RT1-B</t>
  </si>
  <si>
    <t>M1A1SA1RT1-C</t>
  </si>
  <si>
    <t>M1A1SA1RT2</t>
  </si>
  <si>
    <t>M1A1SA1RT3</t>
  </si>
  <si>
    <t>M1A1SA1RT4</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</si>
  <si>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</si>
  <si>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</si>
  <si>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</si>
  <si>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</si>
  <si>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</si>
  <si>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</si>
  <si>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</si>
  <si>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</si>
  <si>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</si>
  <si>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</si>
  <si>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</si>
  <si>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</si>
  <si>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</si>
  <si>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</si>
  <si>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</si>
  <si>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</si>
  <si>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</si>
  <si>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</si>
  <si>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</si>
  <si>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</si>
  <si>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</si>
  <si>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</si>
  <si>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</si>
  <si>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</si>
  <si>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</si>
  <si>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</si>
  <si>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</si>
  <si>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</si>
  <si>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</si>
  <si>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</si>
  <si>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</si>
  <si>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</si>
  <si>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</si>
  <si>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</si>
  <si>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</si>
  <si>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</si>
  <si>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</si>
  <si>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</si>
  <si>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</si>
  <si>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</si>
  <si>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</si>
  <si>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</si>
  <si>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</si>
  <si>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</si>
  <si>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</si>
  <si>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</si>
  <si>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</si>
  <si>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</si>
  <si>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</si>
  <si>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</si>
  <si>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</si>
  <si>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</si>
  <si>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</si>
  <si>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</si>
  <si>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</si>
  <si>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</si>
  <si>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</si>
  <si>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</si>
  <si>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</si>
  <si>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</si>
  <si>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</si>
  <si>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</si>
  <si>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</si>
  <si>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</si>
  <si>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</si>
  <si>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</si>
  <si>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</si>
  <si>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</si>
  <si>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</si>
  <si>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</si>
  <si>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</si>
  <si>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</si>
  <si>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</si>
  <si>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</si>
  <si>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</si>
  <si>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</si>
  <si>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</si>
  <si>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</si>
  <si>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</si>
  <si>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</si>
  <si>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</si>
  <si>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</si>
  <si>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</si>
  <si>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</si>
  <si>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</si>
  <si>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</si>
  <si>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</si>
  <si>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</si>
  <si>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</si>
  <si>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</si>
  <si>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</si>
  <si>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</si>
  <si>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</si>
  <si>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</si>
  <si>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</si>
  <si>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</si>
  <si>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</si>
  <si>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</si>
  <si>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</si>
  <si>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</si>
  <si>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</si>
  <si>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</si>
  <si>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</si>
  <si>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</si>
  <si>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</si>
  <si>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</si>
  <si>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</si>
  <si>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</si>
  <si>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</si>
  <si>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</si>
  <si>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</si>
  <si>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</si>
  <si>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</si>
  <si>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</si>
  <si>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</si>
  <si>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</si>
  <si>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</si>
  <si>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</si>
  <si>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</si>
  <si>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</si>
  <si>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</si>
  <si>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</si>
  <si>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</si>
  <si>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</si>
  <si>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</si>
  <si>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</si>
  <si>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</si>
  <si>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</si>
  <si>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</si>
  <si>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</si>
  <si>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</si>
  <si>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</si>
  <si>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</si>
  <si>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</si>
  <si>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</si>
  <si>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</si>
  <si>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</si>
  <si>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</si>
  <si>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</si>
  <si>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</si>
  <si>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</si>
  <si>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</si>
  <si>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</si>
  <si>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</si>
  <si>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</si>
  <si>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</si>
  <si>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</si>
  <si>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</si>
  <si>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</si>
  <si>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</si>
  <si>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M1</t>
  </si>
  <si>
    <t>[['Alfredo Wagner', 'Angelina', 'Rancho Queimado', 'Anitápolis', 'Florianópolis', 'São José', 'Palhoça', 'Biguaçu', 'Antônio Carlos', 'São Pedro de Alcântara', 'Garopaba', 'Paulo Lopes', 'Governador Celso Ramos', 'Santo Amaro da Imperatriz', 'Águas Mornas', 'São Bonifácio'], ['Leoberto Leal', 'São João Batista', 'Nova Trento', 'Canelinha', 'Major Gercino', 'Tijucas']]</t>
  </si>
  <si>
    <t>['Alfredo Wagner', 'Angelina', 'Rancho Queimado', 'Anitápolis', 'Florianópolis', 'São José', 'Palhoça', 'Biguaçu', 'Antônio Carlos', 'São Pedro de Alcântara', 'Garopaba', 'Paulo Lopes', 'Governador Celso Ramos', 'Santo Amaro da Imperatriz', 'Águas Mornas', 'São Bonifácio']</t>
  </si>
  <si>
    <t>['Leoberto Leal', 'São João Batista', 'Nova Trento', 'Canelinha', 'Major Gercino', 'Tijucas']</t>
  </si>
  <si>
    <t>[['Alfredo Wagner', 'Angelina', 'Rancho Queimado', 'Florianópolis', 'São José', 'Palhoça', 'Biguaçu', 'Antônio Carlos', 'São Pedro de Alcântara', 'Garopaba', 'Paulo Lopes', 'Governador Celso Ramos', 'Leoberto Leal', 'Santo Amaro da Imperatriz', 'Águas Mornas', 'São Bonifácio'], ['Anitápolis', 'São João Batista', 'Nova Trento', 'Canelinha', 'Major Gercino', 'Tijucas']]</t>
  </si>
  <si>
    <t>['Alfredo Wagner', 'Angelina', 'Rancho Queimado', 'Florianópolis', 'São José', 'Palhoça', 'Biguaçu', 'Antônio Carlos', 'São Pedro de Alcântara', 'Garopaba', 'Paulo Lopes', 'Governador Celso Ramos', 'Leoberto Leal', 'Santo Amaro da Imperatriz', 'Águas Mornas', 'São Bonifácio']</t>
  </si>
  <si>
    <t>['Anitápolis', 'São João Batista', 'Nova Trento', 'Canelinha', 'Major Gercino', 'Tijucas']</t>
  </si>
  <si>
    <t>[['Alfredo Wagner', 'Anitápolis', 'Florianópolis', 'São José', 'Palhoça', 'Biguaçu', 'Antônio Carlos', 'São Pedro de Alcântara', 'Garopaba', 'Paulo Lopes', 'Santo Amaro da Imperatriz', 'Águas Mornas', 'São Bonifácio'], ['Angelina', 'Rancho Queimado', 'Governador Celso Ramos', 'Leoberto Leal', 'São João Batista', 'Nova Trento', 'Canelinha', 'Major Gercino', 'Tijucas']]</t>
  </si>
  <si>
    <t>['Alfredo Wagner', 'Anitápolis', 'Florianópolis', 'São José', 'Palhoça', 'Biguaçu', 'Antônio Carlos', 'São Pedro de Alcântara', 'Garopaba', 'Paulo Lopes', 'Santo Amaro da Imperatriz', 'Águas Mornas', 'São Bonifácio']</t>
  </si>
  <si>
    <t>['Angelina', 'Rancho Queimado', 'Governador Celso Ramos', 'Leoberto Leal', 'São João Batista', 'Nova Trento', 'Canelinha', 'Major Gercino', 'Tijucas']</t>
  </si>
  <si>
    <t>[['Florianópolis', 'São José', 'Palhoça', 'Biguaçu', 'Antônio Carlos', 'São Pedro de Alcântara', 'Garopaba', 'Paulo Lopes', 'Governador Celso Ramos', 'Santo Amaro da Imperatriz', 'Águas Mornas', 'São Bonifácio'], ['Alfredo Wagner', 'Angelina', 'Rancho Queimado', 'Anitápolis', 'Leoberto Leal', 'São João Batista', 'Nova Trento', 'Canelinha', 'Major Gercino', 'Tijucas']]</t>
  </si>
  <si>
    <t>['Florianópolis', 'São José', 'Palhoça', 'Biguaçu', 'Antônio Carlos', 'São Pedro de Alcântara', 'Garopaba', 'Paulo Lopes', 'Governador Celso Ramos', 'Santo Amaro da Imperatriz', 'Águas Mornas', 'São Bonifácio']</t>
  </si>
  <si>
    <t>['Alfredo Wagner', 'Angelina', 'Rancho Queimado', 'Anitápolis', 'Leoberto Leal', 'São João Batista', 'Nova Trento', 'Canelinha', 'Major Gercino', 'Tijucas']</t>
  </si>
  <si>
    <t>[['Florianópolis', 'São José', 'Palhoça', 'Biguaçu', 'Antônio Carlos', 'São Pedro de Alcântara', 'Garopaba', 'Paulo Lopes', 'Governador Celso Ramos', 'Santo Amaro da Imperatriz', 'Águas Mornas'], ['Alfredo Wagner', 'Angelina', 'Rancho Queimado', 'Anitápolis', 'Leoberto Leal', 'São Bonifácio', 'São João Batista', 'Nova Trento', 'Canelinha', 'Major Gercino', 'Tijucas']]</t>
  </si>
  <si>
    <t>['Florianópolis', 'São José', 'Palhoça', 'Biguaçu', 'Antônio Carlos', 'São Pedro de Alcântara', 'Garopaba', 'Paulo Lopes', 'Governador Celso Ramos', 'Santo Amaro da Imperatriz', 'Águas Mornas']</t>
  </si>
  <si>
    <t>['Alfredo Wagner', 'Angelina', 'Rancho Queimado', 'Anitápolis', 'Leoberto Leal', 'São Bonifácio', 'São João Batista', 'Nova Trento', 'Canelinha', 'Major Gercino', 'Tijucas']</t>
  </si>
  <si>
    <t>[['Alfredo Wagner', 'Angelina', 'Rancho Queimado', 'Anitápolis', 'Florianópolis', 'São José', 'Palhoça', 'Biguaçu', 'Antônio Carlos', 'São Pedro de Alcântara', 'Garopaba', 'Paulo Lopes', 'Governador Celso Ramos', 'Leoberto Leal', 'Santo Amaro da Imperatriz', 'Águas Mornas', 'São Bonifácio'], ['São João Batista', 'Nova Trento', 'Canelinha', 'Major Gercino', 'Tijucas']]</t>
  </si>
  <si>
    <t>['Alfredo Wagner', 'Angelina', 'Rancho Queimado', 'Anitápolis', 'Florianópolis', 'São José', 'Palhoça', 'Biguaçu', 'Antônio Carlos', 'São Pedro de Alcântara', 'Garopaba', 'Paulo Lopes', 'Governador Celso Ramos', 'Leoberto Leal', 'Santo Amaro da Imperatriz', 'Águas Mornas', 'São Bonifácio']</t>
  </si>
  <si>
    <t>['São João Batista', 'Nova Trento', 'Canelinha', 'Major Gercino', 'Tijucas']</t>
  </si>
  <si>
    <t>[['Alfredo Wagner', 'Anitápolis', 'Florianópolis', 'São José', 'Palhoça', 'Biguaçu', 'Antônio Carlos', 'São Pedro de Alcântara', 'Garopaba', 'Paulo Lopes', 'Santo Amaro da Imperatriz', 'Águas Mornas'], ['Angelina', 'Rancho Queimado', 'Governador Celso Ramos', 'Leoberto Leal', 'São Bonifácio', 'São João Batista', 'Nova Trento', 'Canelinha', 'Major Gercino', 'Tijucas']]</t>
  </si>
  <si>
    <t>['Alfredo Wagner', 'Anitápolis', 'Florianópolis', 'São José', 'Palhoça', 'Biguaçu', 'Antônio Carlos', 'São Pedro de Alcântara', 'Garopaba', 'Paulo Lopes', 'Santo Amaro da Imperatriz', 'Águas Mornas']</t>
  </si>
  <si>
    <t>['Angelina', 'Rancho Queimado', 'Governador Celso Ramos', 'Leoberto Leal', 'São Bonifácio', 'São João Batista', 'Nova Trento', 'Canelinha', 'Major Gercino', 'Tijucas']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</si>
</sst>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2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family val="2"/>
    </font>
    <font>
      <b/>
      <sz val="9"/>
      <color indexed="81"/>
      <name val="Segoe UI"/>
      <family val="2"/>
    </font>
    <font>
      <sz val="11"/>
      <color rgb="FF000000"/>
      <name val="Calibri"/>
      <family val="2"/>
    </font>
    <font>
      <sz val="11"/>
      <color rgb="FF000000"/>
      <name val="Calibri"/>
      <family val="2"/>
    </font>
    <font>
      <sz val="11"/>
      <name val="Open Sans"/>
    </font>
    <font>
      <b/>
      <sz val="11"/>
      <color theme="0"/>
      <name val="Calibri"/>
      <family val="2"/>
      <scheme val="minor"/>
    </font>
    <font>
      <b/>
      <sz val="11"/>
      <color theme="1"/>
      <name val="Calibri"/>
      <family val="2"/>
      <scheme val="minor"/>
    </font>
    <font>
      <b/>
      <vertAlign val="superscript"/>
      <sz val="10"/>
      <color theme="0"/>
      <name val="Open Sans"/>
      <family val="2"/>
    </font>
    <font>
      <b/>
      <sz val="10"/>
      <color theme="0"/>
      <name val="Open Sans"/>
      <family val="2"/>
    </font>
    <font>
      <b/>
      <vertAlign val="superscript"/>
      <sz val="11"/>
      <color theme="0"/>
      <name val="Calibri"/>
      <family val="2"/>
      <scheme val="minor"/>
    </font>
    <font>
      <sz val="11"/>
      <name val="Calibri"/>
      <family val="2"/>
      <scheme val="minor"/>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4">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9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0" fontId="6" fillId="0" borderId="0" xfId="0" applyFont="1" applyFill="1" applyBorder="1" applyAlignment="1">
      <alignment horizontal="right" vertical="center"/>
    </xf>
    <xf numFmtId="0" fontId="4"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0" fillId="0" borderId="0" xfId="0" applyAlignment="1">
      <alignment horizontal="center"/>
    </xf>
    <xf numFmtId="165" fontId="0" fillId="0" borderId="0" xfId="0" applyNumberFormat="1"/>
    <xf numFmtId="1" fontId="0" fillId="0" borderId="0" xfId="0" applyNumberFormat="1" applyAlignment="1">
      <alignment horizontal="center"/>
    </xf>
    <xf numFmtId="1" fontId="5" fillId="0" borderId="0" xfId="0" applyNumberFormat="1" applyFont="1" applyAlignment="1">
      <alignment horizontal="center" vertical="center"/>
    </xf>
    <xf numFmtId="2" fontId="0" fillId="0" borderId="0" xfId="0" applyNumberFormat="1" applyAlignment="1">
      <alignment horizontal="center"/>
    </xf>
    <xf numFmtId="9" fontId="0" fillId="0" borderId="0" xfId="3" applyNumberFormat="1" applyFont="1" applyAlignment="1">
      <alignment horizontal="center"/>
    </xf>
    <xf numFmtId="9" fontId="0" fillId="0" borderId="0" xfId="3" applyFont="1" applyAlignment="1">
      <alignment horizontal="center"/>
    </xf>
    <xf numFmtId="0" fontId="10" fillId="0" borderId="0" xfId="0" applyFont="1" applyFill="1" applyBorder="1" applyAlignment="1">
      <alignment horizontal="center" vertical="center" wrapText="1"/>
    </xf>
    <xf numFmtId="0" fontId="20" fillId="0" borderId="0" xfId="0" applyFont="1"/>
    <xf numFmtId="0" fontId="12" fillId="4" borderId="2" xfId="0" applyFont="1" applyFill="1" applyBorder="1" applyAlignment="1">
      <alignment horizontal="center" vertical="center" wrapText="1"/>
    </xf>
    <xf numFmtId="1" fontId="0" fillId="0" borderId="0" xfId="0" applyNumberFormat="1" applyAlignment="1">
      <alignment horizontal="center"/>
    </xf>
    <xf numFmtId="0" fontId="22" fillId="4" borderId="2" xfId="0" applyFont="1" applyFill="1" applyBorder="1" applyAlignment="1">
      <alignment horizontal="center" vertical="center" wrapText="1"/>
    </xf>
    <xf numFmtId="0" fontId="12" fillId="4" borderId="3" xfId="0" applyFont="1" applyFill="1" applyBorder="1" applyAlignment="1">
      <alignment horizontal="center" vertical="center" wrapText="1"/>
    </xf>
    <xf numFmtId="0" fontId="0" fillId="0" borderId="3" xfId="0" applyBorder="1"/>
    <xf numFmtId="0" fontId="0" fillId="0" borderId="3" xfId="0" applyBorder="1" applyAlignment="1">
      <alignment horizontal="center"/>
    </xf>
    <xf numFmtId="0" fontId="10" fillId="0" borderId="3" xfId="0" applyFont="1" applyFill="1" applyBorder="1" applyAlignment="1">
      <alignment horizontal="center"/>
    </xf>
    <xf numFmtId="1" fontId="0" fillId="0" borderId="3" xfId="0" applyNumberFormat="1" applyBorder="1" applyAlignment="1">
      <alignment horizontal="center"/>
    </xf>
    <xf numFmtId="1" fontId="24" fillId="0" borderId="3" xfId="0" applyNumberFormat="1" applyFont="1" applyBorder="1" applyAlignment="1">
      <alignment horizontal="center"/>
    </xf>
    <xf numFmtId="0" fontId="6" fillId="0" borderId="0" xfId="0" applyFont="1" applyAlignment="1">
      <alignment horizontal="center" vertical="center"/>
    </xf>
    <xf numFmtId="2" fontId="6" fillId="0" borderId="0" xfId="0" applyNumberFormat="1" applyFont="1" applyAlignment="1">
      <alignment horizontal="center" vertical="center"/>
    </xf>
    <xf numFmtId="2" fontId="6" fillId="0" borderId="0" xfId="0" applyNumberFormat="1" applyFont="1" applyAlignment="1">
      <alignment horizontal="center"/>
    </xf>
    <xf numFmtId="0" fontId="10" fillId="0" borderId="0" xfId="0" applyFont="1" applyFill="1" applyBorder="1" applyAlignment="1">
      <alignment horizontal="center" vertical="center" wrapText="1"/>
    </xf>
    <xf numFmtId="0" fontId="4" fillId="0" borderId="0" xfId="0" applyFont="1" applyFill="1" applyBorder="1" applyAlignment="1">
      <alignment horizontal="center" vertic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64653"/>
      <color rgb="FFCDB4DB"/>
      <color rgb="FFFFC8DD"/>
      <color rgb="FFF4A261"/>
      <color rgb="FFE9C46A"/>
      <color rgb="FFE76F51"/>
      <color rgb="FF2A9D8F"/>
      <color rgb="FFD4A373"/>
      <color rgb="FF774936"/>
      <color rgb="FFBC6C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charts/_rels/chart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5.png"/></Relationships>
</file>

<file path=xl/charts/_rels/chart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image" Target="../media/image6.png"/></Relationships>
</file>

<file path=xl/charts/_rels/chart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7.png"/></Relationships>
</file>

<file path=xl/charts/_rels/chart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4.xml"/><Relationship Id="rId1" Type="http://schemas.microsoft.com/office/2011/relationships/chartStyle" Target="style4.xml"/><Relationship Id="rId5" Type="http://schemas.openxmlformats.org/officeDocument/2006/relationships/image" Target="../media/image8.png"/><Relationship Id="rId4" Type="http://schemas.openxmlformats.org/officeDocument/2006/relationships/image" Target="../media/image7.png"/></Relationships>
</file>

<file path=xl/charts/_rels/chart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5.xml"/><Relationship Id="rId1" Type="http://schemas.microsoft.com/office/2011/relationships/chartStyle" Target="style5.xml"/><Relationship Id="rId4" Type="http://schemas.openxmlformats.org/officeDocument/2006/relationships/image" Target="../media/image5.png"/></Relationships>
</file>

<file path=xl/charts/_rels/chart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5.png"/></Relationships>
</file>

<file path=xl/charts/_rels/chart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7.xml"/><Relationship Id="rId1" Type="http://schemas.microsoft.com/office/2011/relationships/chartStyle" Target="style7.xml"/><Relationship Id="rId5" Type="http://schemas.openxmlformats.org/officeDocument/2006/relationships/image" Target="../media/image9.png"/><Relationship Id="rId4" Type="http://schemas.openxmlformats.org/officeDocument/2006/relationships/image" Target="../media/image5.png"/></Relationships>
</file>

<file path=xl/charts/_rels/chart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8.xml"/><Relationship Id="rId1" Type="http://schemas.microsoft.com/office/2011/relationships/chartStyle" Target="style8.xml"/><Relationship Id="rId5" Type="http://schemas.openxmlformats.org/officeDocument/2006/relationships/image" Target="../media/image9.png"/><Relationship Id="rId4" Type="http://schemas.openxmlformats.org/officeDocument/2006/relationships/image" Target="../media/image5.png"/></Relationships>
</file>

<file path=xl/charts/_rels/chart1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9.xml"/><Relationship Id="rId1" Type="http://schemas.microsoft.com/office/2011/relationships/chartStyle" Target="style9.xml"/><Relationship Id="rId5" Type="http://schemas.openxmlformats.org/officeDocument/2006/relationships/image" Target="../media/image9.png"/><Relationship Id="rId4" Type="http://schemas.openxmlformats.org/officeDocument/2006/relationships/image" Target="../media/image5.png"/></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3" Type="http://schemas.openxmlformats.org/officeDocument/2006/relationships/image" Target="../media/image10.png"/><Relationship Id="rId2" Type="http://schemas.microsoft.com/office/2011/relationships/chartColorStyle" Target="colors11.xml"/><Relationship Id="rId1" Type="http://schemas.microsoft.com/office/2011/relationships/chartStyle" Target="style11.xml"/><Relationship Id="rId5" Type="http://schemas.openxmlformats.org/officeDocument/2006/relationships/image" Target="../media/image12.png"/><Relationship Id="rId4" Type="http://schemas.openxmlformats.org/officeDocument/2006/relationships/image" Target="../media/image11.png"/></Relationships>
</file>

<file path=xl/charts/_rels/chart1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2.xml"/><Relationship Id="rId1" Type="http://schemas.microsoft.com/office/2011/relationships/chartStyle" Target="style12.xml"/><Relationship Id="rId5" Type="http://schemas.openxmlformats.org/officeDocument/2006/relationships/image" Target="../media/image15.png"/><Relationship Id="rId4" Type="http://schemas.openxmlformats.org/officeDocument/2006/relationships/image" Target="../media/image14.png"/></Relationships>
</file>

<file path=xl/charts/_rels/chart14.xml.rels><?xml version="1.0" encoding="UTF-8" standalone="yes"?>
<Relationships xmlns="http://schemas.openxmlformats.org/package/2006/relationships"><Relationship Id="rId3" Type="http://schemas.openxmlformats.org/officeDocument/2006/relationships/image" Target="../media/image16.png"/><Relationship Id="rId2" Type="http://schemas.microsoft.com/office/2011/relationships/chartColorStyle" Target="colors13.xml"/><Relationship Id="rId1" Type="http://schemas.microsoft.com/office/2011/relationships/chartStyle" Target="style13.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7.png"/></Relationships>
</file>

<file path=xl/charts/_rels/chart15.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5" Type="http://schemas.openxmlformats.org/officeDocument/2006/relationships/image" Target="../media/image19.png"/><Relationship Id="rId4" Type="http://schemas.openxmlformats.org/officeDocument/2006/relationships/image" Target="../media/image11.png"/></Relationships>
</file>

<file path=xl/charts/_rels/chart17.xml.rels><?xml version="1.0" encoding="UTF-8" standalone="yes"?>
<Relationships xmlns="http://schemas.openxmlformats.org/package/2006/relationships"><Relationship Id="rId8" Type="http://schemas.openxmlformats.org/officeDocument/2006/relationships/image" Target="../media/image23.png"/><Relationship Id="rId3" Type="http://schemas.openxmlformats.org/officeDocument/2006/relationships/image" Target="../media/image16.png"/><Relationship Id="rId7" Type="http://schemas.openxmlformats.org/officeDocument/2006/relationships/image" Target="../media/image22.png"/><Relationship Id="rId2" Type="http://schemas.microsoft.com/office/2011/relationships/chartColorStyle" Target="colors16.xml"/><Relationship Id="rId1" Type="http://schemas.microsoft.com/office/2011/relationships/chartStyle" Target="style16.xml"/><Relationship Id="rId6" Type="http://schemas.openxmlformats.org/officeDocument/2006/relationships/image" Target="../media/image21.png"/><Relationship Id="rId5" Type="http://schemas.openxmlformats.org/officeDocument/2006/relationships/image" Target="../media/image8.png"/><Relationship Id="rId10" Type="http://schemas.openxmlformats.org/officeDocument/2006/relationships/image" Target="../media/image25.png"/><Relationship Id="rId4" Type="http://schemas.openxmlformats.org/officeDocument/2006/relationships/image" Target="../media/image7.png"/><Relationship Id="rId9" Type="http://schemas.openxmlformats.org/officeDocument/2006/relationships/image" Target="../media/image24.png"/></Relationships>
</file>

<file path=xl/charts/_rels/chart18.xml.rels><?xml version="1.0" encoding="UTF-8" standalone="yes"?>
<Relationships xmlns="http://schemas.openxmlformats.org/package/2006/relationships"><Relationship Id="rId3" Type="http://schemas.openxmlformats.org/officeDocument/2006/relationships/image" Target="../media/image20.png"/><Relationship Id="rId2" Type="http://schemas.microsoft.com/office/2011/relationships/chartColorStyle" Target="colors17.xml"/><Relationship Id="rId1" Type="http://schemas.microsoft.com/office/2011/relationships/chartStyle" Target="style17.xml"/><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11.png"/></Relationships>
</file>

<file path=xl/charts/_rels/chart19.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27.png"/><Relationship Id="rId1" Type="http://schemas.openxmlformats.org/officeDocument/2006/relationships/image" Target="../media/image26.png"/><Relationship Id="rId4" Type="http://schemas.openxmlformats.org/officeDocument/2006/relationships/image" Target="../media/image29.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Bruta vs Nova Tarifa Líquida RSU</a:t>
            </a:r>
          </a:p>
        </c:rich>
      </c:tx>
      <c:overlay val="0"/>
      <c:spPr>
        <a:noFill/>
        <a:ln>
          <a:noFill/>
        </a:ln>
        <a:effectLst/>
      </c:sp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1"/>
              <a:stretch>
                <a:fillRect/>
              </a:stretch>
            </a:blipFill>
            <a:ln>
              <a:noFill/>
            </a:ln>
            <a:effectLst/>
          </c:spPr>
          <c:invertIfNegative val="0"/>
          <c:dLbls>
            <c:spPr>
              <a:solidFill>
                <a:schemeClr val="bg1">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3-3FCC-482B-BB1B-181149FFB1B3}"/>
            </c:ext>
          </c:extLst>
        </c:ser>
        <c:ser>
          <c:idx val="1"/>
          <c:order val="2"/>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a:ln>
              <a:noFill/>
            </a:ln>
            <a:effectLst/>
          </c:spPr>
          <c:invertIfNegative val="0"/>
          <c:dLbls>
            <c:spPr>
              <a:solidFill>
                <a:schemeClr val="accent2">
                  <a:alpha val="0"/>
                </a:schemeClr>
              </a:solid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5-3FCC-482B-BB1B-181149FFB1B3}"/>
            </c:ext>
          </c:extLst>
        </c:ser>
        <c:ser>
          <c:idx val="2"/>
          <c:order val="4"/>
          <c:tx>
            <c:strRef>
              <c:f>'Dados - Gráfico'!$AB$1</c:f>
              <c:strCache>
                <c:ptCount val="1"/>
                <c:pt idx="0">
                  <c:v>Delta Modicidade Tarifária
(R$/t RDO)</c:v>
                </c:pt>
              </c:strCache>
            </c:strRef>
          </c:tx>
          <c:spPr>
            <a:blipFill>
              <a:blip xmlns:r="http://schemas.openxmlformats.org/officeDocument/2006/relationships" r:embed="rId3"/>
              <a:stretch>
                <a:fillRect/>
              </a:stretch>
            </a:blipFill>
            <a:ln>
              <a:noFill/>
            </a:ln>
            <a:effectLst/>
          </c:spPr>
          <c:invertIfNegative val="0"/>
          <c:dLbls>
            <c:spPr>
              <a:noFill/>
              <a:ln>
                <a:noFill/>
              </a:ln>
              <a:effectLst>
                <a:softEdge rad="0"/>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7-3FCC-482B-BB1B-181149FFB1B3}"/>
            </c:ext>
          </c:extLst>
        </c:ser>
        <c:dLbls>
          <c:showLegendKey val="0"/>
          <c:showVal val="0"/>
          <c:showCatName val="0"/>
          <c:showSerName val="0"/>
          <c:showPercent val="0"/>
          <c:showBubbleSize val="0"/>
        </c:dLbls>
        <c:gapWidth val="219"/>
        <c:overlap val="-20"/>
        <c:axId val="488532415"/>
        <c:axId val="488527423"/>
      </c:barChart>
      <c:barChart>
        <c:barDir val="col"/>
        <c:grouping val="clustered"/>
        <c:varyColors val="0"/>
        <c:ser>
          <c:idx val="3"/>
          <c:order val="1"/>
          <c:tx>
            <c:strRef>
              <c:f>'Dados - Gráfico'!$G$1</c:f>
              <c:strCache>
                <c:ptCount val="1"/>
                <c:pt idx="0">
                  <c:v>Nova RT | TARIFA LÍQUIDA 
(R$/t RDO)</c:v>
                </c:pt>
              </c:strCache>
            </c:strRef>
          </c:tx>
          <c:spPr>
            <a:blipFill>
              <a:blip xmlns:r="http://schemas.openxmlformats.org/officeDocument/2006/relationships" r:embed="rId1"/>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8-3FCC-482B-BB1B-181149FFB1B3}"/>
            </c:ext>
          </c:extLst>
        </c:ser>
        <c:ser>
          <c:idx val="4"/>
          <c:order val="3"/>
          <c:tx>
            <c:strRef>
              <c:f>'Dados - Gráfico'!$W$1</c:f>
              <c:strCache>
                <c:ptCount val="1"/>
                <c:pt idx="0">
                  <c:v>Nova RT | TARIFA BRUTA incl. CUSTOS MOV. RES/REJ
(R$/t RDO)</c:v>
                </c:pt>
              </c:strCache>
            </c:strRef>
          </c:tx>
          <c:spPr>
            <a:blipFill>
              <a:blip xmlns:r="http://schemas.openxmlformats.org/officeDocument/2006/relationships" r:embed="rId2"/>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9-3FCC-482B-BB1B-181149FFB1B3}"/>
            </c:ext>
          </c:extLst>
        </c:ser>
        <c:ser>
          <c:idx val="5"/>
          <c:order val="5"/>
          <c:tx>
            <c:strRef>
              <c:f>'Dados - Gráfico'!$AB$1</c:f>
              <c:strCache>
                <c:ptCount val="1"/>
                <c:pt idx="0">
                  <c:v>Delta Modicidade Tarifária
(R$/t RDO)</c:v>
                </c:pt>
              </c:strCache>
            </c:strRef>
          </c:tx>
          <c:spPr>
            <a:blipFill>
              <a:blip xmlns:r="http://schemas.openxmlformats.org/officeDocument/2006/relationships" r:embed="rId3"/>
              <a:stretch>
                <a:fillRect/>
              </a:stretch>
            </a:blipFill>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A-3FCC-482B-BB1B-181149FFB1B3}"/>
            </c:ext>
          </c:extLst>
        </c:ser>
        <c:dLbls>
          <c:showLegendKey val="0"/>
          <c:showVal val="0"/>
          <c:showCatName val="0"/>
          <c:showSerName val="0"/>
          <c:showPercent val="0"/>
          <c:showBubbleSize val="0"/>
        </c:dLbls>
        <c:gapWidth val="219"/>
        <c:overlap val="-20"/>
        <c:axId val="476493199"/>
        <c:axId val="476494031"/>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476494031"/>
        <c:scaling>
          <c:orientation val="minMax"/>
        </c:scaling>
        <c:delete val="0"/>
        <c:axPos val="r"/>
        <c:numFmt formatCode="0" sourceLinked="1"/>
        <c:majorTickMark val="out"/>
        <c:minorTickMark val="none"/>
        <c:tickLblPos val="nextTo"/>
        <c:spPr>
          <a:ln>
            <a:noFill/>
          </a:ln>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76493199"/>
        <c:crosses val="max"/>
        <c:crossBetween val="between"/>
      </c:valAx>
      <c:catAx>
        <c:axId val="476493199"/>
        <c:scaling>
          <c:orientation val="minMax"/>
        </c:scaling>
        <c:delete val="1"/>
        <c:axPos val="b"/>
        <c:numFmt formatCode="General" sourceLinked="1"/>
        <c:majorTickMark val="out"/>
        <c:minorTickMark val="none"/>
        <c:tickLblPos val="nextTo"/>
        <c:crossAx val="476494031"/>
        <c:crosses val="autoZero"/>
        <c:auto val="1"/>
        <c:lblAlgn val="ctr"/>
        <c:lblOffset val="100"/>
        <c:noMultiLvlLbl val="0"/>
      </c:catAx>
    </c:plotArea>
    <c:legend>
      <c:legendPos val="b"/>
      <c:legendEntry>
        <c:idx val="3"/>
        <c:delete val="1"/>
      </c:legendEntry>
      <c:legendEntry>
        <c:idx val="4"/>
        <c:delete val="1"/>
      </c:legendEntry>
      <c:legendEntry>
        <c:idx val="5"/>
        <c:delete val="1"/>
      </c:legendEntry>
      <c:layout>
        <c:manualLayout>
          <c:xMode val="edge"/>
          <c:yMode val="edge"/>
          <c:x val="6.8610324324943225E-2"/>
          <c:y val="0.90329362798816337"/>
          <c:w val="0.88469025911584076"/>
          <c:h val="8.0706368652255889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a:solidFill>
                  <a:schemeClr val="tx1">
                    <a:lumMod val="75000"/>
                    <a:lumOff val="25000"/>
                  </a:schemeClr>
                </a:solidFill>
              </a:rPr>
              <a:t>Tarifas RSU vs % Eficiência Valorização RSU</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8216-4CF9-B165-F5282BC349C3}"/>
            </c:ext>
          </c:extLst>
        </c:ser>
        <c:ser>
          <c:idx val="1"/>
          <c:order val="1"/>
          <c:tx>
            <c:strRef>
              <c:f>'Dados - Gráfico'!$W$1</c:f>
              <c:strCache>
                <c:ptCount val="1"/>
                <c:pt idx="0">
                  <c:v>Nova RT | TARIFA BRUTA incl. CUSTOS MOV. RES/REJ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6="http://schemas.microsoft.com/office/drawing/2014/chart" uri="{C3380CC4-5D6E-409C-BE32-E72D297353CC}">
              <c16:uniqueId val="{00000001-8216-4CF9-B165-F5282BC349C3}"/>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8216-4CF9-B165-F5282BC349C3}"/>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Nova Tarifa vs Despesa Atual com Gestão RSU</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Gráfico'!$G$1</c:f>
              <c:strCache>
                <c:ptCount val="1"/>
                <c:pt idx="0">
                  <c:v>Nova RT | TARIFA LÍQUIDA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0-FB38-4A04-AC89-0E4324B52016}"/>
            </c:ext>
          </c:extLst>
        </c:ser>
        <c:ser>
          <c:idx val="1"/>
          <c:order val="1"/>
          <c:tx>
            <c:strRef>
              <c:f>'Dados - Gráfico'!$F$1</c:f>
              <c:strCache>
                <c:ptCount val="1"/>
                <c:pt idx="0">
                  <c:v>Custo Atual Gestão RSU  Desoneração Prefeitura
(R$/t RSU)</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1-FB38-4A04-AC89-0E4324B52016}"/>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2"/>
          <c:order val="2"/>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errBars>
            <c:errDir val="y"/>
            <c:errBarType val="minus"/>
            <c:errValType val="percentage"/>
            <c:noEndCap val="0"/>
            <c:val val="100"/>
            <c:spPr>
              <a:noFill/>
              <a:ln w="15875" cap="flat" cmpd="sng" algn="ctr">
                <a:solidFill>
                  <a:schemeClr val="tx1">
                    <a:lumMod val="65000"/>
                    <a:lumOff val="35000"/>
                  </a:schemeClr>
                </a:solidFill>
                <a:prstDash val="dash"/>
                <a:round/>
              </a:ln>
              <a:effectLst/>
            </c:spPr>
          </c:errBar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2-FB38-4A04-AC89-0E4324B52016}"/>
            </c:ext>
          </c:extLst>
        </c:ser>
        <c:dLbls>
          <c:showLegendKey val="0"/>
          <c:showVal val="0"/>
          <c:showCatName val="0"/>
          <c:showSerName val="0"/>
          <c:showPercent val="0"/>
          <c:showBubbleSize val="0"/>
        </c:dLbls>
        <c:marker val="1"/>
        <c:smooth val="0"/>
        <c:axId val="753852911"/>
        <c:axId val="753849583"/>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53849583"/>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53852911"/>
        <c:crosses val="max"/>
        <c:crossBetween val="between"/>
      </c:valAx>
      <c:catAx>
        <c:axId val="753852911"/>
        <c:scaling>
          <c:orientation val="minMax"/>
        </c:scaling>
        <c:delete val="1"/>
        <c:axPos val="b"/>
        <c:numFmt formatCode="General" sourceLinked="1"/>
        <c:majorTickMark val="out"/>
        <c:minorTickMark val="none"/>
        <c:tickLblPos val="nextTo"/>
        <c:crossAx val="753849583"/>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Detalhe das Despesas Atual Gestão vs Valorização Resíduos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DAA5-41D6-88A5-61FF29F0E5E7}"/>
            </c:ext>
          </c:extLst>
        </c:ser>
        <c:ser>
          <c:idx val="2"/>
          <c:order val="2"/>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AA5-41D6-88A5-61FF29F0E5E7}"/>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1"/>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DAA5-41D6-88A5-61FF29F0E5E7}"/>
            </c:ext>
          </c:extLst>
        </c:ser>
        <c:dLbls>
          <c:showLegendKey val="0"/>
          <c:showVal val="0"/>
          <c:showCatName val="0"/>
          <c:showSerName val="0"/>
          <c:showPercent val="0"/>
          <c:showBubbleSize val="0"/>
        </c:dLbls>
        <c:marker val="1"/>
        <c:smooth val="0"/>
        <c:axId val="761233695"/>
        <c:axId val="76123327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76123327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761233695"/>
        <c:crosses val="max"/>
        <c:crossBetween val="between"/>
      </c:valAx>
      <c:catAx>
        <c:axId val="761233695"/>
        <c:scaling>
          <c:orientation val="minMax"/>
        </c:scaling>
        <c:delete val="1"/>
        <c:axPos val="b"/>
        <c:numFmt formatCode="General" sourceLinked="1"/>
        <c:majorTickMark val="out"/>
        <c:minorTickMark val="none"/>
        <c:tickLblPos val="nextTo"/>
        <c:crossAx val="7612332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e Rejeitos para Aterro</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Gráfico'!$F$1</c:f>
              <c:strCache>
                <c:ptCount val="1"/>
                <c:pt idx="0">
                  <c:v>Custo Atual Gestão RSU  Desoneração Prefeitura
(R$/t RSU)</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Gráfico'!$F$4:$F$15</c:f>
              <c:numCache>
                <c:formatCode>General</c:formatCode>
                <c:ptCount val="12"/>
                <c:pt idx="0">
                  <c:v>160</c:v>
                </c:pt>
                <c:pt idx="1">
                  <c:v>160</c:v>
                </c:pt>
                <c:pt idx="2">
                  <c:v>160</c:v>
                </c:pt>
                <c:pt idx="3">
                  <c:v>160</c:v>
                </c:pt>
                <c:pt idx="4">
                  <c:v>160</c:v>
                </c:pt>
                <c:pt idx="5">
                  <c:v>160</c:v>
                </c:pt>
                <c:pt idx="6">
                  <c:v>160</c:v>
                </c:pt>
                <c:pt idx="7">
                  <c:v>160</c:v>
                </c:pt>
                <c:pt idx="8">
                  <c:v>160</c:v>
                </c:pt>
                <c:pt idx="9">
                  <c:v>160</c:v>
                </c:pt>
                <c:pt idx="10">
                  <c:v>160</c:v>
                </c:pt>
                <c:pt idx="11">
                  <c:v>160</c:v>
                </c:pt>
              </c:numCache>
            </c:numRef>
          </c:val>
          <c:extLst>
            <c:ext xmlns:c16="http://schemas.microsoft.com/office/drawing/2014/chart" uri="{C3380CC4-5D6E-409C-BE32-E72D297353CC}">
              <c16:uniqueId val="{00000000-9EFE-41F3-B3F0-CE0310F7CC96}"/>
            </c:ext>
          </c:extLst>
        </c:ser>
        <c:ser>
          <c:idx val="2"/>
          <c:order val="1"/>
          <c:tx>
            <c:strRef>
              <c:f>'Dados - Gráfico'!$X$1</c:f>
              <c:strCache>
                <c:ptCount val="1"/>
                <c:pt idx="0">
                  <c:v> Custos Serviços Coleta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Gráfico'!$X$4:$X$15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9EFE-41F3-B3F0-CE0310F7CC96}"/>
            </c:ext>
          </c:extLst>
        </c:ser>
        <c:ser>
          <c:idx val="0"/>
          <c:order val="2"/>
          <c:tx>
            <c:strRef>
              <c:f>'Dados - Gráfico'!$Y$1</c:f>
              <c:strCache>
                <c:ptCount val="1"/>
                <c:pt idx="0">
                  <c:v> Custos Operac. Transb.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Gráfico'!$Y$4:$Y$15</c:f>
              <c:numCache>
                <c:formatCode>0</c:formatCode>
                <c:ptCount val="12"/>
                <c:pt idx="0">
                  <c:v>180.35</c:v>
                </c:pt>
                <c:pt idx="1">
                  <c:v>180.35</c:v>
                </c:pt>
                <c:pt idx="2">
                  <c:v>173.19551961779453</c:v>
                </c:pt>
                <c:pt idx="3">
                  <c:v>173.34403266427537</c:v>
                </c:pt>
                <c:pt idx="4">
                  <c:v>180.35</c:v>
                </c:pt>
                <c:pt idx="5">
                  <c:v>180.35</c:v>
                </c:pt>
                <c:pt idx="6">
                  <c:v>173.19551961779453</c:v>
                </c:pt>
                <c:pt idx="7">
                  <c:v>173.34403266427537</c:v>
                </c:pt>
                <c:pt idx="8">
                  <c:v>180.35</c:v>
                </c:pt>
                <c:pt idx="9">
                  <c:v>180.35</c:v>
                </c:pt>
                <c:pt idx="10">
                  <c:v>173.19551961779453</c:v>
                </c:pt>
                <c:pt idx="11">
                  <c:v>173.34403266427537</c:v>
                </c:pt>
              </c:numCache>
            </c:numRef>
          </c:val>
          <c:extLst>
            <c:ext xmlns:c16="http://schemas.microsoft.com/office/drawing/2014/chart" uri="{C3380CC4-5D6E-409C-BE32-E72D297353CC}">
              <c16:uniqueId val="{00000002-9EFE-41F3-B3F0-CE0310F7CC96}"/>
            </c:ext>
          </c:extLst>
        </c:ser>
        <c:ser>
          <c:idx val="3"/>
          <c:order val="3"/>
          <c:tx>
            <c:strRef>
              <c:f>'Dados - Gráfico'!$Z$1</c:f>
              <c:strCache>
                <c:ptCount val="1"/>
                <c:pt idx="0">
                  <c:v> Custos Serv. Transp. Rej. p/ Aterro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Gráfico'!$Z$4:$Z$15</c:f>
              <c:numCache>
                <c:formatCode>General</c:formatCode>
                <c:ptCount val="12"/>
                <c:pt idx="0">
                  <c:v>8.49</c:v>
                </c:pt>
                <c:pt idx="1">
                  <c:v>8.49</c:v>
                </c:pt>
                <c:pt idx="2">
                  <c:v>4.4707805142373065</c:v>
                </c:pt>
                <c:pt idx="3">
                  <c:v>4.4704311989620695</c:v>
                </c:pt>
                <c:pt idx="4">
                  <c:v>8.49</c:v>
                </c:pt>
                <c:pt idx="5">
                  <c:v>8.49</c:v>
                </c:pt>
                <c:pt idx="6">
                  <c:v>4.4707805142373065</c:v>
                </c:pt>
                <c:pt idx="7">
                  <c:v>4.4704311989620695</c:v>
                </c:pt>
                <c:pt idx="8">
                  <c:v>8.49</c:v>
                </c:pt>
                <c:pt idx="9">
                  <c:v>8.49</c:v>
                </c:pt>
                <c:pt idx="10">
                  <c:v>4.4707805142373065</c:v>
                </c:pt>
                <c:pt idx="11">
                  <c:v>4.4704311989620695</c:v>
                </c:pt>
              </c:numCache>
            </c:numRef>
          </c:val>
          <c:extLst>
            <c:ext xmlns:c16="http://schemas.microsoft.com/office/drawing/2014/chart" uri="{C3380CC4-5D6E-409C-BE32-E72D297353CC}">
              <c16:uniqueId val="{00000003-9EFE-41F3-B3F0-CE0310F7CC96}"/>
            </c:ext>
          </c:extLst>
        </c:ser>
        <c:dLbls>
          <c:showLegendKey val="0"/>
          <c:showVal val="0"/>
          <c:showCatName val="0"/>
          <c:showSerName val="0"/>
          <c:showPercent val="0"/>
          <c:showBubbleSize val="0"/>
        </c:dLbls>
        <c:gapWidth val="219"/>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R$/t RDO</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Quantitativo Entrada Total RSU vs Rejeitos &amp; Materiais Recicláveis</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2"/>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ABDC-4903-90C3-11AE6CB78F45}"/>
            </c:ext>
          </c:extLst>
        </c:ser>
        <c:ser>
          <c:idx val="0"/>
          <c:order val="2"/>
          <c:tx>
            <c:strRef>
              <c:f>'Dados - Gráfico'!$N$1</c:f>
              <c:strCache>
                <c:ptCount val="1"/>
                <c:pt idx="0">
                  <c:v>Qt Rejeito p/ Aterro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Gráfico'!$N$4:$N$15</c:f>
              <c:numCache>
                <c:formatCode>0</c:formatCode>
                <c:ptCount val="12"/>
                <c:pt idx="0">
                  <c:v>171.61552786693488</c:v>
                </c:pt>
                <c:pt idx="1">
                  <c:v>171.61552786693488</c:v>
                </c:pt>
                <c:pt idx="2">
                  <c:v>171.6142181246783</c:v>
                </c:pt>
                <c:pt idx="3">
                  <c:v>171.6155278669348</c:v>
                </c:pt>
                <c:pt idx="4">
                  <c:v>171.61552786693488</c:v>
                </c:pt>
                <c:pt idx="5">
                  <c:v>171.61552786693488</c:v>
                </c:pt>
                <c:pt idx="6">
                  <c:v>171.6142181246783</c:v>
                </c:pt>
                <c:pt idx="7">
                  <c:v>171.6155278669348</c:v>
                </c:pt>
                <c:pt idx="8">
                  <c:v>171.61552786693488</c:v>
                </c:pt>
                <c:pt idx="9">
                  <c:v>171.61552786693488</c:v>
                </c:pt>
                <c:pt idx="10">
                  <c:v>171.6142181246783</c:v>
                </c:pt>
                <c:pt idx="11">
                  <c:v>171.6155278669348</c:v>
                </c:pt>
              </c:numCache>
            </c:numRef>
          </c:val>
          <c:extLst>
            <c:ext xmlns:c16="http://schemas.microsoft.com/office/drawing/2014/chart" uri="{C3380CC4-5D6E-409C-BE32-E72D297353CC}">
              <c16:uniqueId val="{00000001-ABDC-4903-90C3-11AE6CB78F45}"/>
            </c:ext>
          </c:extLst>
        </c:ser>
        <c:dLbls>
          <c:showLegendKey val="0"/>
          <c:showVal val="0"/>
          <c:showCatName val="0"/>
          <c:showSerName val="0"/>
          <c:showPercent val="0"/>
          <c:showBubbleSize val="0"/>
        </c:dLbls>
        <c:gapWidth val="219"/>
        <c:axId val="488532415"/>
        <c:axId val="488527423"/>
      </c:barChart>
      <c:lineChart>
        <c:grouping val="standard"/>
        <c:varyColors val="0"/>
        <c:ser>
          <c:idx val="1"/>
          <c:order val="0"/>
          <c:tx>
            <c:strRef>
              <c:f>'Dados - Gráfico'!$D$1</c:f>
              <c:strCache>
                <c:ptCount val="1"/>
                <c:pt idx="0">
                  <c:v>População Consórcio
(hab)</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Gráfico'!$D$4:$D$15</c:f>
              <c:numCache>
                <c:formatCode>General</c:formatCode>
                <c:ptCount val="12"/>
                <c:pt idx="0">
                  <c:v>1248470</c:v>
                </c:pt>
                <c:pt idx="1">
                  <c:v>1248470</c:v>
                </c:pt>
                <c:pt idx="2">
                  <c:v>1134874</c:v>
                </c:pt>
                <c:pt idx="3">
                  <c:v>1134611</c:v>
                </c:pt>
                <c:pt idx="4">
                  <c:v>1248470</c:v>
                </c:pt>
                <c:pt idx="5">
                  <c:v>1248470</c:v>
                </c:pt>
                <c:pt idx="6">
                  <c:v>1134874</c:v>
                </c:pt>
                <c:pt idx="7">
                  <c:v>1134611</c:v>
                </c:pt>
                <c:pt idx="8">
                  <c:v>1248470</c:v>
                </c:pt>
                <c:pt idx="9">
                  <c:v>1248470</c:v>
                </c:pt>
                <c:pt idx="10">
                  <c:v>1134874</c:v>
                </c:pt>
                <c:pt idx="11">
                  <c:v>1134611</c:v>
                </c:pt>
              </c:numCache>
            </c:numRef>
          </c:val>
          <c:smooth val="1"/>
          <c:extLst>
            <c:ext xmlns:c16="http://schemas.microsoft.com/office/drawing/2014/chart" uri="{C3380CC4-5D6E-409C-BE32-E72D297353CC}">
              <c16:uniqueId val="{00000002-ABDC-4903-90C3-11AE6CB78F45}"/>
            </c:ext>
          </c:extLst>
        </c:ser>
        <c:dLbls>
          <c:showLegendKey val="0"/>
          <c:showVal val="0"/>
          <c:showCatName val="0"/>
          <c:showSerName val="0"/>
          <c:showPercent val="0"/>
          <c:showBubbleSize val="0"/>
        </c:dLbls>
        <c:marker val="1"/>
        <c:smooth val="0"/>
        <c:axId val="490327679"/>
        <c:axId val="490315199"/>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Kt/a</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490315199"/>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Habitantes</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0327679"/>
        <c:crosses val="max"/>
        <c:crossBetween val="between"/>
      </c:valAx>
      <c:catAx>
        <c:axId val="490327679"/>
        <c:scaling>
          <c:orientation val="minMax"/>
        </c:scaling>
        <c:delete val="1"/>
        <c:axPos val="b"/>
        <c:numFmt formatCode="General" sourceLinked="1"/>
        <c:majorTickMark val="out"/>
        <c:minorTickMark val="none"/>
        <c:tickLblPos val="nextTo"/>
        <c:crossAx val="4903151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600"/>
              <a:t>Quantiativo Entrada vs Custos Associados</a:t>
            </a:r>
            <a:r>
              <a:rPr lang="pt-BR" sz="1600" baseline="0"/>
              <a:t> -</a:t>
            </a:r>
            <a:r>
              <a:rPr lang="pt-BR" sz="1600"/>
              <a:t> Capex &amp; Opex</a:t>
            </a:r>
          </a:p>
        </c:rich>
      </c:tx>
      <c:overlay val="0"/>
      <c:spPr>
        <a:noFill/>
        <a:ln>
          <a:noFill/>
        </a:ln>
        <a:effectLst/>
      </c:spPr>
      <c:txPr>
        <a:bodyPr rot="0" spcFirstLastPara="1" vertOverflow="ellipsis" vert="horz" wrap="square" anchor="ctr" anchorCtr="1"/>
        <a:lstStyle/>
        <a:p>
          <a:pPr>
            <a:defRPr sz="16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Gráfico'!$J$1</c:f>
              <c:strCache>
                <c:ptCount val="1"/>
                <c:pt idx="0">
                  <c:v>CAPEX Período Contrato
(Milh R$)</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Gráfico'!$J$4:$J$15</c:f>
              <c:numCache>
                <c:formatCode>0</c:formatCode>
                <c:ptCount val="12"/>
                <c:pt idx="0">
                  <c:v>695.89091089616034</c:v>
                </c:pt>
                <c:pt idx="1">
                  <c:v>695.89091089616034</c:v>
                </c:pt>
                <c:pt idx="2">
                  <c:v>788.87909171469016</c:v>
                </c:pt>
                <c:pt idx="3">
                  <c:v>788.89262491370573</c:v>
                </c:pt>
                <c:pt idx="4">
                  <c:v>695.89091089616034</c:v>
                </c:pt>
                <c:pt idx="5">
                  <c:v>695.89091089616034</c:v>
                </c:pt>
                <c:pt idx="6">
                  <c:v>788.87909171469016</c:v>
                </c:pt>
                <c:pt idx="7">
                  <c:v>788.89262491370573</c:v>
                </c:pt>
                <c:pt idx="8">
                  <c:v>592.68567250653189</c:v>
                </c:pt>
                <c:pt idx="9">
                  <c:v>592.68567250653189</c:v>
                </c:pt>
                <c:pt idx="10">
                  <c:v>653.75646596049296</c:v>
                </c:pt>
                <c:pt idx="11">
                  <c:v>653.7662851697155</c:v>
                </c:pt>
              </c:numCache>
            </c:numRef>
          </c:val>
          <c:extLst>
            <c:ext xmlns:c16="http://schemas.microsoft.com/office/drawing/2014/chart" uri="{C3380CC4-5D6E-409C-BE32-E72D297353CC}">
              <c16:uniqueId val="{00000000-C7A3-45A1-8EE2-68F7108ACE9C}"/>
            </c:ext>
          </c:extLst>
        </c:ser>
        <c:ser>
          <c:idx val="2"/>
          <c:order val="1"/>
          <c:tx>
            <c:strRef>
              <c:f>'Dados - Gráfico'!$K$1</c:f>
              <c:strCache>
                <c:ptCount val="1"/>
                <c:pt idx="0">
                  <c:v>OPEX(Médio Anual) Período Contrato
(Milh R$/a)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Gráfico'!$K$4:$K$15</c:f>
              <c:numCache>
                <c:formatCode>0</c:formatCode>
                <c:ptCount val="12"/>
                <c:pt idx="0">
                  <c:v>69.342545880892118</c:v>
                </c:pt>
                <c:pt idx="1">
                  <c:v>69.342545880892118</c:v>
                </c:pt>
                <c:pt idx="2">
                  <c:v>86.500805653688204</c:v>
                </c:pt>
                <c:pt idx="3">
                  <c:v>86.501124908806958</c:v>
                </c:pt>
                <c:pt idx="4">
                  <c:v>69.342545880892118</c:v>
                </c:pt>
                <c:pt idx="5">
                  <c:v>69.342545880892118</c:v>
                </c:pt>
                <c:pt idx="6">
                  <c:v>86.500805653688204</c:v>
                </c:pt>
                <c:pt idx="7">
                  <c:v>86.501124908806958</c:v>
                </c:pt>
                <c:pt idx="8">
                  <c:v>85.595480530289223</c:v>
                </c:pt>
                <c:pt idx="9">
                  <c:v>85.595480530289223</c:v>
                </c:pt>
                <c:pt idx="10">
                  <c:v>99.319798500285827</c:v>
                </c:pt>
                <c:pt idx="11">
                  <c:v>99.31919489155564</c:v>
                </c:pt>
              </c:numCache>
            </c:numRef>
          </c:val>
          <c:extLst>
            <c:ext xmlns:c16="http://schemas.microsoft.com/office/drawing/2014/chart" uri="{C3380CC4-5D6E-409C-BE32-E72D297353CC}">
              <c16:uniqueId val="{00000001-C7A3-45A1-8EE2-68F7108ACE9C}"/>
            </c:ext>
          </c:extLst>
        </c:ser>
        <c:dLbls>
          <c:showLegendKey val="0"/>
          <c:showVal val="0"/>
          <c:showCatName val="0"/>
          <c:showSerName val="0"/>
          <c:showPercent val="0"/>
          <c:showBubbleSize val="0"/>
        </c:dLbls>
        <c:gapWidth val="219"/>
        <c:axId val="488532415"/>
        <c:axId val="488527423"/>
      </c:barChart>
      <c:lineChart>
        <c:grouping val="standard"/>
        <c:varyColors val="0"/>
        <c:ser>
          <c:idx val="0"/>
          <c:order val="2"/>
          <c:tx>
            <c:strRef>
              <c:f>'Dados - Gráfico'!$L$1</c:f>
              <c:strCache>
                <c:ptCount val="1"/>
                <c:pt idx="0">
                  <c:v>Qt. Dimensionamento RT
(Kt/a)</c:v>
                </c:pt>
              </c:strCache>
            </c:strRef>
          </c:tx>
          <c:spPr>
            <a:ln w="38100" cap="rnd">
              <a:solidFill>
                <a:schemeClr val="tx1">
                  <a:lumMod val="65000"/>
                  <a:lumOff val="35000"/>
                </a:schemeClr>
              </a:solidFill>
              <a:prstDash val="sys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smooth val="1"/>
          <c:extLst>
            <c:ext xmlns:c16="http://schemas.microsoft.com/office/drawing/2014/chart" uri="{C3380CC4-5D6E-409C-BE32-E72D297353CC}">
              <c16:uniqueId val="{00000002-C7A3-45A1-8EE2-68F7108ACE9C}"/>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a:t>MR$</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r>
                  <a:rPr lang="pt-BR" sz="1000" b="1" i="0" u="none" strike="noStrike" kern="1200" baseline="0">
                    <a:solidFill>
                      <a:sysClr val="windowText" lastClr="000000"/>
                    </a:solidFill>
                    <a:latin typeface="Open Sans" pitchFamily="2" charset="0"/>
                    <a:ea typeface="Open Sans" pitchFamily="2" charset="0"/>
                    <a:cs typeface="Open Sans" pitchFamily="2" charset="0"/>
                  </a:rPr>
                  <a:t>Kt/a</a:t>
                </a:r>
              </a:p>
            </c:rich>
          </c:tx>
          <c:overlay val="0"/>
          <c:spPr>
            <a:noFill/>
            <a:ln>
              <a:noFill/>
            </a:ln>
            <a:effectLst/>
          </c:spPr>
          <c:txPr>
            <a:bodyPr rot="-5400000" spcFirstLastPara="1" vertOverflow="ellipsis" vert="horz" wrap="square" anchor="ctr" anchorCtr="1"/>
            <a:lstStyle/>
            <a:p>
              <a:pPr algn="ctr" rtl="0">
                <a:defRPr lang="pt-B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Quantitativo Entrada Total RSU vs Modicidade Tarifária e Ganhos Indiretos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1"/>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B0A2-430F-BEF9-D62254E9F50F}"/>
            </c:ext>
          </c:extLst>
        </c:ser>
        <c:ser>
          <c:idx val="2"/>
          <c:order val="2"/>
          <c:tx>
            <c:strRef>
              <c:f>'Dados - Gráfico'!$AB$1</c:f>
              <c:strCache>
                <c:ptCount val="1"/>
                <c:pt idx="0">
                  <c:v>Delta Modicidade Tarifária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Gráfico'!$AB$4:$AB$15</c:f>
              <c:numCache>
                <c:formatCode>0</c:formatCode>
                <c:ptCount val="12"/>
                <c:pt idx="0">
                  <c:v>142.10747305341812</c:v>
                </c:pt>
                <c:pt idx="1">
                  <c:v>142.10747305341812</c:v>
                </c:pt>
                <c:pt idx="2">
                  <c:v>141.88683158727929</c:v>
                </c:pt>
                <c:pt idx="3">
                  <c:v>141.88633141296609</c:v>
                </c:pt>
                <c:pt idx="4">
                  <c:v>161.46493810341809</c:v>
                </c:pt>
                <c:pt idx="5">
                  <c:v>161.46493810341809</c:v>
                </c:pt>
                <c:pt idx="6">
                  <c:v>164.80171453210878</c:v>
                </c:pt>
                <c:pt idx="7">
                  <c:v>164.80825443356997</c:v>
                </c:pt>
                <c:pt idx="8">
                  <c:v>142.10747305341812</c:v>
                </c:pt>
                <c:pt idx="9">
                  <c:v>142.10747305341812</c:v>
                </c:pt>
                <c:pt idx="10">
                  <c:v>141.88683158727929</c:v>
                </c:pt>
                <c:pt idx="11">
                  <c:v>141.88633141296609</c:v>
                </c:pt>
              </c:numCache>
            </c:numRef>
          </c:val>
          <c:extLst>
            <c:ext xmlns:c16="http://schemas.microsoft.com/office/drawing/2014/chart" uri="{C3380CC4-5D6E-409C-BE32-E72D297353CC}">
              <c16:uniqueId val="{00000001-B0A2-430F-BEF9-D62254E9F50F}"/>
            </c:ext>
          </c:extLst>
        </c:ser>
        <c:ser>
          <c:idx val="3"/>
          <c:order val="3"/>
          <c:tx>
            <c:strRef>
              <c:f>'Dados - Gráfico'!$AM$1</c:f>
              <c:strCache>
                <c:ptCount val="1"/>
                <c:pt idx="0">
                  <c:v>Nova RT | TARIFA LÍQUIDA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anchor="ctr" anchorCtr="0"/>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Gráfico'!$AM$4:$AM$16</c:f>
              <c:numCache>
                <c:formatCode>0</c:formatCode>
                <c:ptCount val="13"/>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6="http://schemas.microsoft.com/office/drawing/2014/chart" uri="{C3380CC4-5D6E-409C-BE32-E72D297353CC}">
              <c16:uniqueId val="{00000002-B0A2-430F-BEF9-D62254E9F50F}"/>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1"/>
          <c:order val="0"/>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sysDash"/>
              <a:round/>
            </a:ln>
            <a:effectLst/>
          </c:spPr>
          <c:marker>
            <c:symbol val="none"/>
          </c:marker>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3-B0A2-430F-BEF9-D62254E9F50F}"/>
            </c:ext>
          </c:extLst>
        </c:ser>
        <c:dLbls>
          <c:showLegendKey val="0"/>
          <c:showVal val="0"/>
          <c:showCatName val="0"/>
          <c:showSerName val="0"/>
          <c:showPercent val="0"/>
          <c:showBubbleSize val="0"/>
        </c:dLbls>
        <c:marker val="1"/>
        <c:smooth val="0"/>
        <c:axId val="618900767"/>
        <c:axId val="618910335"/>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MR$</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618910335"/>
        <c:scaling>
          <c:orientation val="minMax"/>
        </c:scaling>
        <c:delete val="0"/>
        <c:axPos val="r"/>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618900767"/>
        <c:crosses val="max"/>
        <c:crossBetween val="between"/>
      </c:valAx>
      <c:catAx>
        <c:axId val="618900767"/>
        <c:scaling>
          <c:orientation val="minMax"/>
        </c:scaling>
        <c:delete val="1"/>
        <c:axPos val="b"/>
        <c:numFmt formatCode="General" sourceLinked="1"/>
        <c:majorTickMark val="out"/>
        <c:minorTickMark val="none"/>
        <c:tickLblPos val="nextTo"/>
        <c:crossAx val="6189103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Composição Ganhos Indiretos - Ambiental, Social &amp;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Gráfico'!$AS$1</c:f>
              <c:strCache>
                <c:ptCount val="1"/>
                <c:pt idx="0">
                  <c:v>Nova RT | GANHOS INDIRETOS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6="http://schemas.microsoft.com/office/drawing/2014/chart" uri="{C3380CC4-5D6E-409C-BE32-E72D297353CC}">
              <c16:uniqueId val="{00000000-3E78-4954-9E4A-EAC9C779CFCD}"/>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3E78-4954-9E4A-EAC9C779CFCD}"/>
            </c:ext>
          </c:extLst>
        </c:ser>
        <c:ser>
          <c:idx val="2"/>
          <c:order val="2"/>
          <c:tx>
            <c:strRef>
              <c:f>'Dados - Gráfico'!$AX$1</c:f>
              <c:strCache>
                <c:ptCount val="1"/>
                <c:pt idx="0">
                  <c:v>Ganhos Indiretos | Dim SOCIAL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2-3E78-4954-9E4A-EAC9C779CFCD}"/>
            </c:ext>
          </c:extLst>
        </c:ser>
        <c:ser>
          <c:idx val="3"/>
          <c:order val="3"/>
          <c:tx>
            <c:strRef>
              <c:f>'Dados - Gráfico'!$BC$1</c:f>
              <c:strCache>
                <c:ptCount val="1"/>
                <c:pt idx="0">
                  <c:v>Ganhos Indiretos | Dim ECO&amp;SOCIAL 
(R$/t RDO)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3-3E78-4954-9E4A-EAC9C779CFCD}"/>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Ambiental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D232-4864-97EC-4548F92DDA08}"/>
            </c:ext>
          </c:extLst>
        </c:ser>
        <c:ser>
          <c:idx val="0"/>
          <c:order val="1"/>
          <c:tx>
            <c:strRef>
              <c:f>'Dados - Gráfico'!$AT$1</c:f>
              <c:strCache>
                <c:ptCount val="1"/>
                <c:pt idx="0">
                  <c:v>Ganhos Indiretos | Dim AMBIENTAL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Gráfico'!$AT$4:$AT$15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1-D232-4864-97EC-4548F92DDA08}"/>
            </c:ext>
          </c:extLst>
        </c:ser>
        <c:ser>
          <c:idx val="2"/>
          <c:order val="2"/>
          <c:tx>
            <c:strRef>
              <c:f>'Dados - Gráfico'!$AU$1</c:f>
              <c:strCache>
                <c:ptCount val="1"/>
                <c:pt idx="0">
                  <c:v>Dim AMBIENTAL | Custo Evitado Desv. Aterro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Gráfico'!$AU$4:$AU$15</c:f>
              <c:numCache>
                <c:formatCode>0</c:formatCode>
                <c:ptCount val="12"/>
                <c:pt idx="0">
                  <c:v>47.078158967205511</c:v>
                </c:pt>
                <c:pt idx="1">
                  <c:v>47.078158967205511</c:v>
                </c:pt>
                <c:pt idx="2">
                  <c:v>52.824259138420345</c:v>
                </c:pt>
                <c:pt idx="3">
                  <c:v>52.833340475333408</c:v>
                </c:pt>
                <c:pt idx="4">
                  <c:v>47.078158967205511</c:v>
                </c:pt>
                <c:pt idx="5">
                  <c:v>47.078158967205511</c:v>
                </c:pt>
                <c:pt idx="6">
                  <c:v>52.824259138420345</c:v>
                </c:pt>
                <c:pt idx="7">
                  <c:v>52.833340475333408</c:v>
                </c:pt>
                <c:pt idx="8">
                  <c:v>112.4442775375</c:v>
                </c:pt>
                <c:pt idx="9">
                  <c:v>112.4442775375</c:v>
                </c:pt>
                <c:pt idx="10">
                  <c:v>109.9812646684541</c:v>
                </c:pt>
                <c:pt idx="11">
                  <c:v>109.98105060499694</c:v>
                </c:pt>
              </c:numCache>
            </c:numRef>
          </c:val>
          <c:extLst>
            <c:ext xmlns:c16="http://schemas.microsoft.com/office/drawing/2014/chart" uri="{C3380CC4-5D6E-409C-BE32-E72D297353CC}">
              <c16:uniqueId val="{00000002-D232-4864-97EC-4548F92DDA08}"/>
            </c:ext>
          </c:extLst>
        </c:ser>
        <c:ser>
          <c:idx val="3"/>
          <c:order val="3"/>
          <c:tx>
            <c:strRef>
              <c:f>'Dados - Gráfico'!$AV$1</c:f>
              <c:strCache>
                <c:ptCount val="1"/>
                <c:pt idx="0">
                  <c:v>Dim AMBIENTAL | Priorizar Reciclagem
(R$/t RDO)</c:v>
                </c:pt>
              </c:strCache>
            </c:strRef>
          </c:tx>
          <c:spPr>
            <a:solidFill>
              <a:schemeClr val="accent1">
                <a:lumMod val="60000"/>
              </a:schemeClr>
            </a:solidFill>
            <a:ln>
              <a:noFill/>
            </a:ln>
            <a:effectLst/>
          </c:spPr>
          <c:invertIfNegative val="0"/>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Gráfico'!$AV$4:$AV$15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D232-4864-97EC-4548F92DDA0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38100" cap="rnd">
              <a:solidFill>
                <a:schemeClr val="tx1">
                  <a:lumMod val="65000"/>
                  <a:lumOff val="35000"/>
                </a:schemeClr>
              </a:solidFill>
              <a:prstDash val="dash"/>
              <a:round/>
            </a:ln>
            <a:effectLst/>
          </c:spPr>
          <c:marker>
            <c:symbol val="triangle"/>
            <c:size val="10"/>
            <c:spPr>
              <a:noFill/>
              <a:ln w="9525">
                <a:noFill/>
              </a:ln>
              <a:effectLst/>
            </c:spPr>
          </c:marker>
          <c:cat>
            <c:multiLvlStrRef>
              <c:f>#REF!</c:f>
            </c:multiLvlStrRef>
          </c:cat>
          <c:val>
            <c:numRef>
              <c:f>'Dados - Gráfico'!$C$4:$C$16</c:f>
              <c:numCache>
                <c:formatCode>0%</c:formatCode>
                <c:ptCount val="13"/>
                <c:pt idx="0">
                  <c:v>0.56625000000000003</c:v>
                </c:pt>
                <c:pt idx="1">
                  <c:v>0.56625000000000003</c:v>
                </c:pt>
                <c:pt idx="2">
                  <c:v>0.56625000000000003</c:v>
                </c:pt>
                <c:pt idx="3">
                  <c:v>0.56625000000000003</c:v>
                </c:pt>
                <c:pt idx="4">
                  <c:v>0.56625000000000003</c:v>
                </c:pt>
                <c:pt idx="5">
                  <c:v>0.56625000000000003</c:v>
                </c:pt>
                <c:pt idx="6">
                  <c:v>0.56625000000000003</c:v>
                </c:pt>
                <c:pt idx="7">
                  <c:v>0.56625000000000003</c:v>
                </c:pt>
                <c:pt idx="8">
                  <c:v>0.56625000000000003</c:v>
                </c:pt>
                <c:pt idx="9">
                  <c:v>0.56625000000000003</c:v>
                </c:pt>
                <c:pt idx="10">
                  <c:v>0.56625000000000003</c:v>
                </c:pt>
                <c:pt idx="11">
                  <c:v>0.56625000000000003</c:v>
                </c:pt>
                <c:pt idx="12">
                  <c:v>0.56625000000000003</c:v>
                </c:pt>
              </c:numCache>
            </c:numRef>
          </c:val>
          <c:smooth val="0"/>
          <c:extLst>
            <c:ext xmlns:c16="http://schemas.microsoft.com/office/drawing/2014/chart" uri="{C3380CC4-5D6E-409C-BE32-E72D297353CC}">
              <c16:uniqueId val="{00000000-3793-449C-BE8F-C811A111CB2B}"/>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rgbClr val="774936"/>
              </a:solidFill>
              <a:ln w="9525">
                <a:noFill/>
              </a:ln>
              <a:effectLst/>
            </c:spPr>
          </c:marker>
          <c:dLbls>
            <c:dLbl>
              <c:idx val="0"/>
              <c:tx>
                <c:rich>
                  <a:bodyPr/>
                  <a:lstStyle/>
                  <a:p>
                    <a:fld id="{4A60B158-1DFC-4952-9F8F-D3DE28F5096D}"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3793-449C-BE8F-C811A111CB2B}"/>
                </c:ext>
              </c:extLst>
            </c:dLbl>
            <c:dLbl>
              <c:idx val="1"/>
              <c:tx>
                <c:rich>
                  <a:bodyPr/>
                  <a:lstStyle/>
                  <a:p>
                    <a:fld id="{8938F6CC-7961-415E-8D77-BDA44AA3459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793-449C-BE8F-C811A111CB2B}"/>
                </c:ext>
              </c:extLst>
            </c:dLbl>
            <c:dLbl>
              <c:idx val="2"/>
              <c:tx>
                <c:rich>
                  <a:bodyPr/>
                  <a:lstStyle/>
                  <a:p>
                    <a:fld id="{82EB3ECF-883E-4605-81E8-66B1E5E7BD4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793-449C-BE8F-C811A111CB2B}"/>
                </c:ext>
              </c:extLst>
            </c:dLbl>
            <c:dLbl>
              <c:idx val="3"/>
              <c:tx>
                <c:rich>
                  <a:bodyPr/>
                  <a:lstStyle/>
                  <a:p>
                    <a:fld id="{5A76E176-FB64-453F-B46D-019DA8995BF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793-449C-BE8F-C811A111CB2B}"/>
                </c:ext>
              </c:extLst>
            </c:dLbl>
            <c:spPr>
              <a:noFill/>
              <a:ln>
                <a:noFill/>
              </a:ln>
              <a:effectLst/>
            </c:spPr>
            <c:txPr>
              <a:bodyPr rot="0" spcFirstLastPara="1" vertOverflow="clip" horzOverflow="clip"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DataLabelsRange val="1"/>
                <c15:showLeaderLines val="0"/>
              </c:ext>
            </c:extLst>
          </c:dLbls>
          <c:xVal>
            <c:numRef>
              <c:f>'Dados - Gráfico'!$G$4:$G$7</c:f>
              <c:numCache>
                <c:formatCode>0</c:formatCode>
                <c:ptCount val="4"/>
                <c:pt idx="0">
                  <c:v>350.76155427616078</c:v>
                </c:pt>
                <c:pt idx="1">
                  <c:v>350.76155427616078</c:v>
                </c:pt>
                <c:pt idx="2">
                  <c:v>339.92453216421757</c:v>
                </c:pt>
                <c:pt idx="3">
                  <c:v>340.07346091693529</c:v>
                </c:pt>
              </c:numCache>
            </c:numRef>
          </c:xVal>
          <c:yVal>
            <c:numRef>
              <c:f>'Dados - Gráfico'!$H$4:$H$7</c:f>
              <c:numCache>
                <c:formatCode>0%</c:formatCode>
                <c:ptCount val="4"/>
                <c:pt idx="0">
                  <c:v>0.76878673865263014</c:v>
                </c:pt>
                <c:pt idx="1">
                  <c:v>0.76878673865263014</c:v>
                </c:pt>
                <c:pt idx="2">
                  <c:v>0.86527324659592963</c:v>
                </c:pt>
                <c:pt idx="3">
                  <c:v>0.86491126645343119</c:v>
                </c:pt>
              </c:numCache>
            </c:numRef>
          </c:yVal>
          <c:smooth val="0"/>
          <c:extLst>
            <c:ext xmlns:c15="http://schemas.microsoft.com/office/drawing/2012/chart" uri="{02D57815-91ED-43cb-92C2-25804820EDAC}">
              <c15:datalabelsRange>
                <c15:f>'Dados - Gráfico'!$A$4:$A$7</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3793-449C-BE8F-C811A111CB2B}"/>
            </c:ext>
          </c:extLst>
        </c:ser>
        <c:ser>
          <c:idx val="1"/>
          <c:order val="1"/>
          <c:tx>
            <c:v>Mercado Otimizado</c:v>
          </c:tx>
          <c:spPr>
            <a:ln w="25400" cap="rnd">
              <a:noFill/>
              <a:round/>
            </a:ln>
            <a:effectLst/>
          </c:spPr>
          <c:marker>
            <c:symbol val="square"/>
            <c:size val="10"/>
            <c:spPr>
              <a:solidFill>
                <a:srgbClr val="2A9D8F"/>
              </a:solidFill>
              <a:ln w="9525">
                <a:noFill/>
              </a:ln>
              <a:effectLst/>
            </c:spPr>
          </c:marker>
          <c:dLbls>
            <c:dLbl>
              <c:idx val="0"/>
              <c:tx>
                <c:rich>
                  <a:bodyPr/>
                  <a:lstStyle/>
                  <a:p>
                    <a:fld id="{8ABE83BF-2449-42C2-83D4-F75BF38386E3}"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3793-449C-BE8F-C811A111CB2B}"/>
                </c:ext>
              </c:extLst>
            </c:dLbl>
            <c:dLbl>
              <c:idx val="1"/>
              <c:tx>
                <c:rich>
                  <a:bodyPr/>
                  <a:lstStyle/>
                  <a:p>
                    <a:fld id="{776BC067-703F-4DC8-9156-CA2F6B7A6CE1}"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3793-449C-BE8F-C811A111CB2B}"/>
                </c:ext>
              </c:extLst>
            </c:dLbl>
            <c:dLbl>
              <c:idx val="2"/>
              <c:tx>
                <c:rich>
                  <a:bodyPr/>
                  <a:lstStyle/>
                  <a:p>
                    <a:fld id="{4992BC95-F784-4DE0-9059-67E0A24751C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3793-449C-BE8F-C811A111CB2B}"/>
                </c:ext>
              </c:extLst>
            </c:dLbl>
            <c:dLbl>
              <c:idx val="3"/>
              <c:tx>
                <c:rich>
                  <a:bodyPr/>
                  <a:lstStyle/>
                  <a:p>
                    <a:fld id="{DBC40353-360E-47F9-B16A-4F17A969676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Gráfico'!$G$8:$G$11</c:f>
              <c:numCache>
                <c:formatCode>0</c:formatCode>
                <c:ptCount val="4"/>
                <c:pt idx="0">
                  <c:v>331.40408922616075</c:v>
                </c:pt>
                <c:pt idx="1">
                  <c:v>331.40408922616075</c:v>
                </c:pt>
                <c:pt idx="2">
                  <c:v>317.00964921938805</c:v>
                </c:pt>
                <c:pt idx="3">
                  <c:v>317.15153789633138</c:v>
                </c:pt>
              </c:numCache>
            </c:numRef>
          </c:xVal>
          <c:yVal>
            <c:numRef>
              <c:f>'Dados - Gráfico'!$H$8:$H$11</c:f>
              <c:numCache>
                <c:formatCode>0%</c:formatCode>
                <c:ptCount val="4"/>
                <c:pt idx="0">
                  <c:v>0.8721023843778275</c:v>
                </c:pt>
                <c:pt idx="1">
                  <c:v>0.8721023843778275</c:v>
                </c:pt>
                <c:pt idx="2">
                  <c:v>0.9980007364634137</c:v>
                </c:pt>
                <c:pt idx="3">
                  <c:v>0.99749708818283611</c:v>
                </c:pt>
              </c:numCache>
            </c:numRef>
          </c:yVal>
          <c:smooth val="0"/>
          <c:extLst>
            <c:ext xmlns:c15="http://schemas.microsoft.com/office/drawing/2012/chart" uri="{02D57815-91ED-43cb-92C2-25804820EDAC}">
              <c15:datalabelsRange>
                <c15:f>'Dados - Gráfico'!$A$8:$A$11</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3793-449C-BE8F-C811A111CB2B}"/>
            </c:ext>
          </c:extLst>
        </c:ser>
        <c:ser>
          <c:idx val="2"/>
          <c:order val="2"/>
          <c:tx>
            <c:v>Mercado Aterros Existentes</c:v>
          </c:tx>
          <c:spPr>
            <a:ln w="25400" cap="rnd">
              <a:noFill/>
              <a:round/>
            </a:ln>
            <a:effectLst/>
          </c:spPr>
          <c:marker>
            <c:symbol val="triangle"/>
            <c:size val="10"/>
            <c:spPr>
              <a:solidFill>
                <a:srgbClr val="E9C46A"/>
              </a:solidFill>
              <a:ln w="9525">
                <a:noFill/>
              </a:ln>
              <a:effectLst/>
            </c:spPr>
          </c:marker>
          <c:dLbls>
            <c:dLbl>
              <c:idx val="0"/>
              <c:tx>
                <c:rich>
                  <a:bodyPr/>
                  <a:lstStyle/>
                  <a:p>
                    <a:fld id="{595F2E5F-04D5-4C48-B2A2-ED5D4B54CE5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3793-449C-BE8F-C811A111CB2B}"/>
                </c:ext>
              </c:extLst>
            </c:dLbl>
            <c:dLbl>
              <c:idx val="1"/>
              <c:tx>
                <c:rich>
                  <a:bodyPr/>
                  <a:lstStyle/>
                  <a:p>
                    <a:fld id="{BF64AC09-84BA-4B9A-A129-20098E85794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3793-449C-BE8F-C811A111CB2B}"/>
                </c:ext>
              </c:extLst>
            </c:dLbl>
            <c:dLbl>
              <c:idx val="2"/>
              <c:tx>
                <c:rich>
                  <a:bodyPr/>
                  <a:lstStyle/>
                  <a:p>
                    <a:fld id="{8FC0B10C-F95D-404A-90BA-924832BD577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3793-449C-BE8F-C811A111CB2B}"/>
                </c:ext>
              </c:extLst>
            </c:dLbl>
            <c:dLbl>
              <c:idx val="3"/>
              <c:tx>
                <c:rich>
                  <a:bodyPr/>
                  <a:lstStyle/>
                  <a:p>
                    <a:fld id="{8889331D-7218-4A54-9799-FC5BA8FAEF4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3793-449C-BE8F-C811A111CB2B}"/>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'Dados - Gráfico'!$G$12:$G$15</c:f>
              <c:numCache>
                <c:formatCode>0</c:formatCode>
                <c:ptCount val="4"/>
                <c:pt idx="0">
                  <c:v>350.76155427616078</c:v>
                </c:pt>
                <c:pt idx="1">
                  <c:v>350.76155427616078</c:v>
                </c:pt>
                <c:pt idx="2">
                  <c:v>339.92453216421757</c:v>
                </c:pt>
                <c:pt idx="3">
                  <c:v>340.07346091693529</c:v>
                </c:pt>
              </c:numCache>
            </c:numRef>
          </c:xVal>
          <c:yVal>
            <c:numRef>
              <c:f>'Dados - Gráfico'!$H$12:$H$15</c:f>
              <c:numCache>
                <c:formatCode>0%</c:formatCode>
                <c:ptCount val="4"/>
                <c:pt idx="0">
                  <c:v>0.93182215822376546</c:v>
                </c:pt>
                <c:pt idx="1">
                  <c:v>0.93182215822376546</c:v>
                </c:pt>
                <c:pt idx="2">
                  <c:v>1.0022884570555042</c:v>
                </c:pt>
                <c:pt idx="3">
                  <c:v>1.0018681252770214</c:v>
                </c:pt>
              </c:numCache>
            </c:numRef>
          </c:yVal>
          <c:smooth val="0"/>
          <c:extLst>
            <c:ext xmlns:c15="http://schemas.microsoft.com/office/drawing/2012/chart" uri="{02D57815-91ED-43cb-92C2-25804820EDAC}">
              <c15:datalabelsRange>
                <c15:f>'Dados - Gráfico'!$A$12:$A$15</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3793-449C-BE8F-C811A111CB2B}"/>
            </c:ext>
          </c:extLst>
        </c:ser>
        <c:ser>
          <c:idx val="3"/>
          <c:order val="3"/>
          <c:tx>
            <c:v>Meta</c:v>
          </c:tx>
          <c:spPr>
            <a:ln w="25400" cap="rnd">
              <a:noFill/>
              <a:round/>
            </a:ln>
            <a:effectLst/>
          </c:spPr>
          <c:marker>
            <c:symbol val="diamond"/>
            <c:size val="14"/>
            <c:spPr>
              <a:noFill/>
              <a:ln w="9525">
                <a:noFill/>
              </a:ln>
              <a:effectLst/>
            </c:spPr>
          </c:marker>
          <c:trendline>
            <c:spPr>
              <a:ln w="19050" cap="rnd">
                <a:solidFill>
                  <a:schemeClr val="accent4"/>
                </a:solidFill>
                <a:prstDash val="sysDot"/>
              </a:ln>
              <a:effectLst/>
            </c:spPr>
            <c:trendlineType val="linear"/>
            <c:dispRSqr val="0"/>
            <c:dispEq val="0"/>
          </c:trendline>
          <c:xVal>
            <c:numRef>
              <c:f>#REF!</c:f>
            </c:numRef>
          </c:xVal>
          <c:yVal>
            <c:numRef>
              <c:f>#REF!</c:f>
              <c:numCache>
                <c:formatCode>General</c:formatCode>
                <c:ptCount val="1"/>
                <c:pt idx="0">
                  <c:v>1</c:v>
                </c:pt>
              </c:numCache>
            </c:numRef>
          </c:yVal>
          <c:smooth val="0"/>
          <c:extLst>
            <c:ext xmlns:c16="http://schemas.microsoft.com/office/drawing/2014/chart" uri="{C3380CC4-5D6E-409C-BE32-E72D297353CC}">
              <c16:uniqueId val="{00000012-3793-449C-BE8F-C811A111CB2B}"/>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a:t>
            </a:r>
            <a:r>
              <a:rPr lang="pt-BR" sz="1800" b="1" baseline="0">
                <a:solidFill>
                  <a:sysClr val="windowText" lastClr="000000"/>
                </a:solidFill>
              </a:rPr>
              <a:t> 2B</a:t>
            </a:r>
            <a:endParaRPr lang="pt-BR" sz="1800" b="1">
              <a:solidFill>
                <a:sysClr val="windowText" lastClr="000000"/>
              </a:solidFill>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5FF2-42B9-B18E-F181F83B832F}"/>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FF2-42B9-B18E-F181F83B832F}"/>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5FF2-42B9-B18E-F181F83B832F}"/>
            </c:ext>
          </c:extLst>
        </c:ser>
        <c:dLbls>
          <c:showLegendKey val="0"/>
          <c:showVal val="0"/>
          <c:showCatName val="0"/>
          <c:showSerName val="0"/>
          <c:showPercent val="0"/>
          <c:showBubbleSize val="0"/>
        </c:dLbls>
        <c:gapWidth val="219"/>
        <c:overlap val="-20"/>
        <c:axId val="102925071"/>
        <c:axId val="102927983"/>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 - Radar 2A</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Gráfico'!$W$1</c:f>
              <c:strCache>
                <c:ptCount val="1"/>
                <c:pt idx="0">
                  <c:v>Nova RT | TARIFA BRUTA incl. CUSTOS MOV. RES/REJ
(R$/t RDO)</c:v>
                </c:pt>
              </c:strCache>
            </c:strRef>
          </c:tx>
          <c:spPr>
            <a:blipFill>
              <a:blip xmlns:r="http://schemas.openxmlformats.org/officeDocument/2006/relationships" r:embed="rId3"/>
              <a:stretch>
                <a:fillRect/>
              </a:stretch>
            </a:blipFill>
            <a:ln>
              <a:noFill/>
              <a:prstDash val="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Gráfico'!$W$4:$W$15</c:f>
              <c:numCache>
                <c:formatCode>0</c:formatCode>
                <c:ptCount val="12"/>
                <c:pt idx="0">
                  <c:v>492.8690273295789</c:v>
                </c:pt>
                <c:pt idx="1">
                  <c:v>492.8690273295789</c:v>
                </c:pt>
                <c:pt idx="2">
                  <c:v>481.81136375149686</c:v>
                </c:pt>
                <c:pt idx="3">
                  <c:v>481.95979232990135</c:v>
                </c:pt>
                <c:pt idx="4">
                  <c:v>492.8690273295789</c:v>
                </c:pt>
                <c:pt idx="5">
                  <c:v>492.8690273295789</c:v>
                </c:pt>
                <c:pt idx="6">
                  <c:v>481.81136375149686</c:v>
                </c:pt>
                <c:pt idx="7">
                  <c:v>481.95979232990135</c:v>
                </c:pt>
                <c:pt idx="8">
                  <c:v>492.8690273295789</c:v>
                </c:pt>
                <c:pt idx="9">
                  <c:v>492.8690273295789</c:v>
                </c:pt>
                <c:pt idx="10">
                  <c:v>481.81136375149686</c:v>
                </c:pt>
                <c:pt idx="11">
                  <c:v>481.95979232990135</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66A2-409B-B64C-58E0E0076C52}"/>
            </c:ext>
          </c:extLst>
        </c:ser>
        <c:ser>
          <c:idx val="3"/>
          <c:order val="1"/>
          <c:tx>
            <c:strRef>
              <c:f>'Dados - Gráfico'!$G$1</c:f>
              <c:strCache>
                <c:ptCount val="1"/>
                <c:pt idx="0">
                  <c:v>Nova RT | TARIFA LÍQUIDA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Gráfico'!$G$4:$G$15</c:f>
              <c:numCache>
                <c:formatCode>0</c:formatCode>
                <c:ptCount val="12"/>
                <c:pt idx="0">
                  <c:v>350.76155427616078</c:v>
                </c:pt>
                <c:pt idx="1">
                  <c:v>350.76155427616078</c:v>
                </c:pt>
                <c:pt idx="2">
                  <c:v>339.92453216421757</c:v>
                </c:pt>
                <c:pt idx="3">
                  <c:v>340.07346091693529</c:v>
                </c:pt>
                <c:pt idx="4">
                  <c:v>331.40408922616075</c:v>
                </c:pt>
                <c:pt idx="5">
                  <c:v>331.40408922616075</c:v>
                </c:pt>
                <c:pt idx="6">
                  <c:v>317.00964921938805</c:v>
                </c:pt>
                <c:pt idx="7">
                  <c:v>317.15153789633138</c:v>
                </c:pt>
                <c:pt idx="8">
                  <c:v>350.76155427616078</c:v>
                </c:pt>
                <c:pt idx="9">
                  <c:v>350.76155427616078</c:v>
                </c:pt>
                <c:pt idx="10">
                  <c:v>339.92453216421757</c:v>
                </c:pt>
                <c:pt idx="11">
                  <c:v>340.07346091693529</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66A2-409B-B64C-58E0E0076C52}"/>
            </c:ext>
          </c:extLst>
        </c:ser>
        <c:ser>
          <c:idx val="2"/>
          <c:order val="2"/>
          <c:tx>
            <c:strRef>
              <c:f>'Dados - Gráfico'!$AS$1</c:f>
              <c:strCache>
                <c:ptCount val="1"/>
                <c:pt idx="0">
                  <c:v>Nova RT | GANHOS INDIRETOS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Gráfico'!$AS$4:$AS$15</c:f>
              <c:numCache>
                <c:formatCode>0</c:formatCode>
                <c:ptCount val="12"/>
                <c:pt idx="0">
                  <c:v>229.29657018696867</c:v>
                </c:pt>
                <c:pt idx="1">
                  <c:v>229.29657018696867</c:v>
                </c:pt>
                <c:pt idx="2">
                  <c:v>251.6083052477131</c:v>
                </c:pt>
                <c:pt idx="3">
                  <c:v>251.63735941367588</c:v>
                </c:pt>
                <c:pt idx="4">
                  <c:v>229.29657018696867</c:v>
                </c:pt>
                <c:pt idx="5">
                  <c:v>229.29657018696867</c:v>
                </c:pt>
                <c:pt idx="6">
                  <c:v>251.68549318148359</c:v>
                </c:pt>
                <c:pt idx="7">
                  <c:v>251.71626727812722</c:v>
                </c:pt>
                <c:pt idx="8">
                  <c:v>286.4831273578061</c:v>
                </c:pt>
                <c:pt idx="9">
                  <c:v>286.4831273578061</c:v>
                </c:pt>
                <c:pt idx="10">
                  <c:v>298.19072697302374</c:v>
                </c:pt>
                <c:pt idx="11">
                  <c:v>298.21111758051126</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66A2-409B-B64C-58E0E0076C52}"/>
            </c:ext>
          </c:extLst>
        </c:ser>
        <c:dLbls>
          <c:showLegendKey val="0"/>
          <c:showVal val="0"/>
          <c:showCatName val="0"/>
          <c:showSerName val="0"/>
          <c:showPercent val="0"/>
          <c:showBubbleSize val="0"/>
        </c:dLbls>
        <c:gapWidth val="219"/>
        <c:overlap val="-20"/>
        <c:axId val="102925071"/>
        <c:axId val="102927983"/>
      </c:barChart>
      <c:lineChart>
        <c:grouping val="standard"/>
        <c:varyColors val="0"/>
        <c:ser>
          <c:idx val="1"/>
          <c:order val="3"/>
          <c:tx>
            <c:strRef>
              <c:f>'Dados - Gráfico'!$H$1</c:f>
              <c:strCache>
                <c:ptCount val="1"/>
                <c:pt idx="0">
                  <c:v>% EF RT + CM | Ef. Valoriz. RT + Custos Mov.(sobre TARIFA LÍQUIDA)
(R$/t RDO)</c:v>
                </c:pt>
              </c:strCache>
            </c:strRef>
          </c:tx>
          <c:spPr>
            <a:ln w="38100" cap="rnd">
              <a:solidFill>
                <a:schemeClr val="tx1">
                  <a:lumMod val="65000"/>
                  <a:lumOff val="35000"/>
                </a:schemeClr>
              </a:solidFill>
              <a:prstDash val="dash"/>
              <a:round/>
            </a:ln>
            <a:effectLst/>
          </c:spPr>
          <c:marker>
            <c:symbol val="none"/>
          </c:marker>
          <c:val>
            <c:numRef>
              <c:f>'Dados - Gráfico'!$H$4:$H$15</c:f>
              <c:numCache>
                <c:formatCode>0%</c:formatCode>
                <c:ptCount val="12"/>
                <c:pt idx="0">
                  <c:v>0.76878673865263014</c:v>
                </c:pt>
                <c:pt idx="1">
                  <c:v>0.76878673865263014</c:v>
                </c:pt>
                <c:pt idx="2">
                  <c:v>0.86527324659592963</c:v>
                </c:pt>
                <c:pt idx="3">
                  <c:v>0.86491126645343119</c:v>
                </c:pt>
                <c:pt idx="4">
                  <c:v>0.8721023843778275</c:v>
                </c:pt>
                <c:pt idx="5">
                  <c:v>0.8721023843778275</c:v>
                </c:pt>
                <c:pt idx="6">
                  <c:v>0.9980007364634137</c:v>
                </c:pt>
                <c:pt idx="7">
                  <c:v>0.99749708818283611</c:v>
                </c:pt>
                <c:pt idx="8">
                  <c:v>0.93182215822376546</c:v>
                </c:pt>
                <c:pt idx="9">
                  <c:v>0.93182215822376546</c:v>
                </c:pt>
                <c:pt idx="10">
                  <c:v>1.0022884570555042</c:v>
                </c:pt>
                <c:pt idx="11">
                  <c:v>1.0018681252770214</c:v>
                </c:pt>
              </c:numCache>
            </c:numRef>
          </c:val>
          <c:smooth val="1"/>
          <c:extLst>
            <c:ext xmlns:c16="http://schemas.microsoft.com/office/drawing/2014/chart" uri="{C3380CC4-5D6E-409C-BE32-E72D297353CC}">
              <c16:uniqueId val="{00000001-7D5B-4EA1-AE54-D3927967B87E}"/>
            </c:ext>
          </c:extLst>
        </c:ser>
        <c:dLbls>
          <c:showLegendKey val="0"/>
          <c:showVal val="0"/>
          <c:showCatName val="0"/>
          <c:showSerName val="0"/>
          <c:showPercent val="0"/>
          <c:showBubbleSize val="0"/>
        </c:dLbls>
        <c:marker val="1"/>
        <c:smooth val="0"/>
        <c:axId val="1340926304"/>
        <c:axId val="1340937120"/>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134093712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340926304"/>
        <c:crosses val="max"/>
        <c:crossBetween val="between"/>
      </c:valAx>
      <c:catAx>
        <c:axId val="1340926304"/>
        <c:scaling>
          <c:orientation val="minMax"/>
        </c:scaling>
        <c:delete val="1"/>
        <c:axPos val="b"/>
        <c:majorTickMark val="out"/>
        <c:minorTickMark val="none"/>
        <c:tickLblPos val="nextTo"/>
        <c:crossAx val="134093712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Gráfico'!$AX$1</c:f>
              <c:strCache>
                <c:ptCount val="1"/>
                <c:pt idx="0">
                  <c:v>Ganhos Indiretos | Dim 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Gráfico'!$AX$4:$AX$15</c:f>
              <c:numCache>
                <c:formatCode>0</c:formatCode>
                <c:ptCount val="12"/>
                <c:pt idx="0">
                  <c:v>115.41514927125533</c:v>
                </c:pt>
                <c:pt idx="1">
                  <c:v>115.41514927125533</c:v>
                </c:pt>
                <c:pt idx="2">
                  <c:v>133.08895133385832</c:v>
                </c:pt>
                <c:pt idx="3">
                  <c:v>133.08894216093168</c:v>
                </c:pt>
                <c:pt idx="4">
                  <c:v>115.41514927125533</c:v>
                </c:pt>
                <c:pt idx="5">
                  <c:v>115.41514927125533</c:v>
                </c:pt>
                <c:pt idx="6">
                  <c:v>133.08895133385832</c:v>
                </c:pt>
                <c:pt idx="7">
                  <c:v>133.08894216093168</c:v>
                </c:pt>
                <c:pt idx="8">
                  <c:v>107.62807610425644</c:v>
                </c:pt>
                <c:pt idx="9">
                  <c:v>107.62807610425644</c:v>
                </c:pt>
                <c:pt idx="10">
                  <c:v>123.72617597121486</c:v>
                </c:pt>
                <c:pt idx="11">
                  <c:v>123.72642682177855</c:v>
                </c:pt>
              </c:numCache>
            </c:numRef>
          </c:val>
          <c:extLst>
            <c:ext xmlns:c16="http://schemas.microsoft.com/office/drawing/2014/chart" uri="{C3380CC4-5D6E-409C-BE32-E72D297353CC}">
              <c16:uniqueId val="{00000000-0D43-4D70-96A3-904F8019E303}"/>
            </c:ext>
          </c:extLst>
        </c:ser>
        <c:ser>
          <c:idx val="0"/>
          <c:order val="1"/>
          <c:tx>
            <c:strRef>
              <c:f>'Dados - Gráfico'!$AY$1</c:f>
              <c:strCache>
                <c:ptCount val="1"/>
                <c:pt idx="0">
                  <c:v>Dim. SOCIAL | Inclusão Catadores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Gráfico'!$AY$4:$AY$15</c:f>
              <c:numCache>
                <c:formatCode>0</c:formatCode>
                <c:ptCount val="12"/>
                <c:pt idx="0">
                  <c:v>77.861174682099445</c:v>
                </c:pt>
                <c:pt idx="1">
                  <c:v>77.861174682099445</c:v>
                </c:pt>
                <c:pt idx="2">
                  <c:v>77.861174682099403</c:v>
                </c:pt>
                <c:pt idx="3">
                  <c:v>77.861174682099431</c:v>
                </c:pt>
                <c:pt idx="4">
                  <c:v>77.861174682099445</c:v>
                </c:pt>
                <c:pt idx="5">
                  <c:v>77.861174682099445</c:v>
                </c:pt>
                <c:pt idx="6">
                  <c:v>77.861174682099403</c:v>
                </c:pt>
                <c:pt idx="7">
                  <c:v>77.861174682099431</c:v>
                </c:pt>
                <c:pt idx="8">
                  <c:v>77.861174682099445</c:v>
                </c:pt>
                <c:pt idx="9">
                  <c:v>77.861174682099445</c:v>
                </c:pt>
                <c:pt idx="10">
                  <c:v>77.861174682099403</c:v>
                </c:pt>
                <c:pt idx="11">
                  <c:v>77.861174682099431</c:v>
                </c:pt>
              </c:numCache>
            </c:numRef>
          </c:val>
          <c:extLst>
            <c:ext xmlns:c16="http://schemas.microsoft.com/office/drawing/2014/chart" uri="{C3380CC4-5D6E-409C-BE32-E72D297353CC}">
              <c16:uniqueId val="{00000005-0D43-4D70-96A3-904F8019E303}"/>
            </c:ext>
          </c:extLst>
        </c:ser>
        <c:ser>
          <c:idx val="2"/>
          <c:order val="2"/>
          <c:tx>
            <c:strRef>
              <c:f>'Dados - Gráfico'!$AZ$1</c:f>
              <c:strCache>
                <c:ptCount val="1"/>
                <c:pt idx="0">
                  <c:v>Dim. SOCIAL | Empregos Diretos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Gráfico'!$AZ$4:$AZ$15</c:f>
              <c:numCache>
                <c:formatCode>0</c:formatCode>
                <c:ptCount val="12"/>
                <c:pt idx="0">
                  <c:v>15.647489412148282</c:v>
                </c:pt>
                <c:pt idx="1">
                  <c:v>15.647489412148282</c:v>
                </c:pt>
                <c:pt idx="2">
                  <c:v>23.011573604899549</c:v>
                </c:pt>
                <c:pt idx="3">
                  <c:v>23.01156978284677</c:v>
                </c:pt>
                <c:pt idx="4">
                  <c:v>15.647489412148282</c:v>
                </c:pt>
                <c:pt idx="5">
                  <c:v>15.647489412148282</c:v>
                </c:pt>
                <c:pt idx="6">
                  <c:v>23.011573604899549</c:v>
                </c:pt>
                <c:pt idx="7">
                  <c:v>23.01156978284677</c:v>
                </c:pt>
                <c:pt idx="8">
                  <c:v>12.402875592565413</c:v>
                </c:pt>
                <c:pt idx="9">
                  <c:v>12.402875592565413</c:v>
                </c:pt>
                <c:pt idx="10">
                  <c:v>19.1104172037981</c:v>
                </c:pt>
                <c:pt idx="11">
                  <c:v>19.110521724866299</c:v>
                </c:pt>
              </c:numCache>
            </c:numRef>
          </c:val>
          <c:extLst>
            <c:ext xmlns:c16="http://schemas.microsoft.com/office/drawing/2014/chart" uri="{C3380CC4-5D6E-409C-BE32-E72D297353CC}">
              <c16:uniqueId val="{00000006-0D43-4D70-96A3-904F8019E303}"/>
            </c:ext>
          </c:extLst>
        </c:ser>
        <c:ser>
          <c:idx val="3"/>
          <c:order val="3"/>
          <c:tx>
            <c:strRef>
              <c:f>'Dados - Gráfico'!$BA$1</c:f>
              <c:strCache>
                <c:ptCount val="1"/>
                <c:pt idx="0">
                  <c:v>Dim. SOCIAL | Trib. + Imp. Novos Empregos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Gráfico'!$BA$4:$BA$15</c:f>
              <c:numCache>
                <c:formatCode>0</c:formatCode>
                <c:ptCount val="12"/>
                <c:pt idx="0">
                  <c:v>21.906485177007593</c:v>
                </c:pt>
                <c:pt idx="1">
                  <c:v>21.906485177007593</c:v>
                </c:pt>
                <c:pt idx="2">
                  <c:v>32.216203046859363</c:v>
                </c:pt>
                <c:pt idx="3">
                  <c:v>32.216197695985478</c:v>
                </c:pt>
                <c:pt idx="4">
                  <c:v>21.906485177007593</c:v>
                </c:pt>
                <c:pt idx="5">
                  <c:v>21.906485177007593</c:v>
                </c:pt>
                <c:pt idx="6">
                  <c:v>32.216203046859363</c:v>
                </c:pt>
                <c:pt idx="7">
                  <c:v>32.216197695985478</c:v>
                </c:pt>
                <c:pt idx="8">
                  <c:v>17.364025829591579</c:v>
                </c:pt>
                <c:pt idx="9">
                  <c:v>17.364025829591579</c:v>
                </c:pt>
                <c:pt idx="10">
                  <c:v>26.75458408531734</c:v>
                </c:pt>
                <c:pt idx="11">
                  <c:v>26.754730414812816</c:v>
                </c:pt>
              </c:numCache>
            </c:numRef>
          </c:val>
          <c:extLst>
            <c:ext xmlns:c16="http://schemas.microsoft.com/office/drawing/2014/chart" uri="{C3380CC4-5D6E-409C-BE32-E72D297353CC}">
              <c16:uniqueId val="{00000007-0D43-4D70-96A3-904F8019E30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Detalhamento Ganho Indireto Ecosocial</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Gráfico'!$BC$1</c:f>
              <c:strCache>
                <c:ptCount val="1"/>
                <c:pt idx="0">
                  <c:v>Ganhos Indiretos | Dim ECO&amp;SOCIAL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Gráfico'!$BC$4:$BC$15</c:f>
              <c:numCache>
                <c:formatCode>0</c:formatCode>
                <c:ptCount val="12"/>
                <c:pt idx="0">
                  <c:v>66.803261948507838</c:v>
                </c:pt>
                <c:pt idx="1">
                  <c:v>66.803261948507838</c:v>
                </c:pt>
                <c:pt idx="2">
                  <c:v>65.695094775434427</c:v>
                </c:pt>
                <c:pt idx="3">
                  <c:v>65.715076777410829</c:v>
                </c:pt>
                <c:pt idx="4">
                  <c:v>66.803261948507853</c:v>
                </c:pt>
                <c:pt idx="5">
                  <c:v>66.803261948507853</c:v>
                </c:pt>
                <c:pt idx="6">
                  <c:v>65.772282709204916</c:v>
                </c:pt>
                <c:pt idx="7">
                  <c:v>65.793984641862153</c:v>
                </c:pt>
                <c:pt idx="8">
                  <c:v>66.41077371604969</c:v>
                </c:pt>
                <c:pt idx="9">
                  <c:v>66.41077371604969</c:v>
                </c:pt>
                <c:pt idx="10">
                  <c:v>64.483286333354783</c:v>
                </c:pt>
                <c:pt idx="11">
                  <c:v>64.503640153735773</c:v>
                </c:pt>
              </c:numCache>
            </c:numRef>
          </c:val>
          <c:extLst>
            <c:ext xmlns:c16="http://schemas.microsoft.com/office/drawing/2014/chart" uri="{C3380CC4-5D6E-409C-BE32-E72D297353CC}">
              <c16:uniqueId val="{00000005-D47F-4D85-B6CC-9E5113483D68}"/>
            </c:ext>
          </c:extLst>
        </c:ser>
        <c:ser>
          <c:idx val="1"/>
          <c:order val="1"/>
          <c:tx>
            <c:strRef>
              <c:f>'Dados - Gráfico'!$BD$1</c:f>
              <c:strCache>
                <c:ptCount val="1"/>
                <c:pt idx="0">
                  <c:v>Dim. ECO&amp;SOCIAL | Imp. Municip.(ISS)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Gráfico'!$BD$4:$BD$15</c:f>
              <c:numCache>
                <c:formatCode>0</c:formatCode>
                <c:ptCount val="12"/>
                <c:pt idx="0">
                  <c:v>22.916875763468045</c:v>
                </c:pt>
                <c:pt idx="1">
                  <c:v>22.916875763468045</c:v>
                </c:pt>
                <c:pt idx="2">
                  <c:v>22.528045176424744</c:v>
                </c:pt>
                <c:pt idx="3">
                  <c:v>22.535056405188389</c:v>
                </c:pt>
                <c:pt idx="4">
                  <c:v>22.916875763468049</c:v>
                </c:pt>
                <c:pt idx="5">
                  <c:v>22.916875763468049</c:v>
                </c:pt>
                <c:pt idx="6">
                  <c:v>22.555128661958246</c:v>
                </c:pt>
                <c:pt idx="7">
                  <c:v>22.562743375171312</c:v>
                </c:pt>
                <c:pt idx="8">
                  <c:v>22.779160594184482</c:v>
                </c:pt>
                <c:pt idx="9">
                  <c:v>22.779160594184482</c:v>
                </c:pt>
                <c:pt idx="10">
                  <c:v>22.102849231835393</c:v>
                </c:pt>
                <c:pt idx="11">
                  <c:v>22.109990923197145</c:v>
                </c:pt>
              </c:numCache>
            </c:numRef>
          </c:val>
          <c:extLst>
            <c:ext xmlns:c16="http://schemas.microsoft.com/office/drawing/2014/chart" uri="{C3380CC4-5D6E-409C-BE32-E72D297353CC}">
              <c16:uniqueId val="{00000006-D47F-4D85-B6CC-9E5113483D68}"/>
            </c:ext>
          </c:extLst>
        </c:ser>
        <c:ser>
          <c:idx val="2"/>
          <c:order val="2"/>
          <c:tx>
            <c:strRef>
              <c:f>'Dados - Gráfico'!$BE$1</c:f>
              <c:strCache>
                <c:ptCount val="1"/>
                <c:pt idx="0">
                  <c:v>Dim. ECO&amp;SOCIAL | Imp. Est.(ICMS)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Gráfico'!$BE$4:$BE$15</c:f>
              <c:numCache>
                <c:formatCode>0</c:formatCode>
                <c:ptCount val="12"/>
                <c:pt idx="0">
                  <c:v>1.4901660226239131</c:v>
                </c:pt>
                <c:pt idx="1">
                  <c:v>1.4901660226239131</c:v>
                </c:pt>
                <c:pt idx="2">
                  <c:v>1.4901660226239124</c:v>
                </c:pt>
                <c:pt idx="3">
                  <c:v>1.4901660226239124</c:v>
                </c:pt>
                <c:pt idx="4">
                  <c:v>1.4901660226239131</c:v>
                </c:pt>
                <c:pt idx="5">
                  <c:v>1.4901660226239131</c:v>
                </c:pt>
                <c:pt idx="6">
                  <c:v>1.4901660226239124</c:v>
                </c:pt>
                <c:pt idx="7">
                  <c:v>1.4901660226239124</c:v>
                </c:pt>
                <c:pt idx="8">
                  <c:v>1.4901660226239131</c:v>
                </c:pt>
                <c:pt idx="9">
                  <c:v>1.4901660226239131</c:v>
                </c:pt>
                <c:pt idx="10">
                  <c:v>1.4901660226239124</c:v>
                </c:pt>
                <c:pt idx="11">
                  <c:v>1.4901660226239124</c:v>
                </c:pt>
              </c:numCache>
            </c:numRef>
          </c:val>
          <c:extLst>
            <c:ext xmlns:c16="http://schemas.microsoft.com/office/drawing/2014/chart" uri="{C3380CC4-5D6E-409C-BE32-E72D297353CC}">
              <c16:uniqueId val="{00000007-D47F-4D85-B6CC-9E5113483D68}"/>
            </c:ext>
          </c:extLst>
        </c:ser>
        <c:ser>
          <c:idx val="3"/>
          <c:order val="3"/>
          <c:tx>
            <c:strRef>
              <c:f>'Dados - Gráfico'!$BF$1</c:f>
              <c:strCache>
                <c:ptCount val="1"/>
                <c:pt idx="0">
                  <c:v>Dim. ECO&amp;SOCIAL | Imp. Fed.(IRPJ, PIS/COFINS)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Gráfico'!$BF$4:$BF$15</c:f>
              <c:numCache>
                <c:formatCode>0</c:formatCode>
                <c:ptCount val="12"/>
                <c:pt idx="0">
                  <c:v>42.396220162415879</c:v>
                </c:pt>
                <c:pt idx="1">
                  <c:v>42.396220162415879</c:v>
                </c:pt>
                <c:pt idx="2">
                  <c:v>41.676883576385777</c:v>
                </c:pt>
                <c:pt idx="3">
                  <c:v>41.689854349598498</c:v>
                </c:pt>
                <c:pt idx="4">
                  <c:v>42.396220162415887</c:v>
                </c:pt>
                <c:pt idx="5">
                  <c:v>42.396220162415887</c:v>
                </c:pt>
                <c:pt idx="6">
                  <c:v>41.726988024622756</c:v>
                </c:pt>
                <c:pt idx="7">
                  <c:v>41.74107524406692</c:v>
                </c:pt>
                <c:pt idx="8">
                  <c:v>42.14144709924129</c:v>
                </c:pt>
                <c:pt idx="9">
                  <c:v>42.14144709924129</c:v>
                </c:pt>
                <c:pt idx="10">
                  <c:v>40.890271078895474</c:v>
                </c:pt>
                <c:pt idx="11">
                  <c:v>40.903483207914718</c:v>
                </c:pt>
              </c:numCache>
            </c:numRef>
          </c:val>
          <c:extLst>
            <c:ext xmlns:c16="http://schemas.microsoft.com/office/drawing/2014/chart" uri="{C3380CC4-5D6E-409C-BE32-E72D297353CC}">
              <c16:uniqueId val="{00000008-D47F-4D85-B6CC-9E5113483D68}"/>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Receitas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3ABE-42A5-84A6-18FE51CEEFD0}"/>
            </c:ext>
          </c:extLst>
        </c:ser>
        <c:ser>
          <c:idx val="0"/>
          <c:order val="1"/>
          <c:tx>
            <c:strRef>
              <c:f>'Dados - Gráfico'!$AG$1</c:f>
              <c:strCache>
                <c:ptCount val="1"/>
                <c:pt idx="0">
                  <c:v>COMERCIALIZAÇÃO: Mat. Recicláveis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Gráfico'!$AG$4:$AG$15</c:f>
              <c:numCache>
                <c:formatCode>0</c:formatCode>
                <c:ptCount val="12"/>
                <c:pt idx="0">
                  <c:v>101.46076874999999</c:v>
                </c:pt>
                <c:pt idx="1">
                  <c:v>101.46076874999999</c:v>
                </c:pt>
                <c:pt idx="2">
                  <c:v>101.46076874999999</c:v>
                </c:pt>
                <c:pt idx="3">
                  <c:v>101.46076874999996</c:v>
                </c:pt>
                <c:pt idx="4">
                  <c:v>101.46076874999999</c:v>
                </c:pt>
                <c:pt idx="5">
                  <c:v>101.46076874999999</c:v>
                </c:pt>
                <c:pt idx="6">
                  <c:v>101.46076874999999</c:v>
                </c:pt>
                <c:pt idx="7">
                  <c:v>101.46076874999996</c:v>
                </c:pt>
                <c:pt idx="8">
                  <c:v>101.46076874999999</c:v>
                </c:pt>
                <c:pt idx="9">
                  <c:v>101.46076874999999</c:v>
                </c:pt>
                <c:pt idx="10">
                  <c:v>101.46076874999999</c:v>
                </c:pt>
                <c:pt idx="11">
                  <c:v>101.46076874999996</c:v>
                </c:pt>
              </c:numCache>
            </c:numRef>
          </c:val>
          <c:extLst>
            <c:ext xmlns:c16="http://schemas.microsoft.com/office/drawing/2014/chart" uri="{C3380CC4-5D6E-409C-BE32-E72D297353CC}">
              <c16:uniqueId val="{00000011-3ABE-42A5-84A6-18FE51CEEFD0}"/>
            </c:ext>
          </c:extLst>
        </c:ser>
        <c:ser>
          <c:idx val="2"/>
          <c:order val="2"/>
          <c:tx>
            <c:strRef>
              <c:f>'Dados - Gráfico'!$AH$1</c:f>
              <c:strCache>
                <c:ptCount val="1"/>
                <c:pt idx="0">
                  <c:v>COMERCIALIZAÇÃO: E. Elétrica
(R$/t RDO)</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Gráfico'!$AH$4:$AH$15</c:f>
              <c:numCache>
                <c:formatCode>0</c:formatCode>
                <c:ptCount val="12"/>
                <c:pt idx="0">
                  <c:v>3.3608888575288267</c:v>
                </c:pt>
                <c:pt idx="1">
                  <c:v>3.3608888575288267</c:v>
                </c:pt>
                <c:pt idx="2">
                  <c:v>0.67168372249027108</c:v>
                </c:pt>
                <c:pt idx="3">
                  <c:v>0.66558879700762374</c:v>
                </c:pt>
                <c:pt idx="4">
                  <c:v>3.3608888575288267</c:v>
                </c:pt>
                <c:pt idx="5">
                  <c:v>3.3608888575288267</c:v>
                </c:pt>
                <c:pt idx="6">
                  <c:v>0.67168372249027108</c:v>
                </c:pt>
                <c:pt idx="7">
                  <c:v>0.66558879700762374</c:v>
                </c:pt>
                <c:pt idx="8">
                  <c:v>3.3608888575288267</c:v>
                </c:pt>
                <c:pt idx="9">
                  <c:v>3.3608888575288267</c:v>
                </c:pt>
                <c:pt idx="10">
                  <c:v>0.67168372249027108</c:v>
                </c:pt>
                <c:pt idx="11">
                  <c:v>0.66558879700762374</c:v>
                </c:pt>
              </c:numCache>
            </c:numRef>
          </c:val>
          <c:extLst>
            <c:ext xmlns:c16="http://schemas.microsoft.com/office/drawing/2014/chart" uri="{C3380CC4-5D6E-409C-BE32-E72D297353CC}">
              <c16:uniqueId val="{00000012-3ABE-42A5-84A6-18FE51CEEFD0}"/>
            </c:ext>
          </c:extLst>
        </c:ser>
        <c:ser>
          <c:idx val="3"/>
          <c:order val="3"/>
          <c:tx>
            <c:strRef>
              <c:f>'Dados - Gráfico'!$AI$1</c:f>
              <c:strCache>
                <c:ptCount val="1"/>
                <c:pt idx="0">
                  <c:v>COMERCIALIZAÇÃO: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Gráfico'!$AI$4:$AI$15</c:f>
              <c:numCache>
                <c:formatCode>0</c:formatCode>
                <c:ptCount val="12"/>
                <c:pt idx="0">
                  <c:v>0</c:v>
                </c:pt>
                <c:pt idx="1">
                  <c:v>0</c:v>
                </c:pt>
                <c:pt idx="2">
                  <c:v>0</c:v>
                </c:pt>
                <c:pt idx="3">
                  <c:v>0</c:v>
                </c:pt>
                <c:pt idx="4">
                  <c:v>0</c:v>
                </c:pt>
                <c:pt idx="5">
                  <c:v>0</c:v>
                </c:pt>
                <c:pt idx="6">
                  <c:v>4.0990876054995535</c:v>
                </c:pt>
                <c:pt idx="7">
                  <c:v>4.1181973702623935</c:v>
                </c:pt>
                <c:pt idx="8">
                  <c:v>0</c:v>
                </c:pt>
                <c:pt idx="9">
                  <c:v>0</c:v>
                </c:pt>
                <c:pt idx="10">
                  <c:v>0</c:v>
                </c:pt>
                <c:pt idx="11">
                  <c:v>0</c:v>
                </c:pt>
              </c:numCache>
            </c:numRef>
          </c:val>
          <c:extLst>
            <c:ext xmlns:c16="http://schemas.microsoft.com/office/drawing/2014/chart" uri="{C3380CC4-5D6E-409C-BE32-E72D297353CC}">
              <c16:uniqueId val="{00000013-3ABE-42A5-84A6-18FE51CEEFD0}"/>
            </c:ext>
          </c:extLst>
        </c:ser>
        <c:ser>
          <c:idx val="4"/>
          <c:order val="4"/>
          <c:tx>
            <c:strRef>
              <c:f>'Dados - Gráfico'!$AJ$1</c:f>
              <c:strCache>
                <c:ptCount val="1"/>
                <c:pt idx="0">
                  <c:v>COMERCIALIZAÇÃO: Composto Orgânico
(R$/t RDO)</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Gráfico'!$AJ$4:$AJ$15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4-3ABE-42A5-84A6-18FE51CEEFD0}"/>
            </c:ext>
          </c:extLst>
        </c:ser>
        <c:ser>
          <c:idx val="5"/>
          <c:order val="5"/>
          <c:tx>
            <c:strRef>
              <c:f>'Dados - Gráfico'!$AK$1</c:f>
              <c:strCache>
                <c:ptCount val="1"/>
                <c:pt idx="0">
                  <c:v>COMERCIALIZAÇÃO: CDR
(R$/t RDO)</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Gráfico'!$AK$4:$AK$15</c:f>
              <c:numCache>
                <c:formatCode>0</c:formatCode>
                <c:ptCount val="12"/>
                <c:pt idx="0">
                  <c:v>0</c:v>
                </c:pt>
                <c:pt idx="1">
                  <c:v>0</c:v>
                </c:pt>
                <c:pt idx="2">
                  <c:v>0</c:v>
                </c:pt>
                <c:pt idx="3">
                  <c:v>0</c:v>
                </c:pt>
                <c:pt idx="4">
                  <c:v>19.357465049999998</c:v>
                </c:pt>
                <c:pt idx="5">
                  <c:v>19.357465049999998</c:v>
                </c:pt>
                <c:pt idx="6">
                  <c:v>19.357465049999995</c:v>
                </c:pt>
                <c:pt idx="7">
                  <c:v>19.357465050000005</c:v>
                </c:pt>
                <c:pt idx="8">
                  <c:v>0</c:v>
                </c:pt>
                <c:pt idx="9">
                  <c:v>0</c:v>
                </c:pt>
                <c:pt idx="10">
                  <c:v>0</c:v>
                </c:pt>
                <c:pt idx="11">
                  <c:v>0</c:v>
                </c:pt>
              </c:numCache>
            </c:numRef>
          </c:val>
          <c:extLst>
            <c:ext xmlns:c16="http://schemas.microsoft.com/office/drawing/2014/chart" uri="{C3380CC4-5D6E-409C-BE32-E72D297353CC}">
              <c16:uniqueId val="{00000015-3ABE-42A5-84A6-18FE51CEEFD0}"/>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Produtos Valorizados</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1"/>
          <c:order val="0"/>
          <c:tx>
            <c:strRef>
              <c:f>'Dados - Gráfico'!$L$1</c:f>
              <c:strCache>
                <c:ptCount val="1"/>
                <c:pt idx="0">
                  <c:v>Qt. Dimensionamento RT
(Kt/a)</c:v>
                </c:pt>
              </c:strCache>
            </c:strRef>
          </c:tx>
          <c:spPr>
            <a:blipFill>
              <a:blip xmlns:r="http://schemas.openxmlformats.org/officeDocument/2006/relationships" r:embed="rId3"/>
              <a:stretch>
                <a:fillRect/>
              </a:stretch>
            </a:blipFill>
            <a:ln>
              <a:noFill/>
              <a:prstDash val="sysDash"/>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Gráfico'!$L$4:$L$15</c:f>
              <c:numCache>
                <c:formatCode>0</c:formatCode>
                <c:ptCount val="12"/>
                <c:pt idx="0">
                  <c:v>443.23193736153604</c:v>
                </c:pt>
                <c:pt idx="1">
                  <c:v>443.23193736153604</c:v>
                </c:pt>
                <c:pt idx="2">
                  <c:v>443.22855468629086</c:v>
                </c:pt>
                <c:pt idx="3">
                  <c:v>443.23193736153593</c:v>
                </c:pt>
                <c:pt idx="4">
                  <c:v>443.23193736153604</c:v>
                </c:pt>
                <c:pt idx="5">
                  <c:v>443.23193736153604</c:v>
                </c:pt>
                <c:pt idx="6">
                  <c:v>443.22855468629086</c:v>
                </c:pt>
                <c:pt idx="7">
                  <c:v>443.23193736153593</c:v>
                </c:pt>
                <c:pt idx="8">
                  <c:v>443.23193736153604</c:v>
                </c:pt>
                <c:pt idx="9">
                  <c:v>443.23193736153604</c:v>
                </c:pt>
                <c:pt idx="10">
                  <c:v>443.22855468629086</c:v>
                </c:pt>
                <c:pt idx="11">
                  <c:v>443.23193736153593</c:v>
                </c:pt>
              </c:numCache>
            </c:numRef>
          </c:val>
          <c:extLst>
            <c:ext xmlns:c16="http://schemas.microsoft.com/office/drawing/2014/chart" uri="{C3380CC4-5D6E-409C-BE32-E72D297353CC}">
              <c16:uniqueId val="{00000000-CB7F-4B86-B22C-AF893A5ABF43}"/>
            </c:ext>
          </c:extLst>
        </c:ser>
        <c:ser>
          <c:idx val="0"/>
          <c:order val="1"/>
          <c:tx>
            <c:strRef>
              <c:f>'Dados - Gráfico'!$P$1</c:f>
              <c:strCache>
                <c:ptCount val="1"/>
                <c:pt idx="0">
                  <c:v>Qt Mat. Recicláveis
(Kt/a)</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Gráfico'!$P$4:$P$15</c:f>
              <c:numCache>
                <c:formatCode>0</c:formatCode>
                <c:ptCount val="12"/>
                <c:pt idx="0">
                  <c:v>35.347747004582502</c:v>
                </c:pt>
                <c:pt idx="1">
                  <c:v>35.347747004582502</c:v>
                </c:pt>
                <c:pt idx="2">
                  <c:v>35.34747723623169</c:v>
                </c:pt>
                <c:pt idx="3">
                  <c:v>35.34774700458248</c:v>
                </c:pt>
                <c:pt idx="4">
                  <c:v>35.347747004582502</c:v>
                </c:pt>
                <c:pt idx="5">
                  <c:v>35.347747004582502</c:v>
                </c:pt>
                <c:pt idx="6">
                  <c:v>35.34747723623169</c:v>
                </c:pt>
                <c:pt idx="7">
                  <c:v>35.34774700458248</c:v>
                </c:pt>
                <c:pt idx="8">
                  <c:v>35.347747004582502</c:v>
                </c:pt>
                <c:pt idx="9">
                  <c:v>35.347747004582502</c:v>
                </c:pt>
                <c:pt idx="10">
                  <c:v>35.34747723623169</c:v>
                </c:pt>
                <c:pt idx="11">
                  <c:v>35.34774700458248</c:v>
                </c:pt>
              </c:numCache>
            </c:numRef>
          </c:val>
          <c:extLst>
            <c:ext xmlns:c16="http://schemas.microsoft.com/office/drawing/2014/chart" uri="{C3380CC4-5D6E-409C-BE32-E72D297353CC}">
              <c16:uniqueId val="{00000005-CB7F-4B86-B22C-AF893A5ABF43}"/>
            </c:ext>
          </c:extLst>
        </c:ser>
        <c:ser>
          <c:idx val="2"/>
          <c:order val="2"/>
          <c:tx>
            <c:strRef>
              <c:f>'Dados - Gráfico'!$Q$1</c:f>
              <c:strCache>
                <c:ptCount val="1"/>
                <c:pt idx="0">
                  <c:v>Qt Comp. Orgânico
(Kt/a)</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Gráfico'!$Q$4:$Q$15</c:f>
              <c:numCache>
                <c:formatCode>0</c:formatCode>
                <c:ptCount val="12"/>
                <c:pt idx="0">
                  <c:v>74.070372788220055</c:v>
                </c:pt>
                <c:pt idx="1">
                  <c:v>74.070372788220055</c:v>
                </c:pt>
                <c:pt idx="2">
                  <c:v>74.069807494983465</c:v>
                </c:pt>
                <c:pt idx="3">
                  <c:v>74.070372788220013</c:v>
                </c:pt>
                <c:pt idx="4">
                  <c:v>74.070372788220055</c:v>
                </c:pt>
                <c:pt idx="5">
                  <c:v>74.070372788220055</c:v>
                </c:pt>
                <c:pt idx="6">
                  <c:v>74.069807494983465</c:v>
                </c:pt>
                <c:pt idx="7">
                  <c:v>74.070372788220013</c:v>
                </c:pt>
                <c:pt idx="8">
                  <c:v>74.070372788220055</c:v>
                </c:pt>
                <c:pt idx="9">
                  <c:v>74.070372788220055</c:v>
                </c:pt>
                <c:pt idx="10">
                  <c:v>74.069807494983465</c:v>
                </c:pt>
                <c:pt idx="11">
                  <c:v>74.070372788220013</c:v>
                </c:pt>
              </c:numCache>
            </c:numRef>
          </c:val>
          <c:extLst>
            <c:ext xmlns:c16="http://schemas.microsoft.com/office/drawing/2014/chart" uri="{C3380CC4-5D6E-409C-BE32-E72D297353CC}">
              <c16:uniqueId val="{00000006-CB7F-4B86-B22C-AF893A5ABF43}"/>
            </c:ext>
          </c:extLst>
        </c:ser>
        <c:ser>
          <c:idx val="3"/>
          <c:order val="3"/>
          <c:tx>
            <c:strRef>
              <c:f>'Dados - Gráfico'!$R$1</c:f>
              <c:strCache>
                <c:ptCount val="1"/>
                <c:pt idx="0">
                  <c:v>Qt CDR| Comb.Deriv.Resíduos
(Kt/a)</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Gráfico'!$R$4:$R$15</c:f>
              <c:numCache>
                <c:formatCode>0</c:formatCode>
                <c:ptCount val="12"/>
                <c:pt idx="0">
                  <c:v>79.582294353263805</c:v>
                </c:pt>
                <c:pt idx="1">
                  <c:v>79.582294353263805</c:v>
                </c:pt>
                <c:pt idx="2">
                  <c:v>79.581686993923512</c:v>
                </c:pt>
                <c:pt idx="3">
                  <c:v>79.582294353263777</c:v>
                </c:pt>
                <c:pt idx="4">
                  <c:v>79.582294353263805</c:v>
                </c:pt>
                <c:pt idx="5">
                  <c:v>79.582294353263805</c:v>
                </c:pt>
                <c:pt idx="6">
                  <c:v>79.581686993923512</c:v>
                </c:pt>
                <c:pt idx="7">
                  <c:v>79.582294353263777</c:v>
                </c:pt>
                <c:pt idx="8">
                  <c:v>79.582294353263805</c:v>
                </c:pt>
                <c:pt idx="9">
                  <c:v>79.582294353263805</c:v>
                </c:pt>
                <c:pt idx="10">
                  <c:v>79.581686993923512</c:v>
                </c:pt>
                <c:pt idx="11">
                  <c:v>79.582294353263777</c:v>
                </c:pt>
              </c:numCache>
            </c:numRef>
          </c:val>
          <c:extLst>
            <c:ext xmlns:c16="http://schemas.microsoft.com/office/drawing/2014/chart" uri="{C3380CC4-5D6E-409C-BE32-E72D297353CC}">
              <c16:uniqueId val="{00000007-CB7F-4B86-B22C-AF893A5ABF43}"/>
            </c:ext>
          </c:extLst>
        </c:ser>
        <c:ser>
          <c:idx val="4"/>
          <c:order val="4"/>
          <c:tx>
            <c:strRef>
              <c:f>'Dados - Gráfico'!$S$1</c:f>
              <c:strCache>
                <c:ptCount val="1"/>
                <c:pt idx="0">
                  <c:v>Qt E. Elétrica | Incineração
(MWh/a)</c:v>
                </c:pt>
              </c:strCache>
            </c:strRef>
          </c:tx>
          <c:spPr>
            <a:blipFill>
              <a:blip xmlns:r="http://schemas.openxmlformats.org/officeDocument/2006/relationships" r:embed="rId7"/>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4A26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Gráfico'!$S$4:$S$15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8-CB7F-4B86-B22C-AF893A5ABF43}"/>
            </c:ext>
          </c:extLst>
        </c:ser>
        <c:ser>
          <c:idx val="5"/>
          <c:order val="5"/>
          <c:tx>
            <c:strRef>
              <c:f>'Dados - Gráfico'!$T$1</c:f>
              <c:strCache>
                <c:ptCount val="1"/>
                <c:pt idx="0">
                  <c:v>Qt E. Elétrica | Biodigestão
(MWh/a)</c:v>
                </c:pt>
              </c:strCache>
            </c:strRef>
          </c:tx>
          <c:spPr>
            <a:blipFill>
              <a:blip xmlns:r="http://schemas.openxmlformats.org/officeDocument/2006/relationships" r:embed="rId8"/>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76F51"/>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Gráfico'!$T$4:$T$15</c:f>
              <c:numCache>
                <c:formatCode>0</c:formatCode>
                <c:ptCount val="12"/>
                <c:pt idx="0">
                  <c:v>53824.136252660552</c:v>
                </c:pt>
                <c:pt idx="1">
                  <c:v>53824.136252660552</c:v>
                </c:pt>
                <c:pt idx="2">
                  <c:v>53823.725475462532</c:v>
                </c:pt>
                <c:pt idx="3">
                  <c:v>53824.13625266053</c:v>
                </c:pt>
                <c:pt idx="4">
                  <c:v>53824.136252660552</c:v>
                </c:pt>
                <c:pt idx="5">
                  <c:v>53824.136252660552</c:v>
                </c:pt>
                <c:pt idx="6">
                  <c:v>48926.439721022951</c:v>
                </c:pt>
                <c:pt idx="7">
                  <c:v>48915.348736677217</c:v>
                </c:pt>
                <c:pt idx="8">
                  <c:v>53824.136252660552</c:v>
                </c:pt>
                <c:pt idx="9">
                  <c:v>53824.136252660552</c:v>
                </c:pt>
                <c:pt idx="10">
                  <c:v>53823.725475462532</c:v>
                </c:pt>
                <c:pt idx="11">
                  <c:v>53824.13625266053</c:v>
                </c:pt>
              </c:numCache>
            </c:numRef>
          </c:val>
          <c:extLst>
            <c:ext xmlns:c16="http://schemas.microsoft.com/office/drawing/2014/chart" uri="{C3380CC4-5D6E-409C-BE32-E72D297353CC}">
              <c16:uniqueId val="{00000009-CB7F-4B86-B22C-AF893A5ABF43}"/>
            </c:ext>
          </c:extLst>
        </c:ser>
        <c:ser>
          <c:idx val="6"/>
          <c:order val="6"/>
          <c:tx>
            <c:strRef>
              <c:f>'Dados - Gráfico'!$U$1</c:f>
              <c:strCache>
                <c:ptCount val="1"/>
                <c:pt idx="0">
                  <c:v>Qt Biometano
(Kl Diesel Equiv)</c:v>
                </c:pt>
              </c:strCache>
            </c:strRef>
          </c:tx>
          <c:spPr>
            <a:blipFill>
              <a:blip xmlns:r="http://schemas.openxmlformats.org/officeDocument/2006/relationships" r:embed="rId9"/>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CDB4DB"/>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Gráfico'!$U$4:$U$15</c:f>
              <c:numCache>
                <c:formatCode>0</c:formatCode>
                <c:ptCount val="12"/>
                <c:pt idx="0">
                  <c:v>0</c:v>
                </c:pt>
                <c:pt idx="1">
                  <c:v>0</c:v>
                </c:pt>
                <c:pt idx="2">
                  <c:v>0</c:v>
                </c:pt>
                <c:pt idx="3">
                  <c:v>0</c:v>
                </c:pt>
                <c:pt idx="4">
                  <c:v>0</c:v>
                </c:pt>
                <c:pt idx="5">
                  <c:v>0</c:v>
                </c:pt>
                <c:pt idx="6">
                  <c:v>1224.3214386098959</c:v>
                </c:pt>
                <c:pt idx="7">
                  <c:v>1227.196878995828</c:v>
                </c:pt>
                <c:pt idx="8">
                  <c:v>0</c:v>
                </c:pt>
                <c:pt idx="9">
                  <c:v>0</c:v>
                </c:pt>
                <c:pt idx="10">
                  <c:v>0</c:v>
                </c:pt>
                <c:pt idx="11">
                  <c:v>0</c:v>
                </c:pt>
              </c:numCache>
            </c:numRef>
          </c:val>
          <c:extLst>
            <c:ext xmlns:c16="http://schemas.microsoft.com/office/drawing/2014/chart" uri="{C3380CC4-5D6E-409C-BE32-E72D297353CC}">
              <c16:uniqueId val="{0000000A-CB7F-4B86-B22C-AF893A5ABF43}"/>
            </c:ext>
          </c:extLst>
        </c:ser>
        <c:ser>
          <c:idx val="7"/>
          <c:order val="7"/>
          <c:tx>
            <c:strRef>
              <c:f>'Dados - Gráfico'!$V$1</c:f>
              <c:strCache>
                <c:ptCount val="1"/>
                <c:pt idx="0">
                  <c:v>Qt Biometano
(Nm3 Gás Nat. Equiv.)</c:v>
                </c:pt>
              </c:strCache>
            </c:strRef>
          </c:tx>
          <c:spPr>
            <a:blipFill>
              <a:blip xmlns:r="http://schemas.openxmlformats.org/officeDocument/2006/relationships" r:embed="rId10"/>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FFC8DD"/>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Gráfico'!$V$4:$V$15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B-CB7F-4B86-B22C-AF893A5ABF43}"/>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Quantidade Entrada vs Ganhos Autoconsumo e Utilidade Pública</a:t>
            </a:r>
          </a:p>
        </c:rich>
      </c:tx>
      <c:overlay val="0"/>
      <c:spPr>
        <a:noFill/>
        <a:ln>
          <a:noFill/>
        </a:ln>
        <a:effectLst/>
      </c:spPr>
      <c:txPr>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'Dados - Gráfico'!$AC$1</c:f>
              <c:strCache>
                <c:ptCount val="1"/>
                <c:pt idx="0">
                  <c:v>AUTOCONSUMO - E. Elétrica
(R$/t RDO)</c:v>
                </c:pt>
              </c:strCache>
            </c:strRef>
          </c:tx>
          <c:spPr>
            <a:blipFill>
              <a:blip xmlns:r="http://schemas.openxmlformats.org/officeDocument/2006/relationships" r:embed="rId3"/>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Gráfico'!$AC$4:$AC$15</c:f>
              <c:numCache>
                <c:formatCode>0</c:formatCode>
                <c:ptCount val="12"/>
                <c:pt idx="0">
                  <c:v>14.018120234230249</c:v>
                </c:pt>
                <c:pt idx="1">
                  <c:v>14.018120234230249</c:v>
                </c:pt>
                <c:pt idx="2">
                  <c:v>14.121358748279649</c:v>
                </c:pt>
                <c:pt idx="3">
                  <c:v>14.121594385176474</c:v>
                </c:pt>
                <c:pt idx="4">
                  <c:v>14.018120234230249</c:v>
                </c:pt>
                <c:pt idx="5">
                  <c:v>14.018120234230249</c:v>
                </c:pt>
                <c:pt idx="6">
                  <c:v>11.345605773577486</c:v>
                </c:pt>
                <c:pt idx="7">
                  <c:v>11.33934351303558</c:v>
                </c:pt>
                <c:pt idx="8">
                  <c:v>14.018120234230249</c:v>
                </c:pt>
                <c:pt idx="9">
                  <c:v>14.018120234230249</c:v>
                </c:pt>
                <c:pt idx="10">
                  <c:v>14.121358748279649</c:v>
                </c:pt>
                <c:pt idx="11">
                  <c:v>14.121594385176474</c:v>
                </c:pt>
              </c:numCache>
            </c:numRef>
          </c:val>
          <c:extLst>
            <c:ext xmlns:c16="http://schemas.microsoft.com/office/drawing/2014/chart" uri="{C3380CC4-5D6E-409C-BE32-E72D297353CC}">
              <c16:uniqueId val="{00000005-DCDE-496A-B128-C22FD08635CA}"/>
            </c:ext>
          </c:extLst>
        </c:ser>
        <c:ser>
          <c:idx val="1"/>
          <c:order val="1"/>
          <c:tx>
            <c:strRef>
              <c:f>'Dados - Gráfico'!$AD$1</c:f>
              <c:strCache>
                <c:ptCount val="1"/>
                <c:pt idx="0">
                  <c:v>AUTOCONSUMO - Biometano
(R$/t RDO)</c:v>
                </c:pt>
              </c:strCache>
            </c:strRef>
          </c:tx>
          <c:spPr>
            <a:blipFill>
              <a:blip xmlns:r="http://schemas.openxmlformats.org/officeDocument/2006/relationships" r:embed="rId4"/>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'Dados - Gráfico'!$A$4:$A$15</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'Dados - Gráfico'!$AD$4:$AD$15</c:f>
              <c:numCache>
                <c:formatCode>0</c:formatCode>
                <c:ptCount val="12"/>
                <c:pt idx="0">
                  <c:v>0</c:v>
                </c:pt>
                <c:pt idx="1">
                  <c:v>0</c:v>
                </c:pt>
                <c:pt idx="2">
                  <c:v>0</c:v>
                </c:pt>
                <c:pt idx="3">
                  <c:v>0</c:v>
                </c:pt>
                <c:pt idx="4">
                  <c:v>0</c:v>
                </c:pt>
                <c:pt idx="5">
                  <c:v>0</c:v>
                </c:pt>
                <c:pt idx="6">
                  <c:v>1.5069581247738497</c:v>
                </c:pt>
                <c:pt idx="7">
                  <c:v>1.5069466239104994</c:v>
                </c:pt>
                <c:pt idx="8">
                  <c:v>0</c:v>
                </c:pt>
                <c:pt idx="9">
                  <c:v>0</c:v>
                </c:pt>
                <c:pt idx="10">
                  <c:v>0</c:v>
                </c:pt>
                <c:pt idx="11">
                  <c:v>0</c:v>
                </c:pt>
              </c:numCache>
            </c:numRef>
          </c:val>
          <c:extLst>
            <c:ext xmlns:c16="http://schemas.microsoft.com/office/drawing/2014/chart" uri="{C3380CC4-5D6E-409C-BE32-E72D297353CC}">
              <c16:uniqueId val="{00000006-DCDE-496A-B128-C22FD08635CA}"/>
            </c:ext>
          </c:extLst>
        </c:ser>
        <c:ser>
          <c:idx val="2"/>
          <c:order val="2"/>
          <c:tx>
            <c:strRef>
              <c:f>'Dados - Gráfico'!$AE$1</c:f>
              <c:strCache>
                <c:ptCount val="1"/>
                <c:pt idx="0">
                  <c:v>UTILIDADE PÚBLICA: Biometano
(R$/t RDO)</c:v>
                </c:pt>
              </c:strCache>
            </c:strRef>
          </c:tx>
          <c:spPr>
            <a:blipFill>
              <a:blip xmlns:r="http://schemas.openxmlformats.org/officeDocument/2006/relationships" r:embed="rId5"/>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Gráfico'!$AE$4:$AE$15</c:f>
              <c:numCache>
                <c:formatCode>0</c:formatCode>
                <c:ptCount val="12"/>
                <c:pt idx="0">
                  <c:v>0</c:v>
                </c:pt>
                <c:pt idx="1">
                  <c:v>0</c:v>
                </c:pt>
                <c:pt idx="2">
                  <c:v>0</c:v>
                </c:pt>
                <c:pt idx="3">
                  <c:v>0</c:v>
                </c:pt>
                <c:pt idx="4">
                  <c:v>0</c:v>
                </c:pt>
                <c:pt idx="5">
                  <c:v>0</c:v>
                </c:pt>
                <c:pt idx="6">
                  <c:v>3.092272717425522</c:v>
                </c:pt>
                <c:pt idx="7">
                  <c:v>3.0922491176947928</c:v>
                </c:pt>
                <c:pt idx="8">
                  <c:v>0</c:v>
                </c:pt>
                <c:pt idx="9">
                  <c:v>0</c:v>
                </c:pt>
                <c:pt idx="10">
                  <c:v>0</c:v>
                </c:pt>
                <c:pt idx="11">
                  <c:v>0</c:v>
                </c:pt>
              </c:numCache>
            </c:numRef>
          </c:val>
          <c:extLst>
            <c:ext xmlns:c16="http://schemas.microsoft.com/office/drawing/2014/chart" uri="{C3380CC4-5D6E-409C-BE32-E72D297353CC}">
              <c16:uniqueId val="{00000008-DCDE-496A-B128-C22FD08635CA}"/>
            </c:ext>
          </c:extLst>
        </c:ser>
        <c:ser>
          <c:idx val="3"/>
          <c:order val="3"/>
          <c:tx>
            <c:strRef>
              <c:f>'Dados - Gráfico'!$AF$1</c:f>
              <c:strCache>
                <c:ptCount val="1"/>
                <c:pt idx="0">
                  <c:v>UTILIDADE PÚBLICA: Energia Elétrica
(R$/t RDO)</c:v>
                </c:pt>
              </c:strCache>
            </c:strRef>
          </c:tx>
          <c:spPr>
            <a:blipFill>
              <a:blip xmlns:r="http://schemas.openxmlformats.org/officeDocument/2006/relationships" r:embed="rId6"/>
              <a:stretch>
                <a:fillRect/>
              </a:stretch>
            </a:blip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'Dados - Gráfico'!$AF$4:$AF$15</c:f>
              <c:numCache>
                <c:formatCode>0</c:formatCode>
                <c:ptCount val="12"/>
                <c:pt idx="0">
                  <c:v>23.267695211659053</c:v>
                </c:pt>
                <c:pt idx="1">
                  <c:v>23.267695211659053</c:v>
                </c:pt>
                <c:pt idx="2">
                  <c:v>25.633020366509427</c:v>
                </c:pt>
                <c:pt idx="3">
                  <c:v>25.63837948078206</c:v>
                </c:pt>
                <c:pt idx="4">
                  <c:v>23.267695211659053</c:v>
                </c:pt>
                <c:pt idx="5">
                  <c:v>23.267695211659053</c:v>
                </c:pt>
                <c:pt idx="6">
                  <c:v>23.267872788342167</c:v>
                </c:pt>
                <c:pt idx="7">
                  <c:v>23.26769521165906</c:v>
                </c:pt>
                <c:pt idx="8">
                  <c:v>23.267695211659053</c:v>
                </c:pt>
                <c:pt idx="9">
                  <c:v>23.267695211659053</c:v>
                </c:pt>
                <c:pt idx="10">
                  <c:v>25.633020366509427</c:v>
                </c:pt>
                <c:pt idx="11">
                  <c:v>25.63837948078206</c:v>
                </c:pt>
              </c:numCache>
            </c:numRef>
          </c:val>
          <c:extLst>
            <c:ext xmlns:c16="http://schemas.microsoft.com/office/drawing/2014/chart" uri="{C3380CC4-5D6E-409C-BE32-E72D297353CC}">
              <c16:uniqueId val="{00000009-DCDE-496A-B128-C22FD08635CA}"/>
            </c:ext>
          </c:extLst>
        </c:ser>
        <c:dLbls>
          <c:showLegendKey val="0"/>
          <c:showVal val="0"/>
          <c:showCatName val="0"/>
          <c:showSerName val="0"/>
          <c:showPercent val="0"/>
          <c:showBubbleSize val="0"/>
        </c:dLbls>
        <c:gapWidth val="219"/>
        <c:overlap val="-20"/>
        <c:axId val="488532415"/>
        <c:axId val="488527423"/>
      </c:barChart>
      <c:lineChart>
        <c:grouping val="standard"/>
        <c:varyColors val="0"/>
        <c:ser>
          <c:idx val="4"/>
          <c:order val="4"/>
          <c:tx>
            <c:strRef>
              <c:f>'Dados - Gráfico'!$AL$1</c:f>
              <c:strCache>
                <c:ptCount val="1"/>
                <c:pt idx="0">
                  <c:v>Delta Modicidade Tarifária (%)</c:v>
                </c:pt>
              </c:strCache>
            </c:strRef>
          </c:tx>
          <c:spPr>
            <a:ln w="38100" cap="rnd">
              <a:solidFill>
                <a:schemeClr val="tx1">
                  <a:lumMod val="65000"/>
                  <a:lumOff val="35000"/>
                </a:schemeClr>
              </a:solidFill>
              <a:prstDash val="dash"/>
              <a:round/>
            </a:ln>
            <a:effectLst/>
          </c:spPr>
          <c:marker>
            <c:symbol val="none"/>
          </c:marker>
          <c:val>
            <c:numRef>
              <c:f>'Dados - Gráfico'!$AL$4:$AL$15</c:f>
              <c:numCache>
                <c:formatCode>0%</c:formatCode>
                <c:ptCount val="12"/>
                <c:pt idx="0">
                  <c:v>0.46741416206738801</c:v>
                </c:pt>
                <c:pt idx="1">
                  <c:v>0.46741416206738801</c:v>
                </c:pt>
                <c:pt idx="2">
                  <c:v>0.46651044528300789</c:v>
                </c:pt>
                <c:pt idx="3">
                  <c:v>0.46650839443364706</c:v>
                </c:pt>
                <c:pt idx="4">
                  <c:v>0.53108395445538836</c:v>
                </c:pt>
                <c:pt idx="5">
                  <c:v>0.53108395445538836</c:v>
                </c:pt>
                <c:pt idx="6">
                  <c:v>0.5418419575476453</c:v>
                </c:pt>
                <c:pt idx="7">
                  <c:v>0.54186297770688552</c:v>
                </c:pt>
                <c:pt idx="8">
                  <c:v>0.46741416206738801</c:v>
                </c:pt>
                <c:pt idx="9">
                  <c:v>0.46741416206738801</c:v>
                </c:pt>
                <c:pt idx="10">
                  <c:v>0.46651044528300789</c:v>
                </c:pt>
                <c:pt idx="11">
                  <c:v>0.46650839443364706</c:v>
                </c:pt>
              </c:numCache>
            </c:numRef>
          </c:val>
          <c:smooth val="1"/>
          <c:extLst>
            <c:ext xmlns:c16="http://schemas.microsoft.com/office/drawing/2014/chart" uri="{C3380CC4-5D6E-409C-BE32-E72D297353CC}">
              <c16:uniqueId val="{0000000B-DCDE-496A-B128-C22FD08635CA}"/>
            </c:ext>
          </c:extLst>
        </c:ser>
        <c:dLbls>
          <c:showLegendKey val="0"/>
          <c:showVal val="0"/>
          <c:showCatName val="0"/>
          <c:showSerName val="0"/>
          <c:showPercent val="0"/>
          <c:showBubbleSize val="0"/>
        </c:dLbls>
        <c:marker val="1"/>
        <c:smooth val="0"/>
        <c:axId val="1326978832"/>
        <c:axId val="1326991728"/>
      </c:line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rPr>
                  <a:t>R$/t RDO</a:t>
                </a:r>
              </a:p>
            </c:rich>
          </c:tx>
          <c:overlay val="0"/>
          <c:spPr>
            <a:noFill/>
            <a:ln>
              <a:noFill/>
            </a:ln>
            <a:effectLst/>
          </c:spPr>
          <c:txPr>
            <a:bodyPr rot="-5400000" spcFirstLastPara="1" vertOverflow="ellipsis" vert="horz" wrap="square" anchor="ctr" anchorCtr="1"/>
            <a:lstStyle/>
            <a:p>
              <a:pPr algn="ctr" rtl="0">
                <a:defRPr lang="pt-B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valAx>
        <c:axId val="132699172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326978832"/>
        <c:crosses val="max"/>
        <c:crossBetween val="between"/>
      </c:valAx>
      <c:catAx>
        <c:axId val="1326978832"/>
        <c:scaling>
          <c:orientation val="minMax"/>
        </c:scaling>
        <c:delete val="1"/>
        <c:axPos val="b"/>
        <c:majorTickMark val="out"/>
        <c:minorTickMark val="none"/>
        <c:tickLblPos val="nextTo"/>
        <c:crossAx val="1326991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pt-BR"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defRPr>
            </a:pPr>
            <a:r>
              <a:rPr lang="en-US" sz="1600" b="1" i="0" u="none" strike="noStrike" kern="1200" spc="0" baseline="0">
                <a:solidFill>
                  <a:schemeClr val="tx1">
                    <a:lumMod val="75000"/>
                    <a:lumOff val="25000"/>
                  </a:schemeClr>
                </a:solidFill>
                <a:latin typeface="Open Sans" pitchFamily="2" charset="0"/>
                <a:ea typeface="Open Sans" pitchFamily="2" charset="0"/>
                <a:cs typeface="Open Sans" pitchFamily="2" charset="0"/>
              </a:rPr>
              <a:t>Avaliação de Custos para o Município de Tratamento de RSU - M1A1SA1</a:t>
            </a:r>
          </a:p>
        </c:rich>
      </c:tx>
      <c:overlay val="0"/>
      <c:spPr>
        <a:noFill/>
        <a:ln>
          <a:noFill/>
        </a:ln>
        <a:effectLst/>
      </c:spPr>
    </c:title>
    <c:autoTitleDeleted val="0"/>
    <c:plotArea>
      <c:layout/>
      <c:barChart>
        <c:barDir val="col"/>
        <c:grouping val="clustered"/>
        <c:varyColors val="0"/>
        <c:ser>
          <c:idx val="0"/>
          <c:order val="0"/>
          <c:tx>
            <c:strRef>
              <c:f>'Dados - Gráfico'!$D$29</c:f>
              <c:strCache>
                <c:ptCount val="1"/>
                <c:pt idx="0">
                  <c:v>Tarifa Tratamento</c:v>
                </c:pt>
              </c:strCache>
            </c:strRef>
          </c:tx>
          <c:spPr>
            <a:blipFill>
              <a:blip xmlns:r="http://schemas.openxmlformats.org/officeDocument/2006/relationships" r:embed="rId1"/>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774936"/>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Gráfico'!$D$30:$D$36</c:f>
              <c:numCache>
                <c:formatCode>0</c:formatCode>
                <c:ptCount val="7"/>
                <c:pt idx="0">
                  <c:v>350.76155427616078</c:v>
                </c:pt>
                <c:pt idx="1">
                  <c:v>408.33468123910291</c:v>
                </c:pt>
                <c:pt idx="2">
                  <c:v>394.23045540126782</c:v>
                </c:pt>
                <c:pt idx="3">
                  <c:v>366.83105781386143</c:v>
                </c:pt>
                <c:pt idx="4">
                  <c:v>453.18841373391143</c:v>
                </c:pt>
                <c:pt idx="5">
                  <c:v>519.75669809702356</c:v>
                </c:pt>
                <c:pt idx="6">
                  <c:v>1379.2516103417063</c:v>
                </c:pt>
              </c:numCache>
            </c:numRef>
          </c:val>
          <c:extLst>
            <c:ext xmlns:c16="http://schemas.microsoft.com/office/drawing/2014/chart" uri="{C3380CC4-5D6E-409C-BE32-E72D297353CC}">
              <c16:uniqueId val="{00000000-54CC-4DCD-A47D-369F96274616}"/>
            </c:ext>
          </c:extLst>
        </c:ser>
        <c:ser>
          <c:idx val="1"/>
          <c:order val="1"/>
          <c:tx>
            <c:strRef>
              <c:f>'Dados - Gráfico'!$E$29</c:f>
              <c:strCache>
                <c:ptCount val="1"/>
                <c:pt idx="0">
                  <c:v>Tarif. + Cust Mov R$/t (a)</c:v>
                </c:pt>
              </c:strCache>
            </c:strRef>
          </c:tx>
          <c:spPr>
            <a:blipFill>
              <a:blip xmlns:r="http://schemas.openxmlformats.org/officeDocument/2006/relationships" r:embed="rId2"/>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A9D8F"/>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Gráfico'!$E$30:$E$36</c:f>
              <c:numCache>
                <c:formatCode>0</c:formatCode>
                <c:ptCount val="7"/>
                <c:pt idx="0">
                  <c:v>492.8690273295789</c:v>
                </c:pt>
                <c:pt idx="1">
                  <c:v>492.8690273295789</c:v>
                </c:pt>
                <c:pt idx="2">
                  <c:v>492.8690273295789</c:v>
                </c:pt>
                <c:pt idx="3">
                  <c:v>455.87015449713078</c:v>
                </c:pt>
                <c:pt idx="4">
                  <c:v>531.17140488126245</c:v>
                </c:pt>
                <c:pt idx="5">
                  <c:v>833.90219102795209</c:v>
                </c:pt>
                <c:pt idx="6">
                  <c:v>1722.9672691438473</c:v>
                </c:pt>
              </c:numCache>
            </c:numRef>
          </c:val>
          <c:extLst>
            <c:ext xmlns:c16="http://schemas.microsoft.com/office/drawing/2014/chart" uri="{C3380CC4-5D6E-409C-BE32-E72D297353CC}">
              <c16:uniqueId val="{00000001-54CC-4DCD-A47D-369F96274616}"/>
            </c:ext>
          </c:extLst>
        </c:ser>
        <c:ser>
          <c:idx val="2"/>
          <c:order val="2"/>
          <c:tx>
            <c:strRef>
              <c:f>'Dados - Gráfico'!$F$29</c:f>
              <c:strCache>
                <c:ptCount val="1"/>
                <c:pt idx="0">
                  <c:v>Ganhos Indiretos R$/t (b)</c:v>
                </c:pt>
              </c:strCache>
            </c:strRef>
          </c:tx>
          <c:spPr>
            <a:blipFill>
              <a:blip xmlns:r="http://schemas.openxmlformats.org/officeDocument/2006/relationships" r:embed="rId3"/>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E9C46A"/>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Gráfico'!$F$30:$F$36</c:f>
              <c:numCache>
                <c:formatCode>0</c:formatCode>
                <c:ptCount val="7"/>
                <c:pt idx="0">
                  <c:v>229.29657018696867</c:v>
                </c:pt>
                <c:pt idx="1">
                  <c:v>238.86485986270677</c:v>
                </c:pt>
                <c:pt idx="2">
                  <c:v>236.85500768081528</c:v>
                </c:pt>
                <c:pt idx="3">
                  <c:v>216.66544229320482</c:v>
                </c:pt>
                <c:pt idx="4">
                  <c:v>238.17505471474936</c:v>
                </c:pt>
                <c:pt idx="5">
                  <c:v>316.32125265672892</c:v>
                </c:pt>
                <c:pt idx="6">
                  <c:v>441.89687496791055</c:v>
                </c:pt>
              </c:numCache>
            </c:numRef>
          </c:val>
          <c:extLst>
            <c:ext xmlns:c16="http://schemas.microsoft.com/office/drawing/2014/chart" uri="{C3380CC4-5D6E-409C-BE32-E72D297353CC}">
              <c16:uniqueId val="{00000002-54CC-4DCD-A47D-369F96274616}"/>
            </c:ext>
          </c:extLst>
        </c:ser>
        <c:ser>
          <c:idx val="3"/>
          <c:order val="3"/>
          <c:tx>
            <c:strRef>
              <c:f>'Dados - Gráfico'!$G$29</c:f>
              <c:strCache>
                <c:ptCount val="1"/>
                <c:pt idx="0">
                  <c:v>Desoneração da Prefeitura</c:v>
                </c:pt>
              </c:strCache>
            </c:strRef>
          </c:tx>
          <c:spPr>
            <a:blipFill>
              <a:blip xmlns:r="http://schemas.openxmlformats.org/officeDocument/2006/relationships" r:embed="rId4"/>
              <a:stretch>
                <a:fillRect/>
              </a:stretch>
            </a:blipFill>
          </c:spPr>
          <c:invertIfNegative val="0"/>
          <c:dLbls>
            <c:spPr>
              <a:noFill/>
              <a:ln>
                <a:noFill/>
              </a:ln>
              <a:effectLst/>
            </c:spPr>
            <c:txPr>
              <a:bodyPr wrap="square" lIns="38100" tIns="19050" rIns="38100" bIns="19050" anchor="ctr" anchorCtr="0">
                <a:spAutoFit/>
              </a:bodyPr>
              <a:lstStyle/>
              <a:p>
                <a:pPr algn="ctr">
                  <a:defRPr lang="en-US" sz="1000" b="1" i="0" u="none" strike="noStrike" kern="1200" baseline="0">
                    <a:solidFill>
                      <a:srgbClr val="264653"/>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'Dados - Gráfico'!$C$30:$C$36</c:f>
              <c:strCache>
                <c:ptCount val="7"/>
                <c:pt idx="0">
                  <c:v>RT1A - Biodigestão e Produção Energia Elétrica</c:v>
                </c:pt>
                <c:pt idx="1">
                  <c:v>RT1B - Biodigestão e Descarbonização Frota Pública</c:v>
                </c:pt>
                <c:pt idx="2">
                  <c:v>RT1C - Biodigestão e Comercialização Biometano</c:v>
                </c:pt>
                <c:pt idx="3">
                  <c:v>RT2 - Compostagem e Produção Composto Orgânico</c:v>
                </c:pt>
                <c:pt idx="4">
                  <c:v>RT3 - Biosecagem e Produção BioCDR</c:v>
                </c:pt>
                <c:pt idx="5">
                  <c:v>RT4 - Incineração Mass Burning</c:v>
                </c:pt>
                <c:pt idx="6">
                  <c:v>RT5 - Incineração Mass Burning Descentralizada</c:v>
                </c:pt>
              </c:strCache>
            </c:strRef>
          </c:cat>
          <c:val>
            <c:numRef>
              <c:f>'Dados - Gráfico'!$G$30:$G$36</c:f>
              <c:numCache>
                <c:formatCode>General</c:formatCode>
                <c:ptCount val="7"/>
                <c:pt idx="0">
                  <c:v>160</c:v>
                </c:pt>
                <c:pt idx="1">
                  <c:v>160</c:v>
                </c:pt>
                <c:pt idx="2">
                  <c:v>160</c:v>
                </c:pt>
                <c:pt idx="3">
                  <c:v>160</c:v>
                </c:pt>
                <c:pt idx="4">
                  <c:v>160</c:v>
                </c:pt>
                <c:pt idx="5">
                  <c:v>160</c:v>
                </c:pt>
                <c:pt idx="6">
                  <c:v>160</c:v>
                </c:pt>
              </c:numCache>
            </c:numRef>
          </c:val>
          <c:extLst>
            <c:ext xmlns:c16="http://schemas.microsoft.com/office/drawing/2014/chart" uri="{C3380CC4-5D6E-409C-BE32-E72D297353CC}">
              <c16:uniqueId val="{00000003-54CC-4DCD-A47D-369F96274616}"/>
            </c:ext>
          </c:extLst>
        </c:ser>
        <c:dLbls>
          <c:showLegendKey val="0"/>
          <c:showVal val="0"/>
          <c:showCatName val="0"/>
          <c:showSerName val="0"/>
          <c:showPercent val="0"/>
          <c:showBubbleSize val="0"/>
        </c:dLbls>
        <c:gapWidth val="219"/>
        <c:overlap val="-20"/>
        <c:axId val="488532415"/>
        <c:axId val="488527423"/>
      </c:barChart>
      <c:catAx>
        <c:axId val="488532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27423"/>
        <c:crosses val="autoZero"/>
        <c:auto val="1"/>
        <c:lblAlgn val="ctr"/>
        <c:lblOffset val="100"/>
        <c:noMultiLvlLbl val="0"/>
      </c:catAx>
      <c:valAx>
        <c:axId val="4885274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r>
                  <a:rPr lang="pt-BR" sz="1100">
                    <a:solidFill>
                      <a:schemeClr val="tx1">
                        <a:lumMod val="75000"/>
                        <a:lumOff val="25000"/>
                      </a:schemeClr>
                    </a:solidFill>
                  </a:rPr>
                  <a:t>R$/t RDO</a:t>
                </a:r>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488532415"/>
        <c:crosses val="autoZero"/>
        <c:crossBetween val="between"/>
      </c:valAx>
    </c:plotArea>
    <c:legend>
      <c:legendPos val="b"/>
      <c:legendEntry>
        <c:idx val="2"/>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Entry>
      <c:layout>
        <c:manualLayout>
          <c:xMode val="edge"/>
          <c:yMode val="edge"/>
          <c:x val="6.8610324324943225E-2"/>
          <c:y val="0.93529363470732507"/>
          <c:w val="0.88496998885002143"/>
          <c:h val="4.8353186005918321E-2"/>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legend>
    <c:plotVisOnly val="1"/>
    <c:dispBlanksAs val="gap"/>
    <c:showDLblsOverMax val="0"/>
    <c:extLst/>
  </c:chart>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21</xdr:col>
      <xdr:colOff>0</xdr:colOff>
      <xdr:row>25</xdr:row>
      <xdr:rowOff>0</xdr:rowOff>
    </xdr:to>
    <xdr:graphicFrame macro="">
      <xdr:nvGraphicFramePr>
        <xdr:cNvPr id="2" name="Teste">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25</xdr:row>
      <xdr:rowOff>1</xdr:rowOff>
    </xdr:from>
    <xdr:to>
      <xdr:col>21</xdr:col>
      <xdr:colOff>0</xdr:colOff>
      <xdr:row>50</xdr:row>
      <xdr:rowOff>1</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50</xdr:row>
      <xdr:rowOff>1</xdr:rowOff>
    </xdr:from>
    <xdr:to>
      <xdr:col>21</xdr:col>
      <xdr:colOff>0</xdr:colOff>
      <xdr:row>75</xdr:row>
      <xdr:rowOff>1</xdr:rowOff>
    </xdr:to>
    <xdr:graphicFrame macro="">
      <xdr:nvGraphicFramePr>
        <xdr:cNvPr id="4" name="Gráfico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1</xdr:rowOff>
    </xdr:from>
    <xdr:to>
      <xdr:col>21</xdr:col>
      <xdr:colOff>0</xdr:colOff>
      <xdr:row>100</xdr:row>
      <xdr:rowOff>1</xdr:rowOff>
    </xdr:to>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100</xdr:row>
      <xdr:rowOff>1</xdr:rowOff>
    </xdr:from>
    <xdr:to>
      <xdr:col>21</xdr:col>
      <xdr:colOff>0</xdr:colOff>
      <xdr:row>125</xdr:row>
      <xdr:rowOff>1</xdr:rowOff>
    </xdr:to>
    <xdr:graphicFrame macro="">
      <xdr:nvGraphicFramePr>
        <xdr:cNvPr id="6" name="Gráfico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125</xdr:row>
      <xdr:rowOff>0</xdr:rowOff>
    </xdr:from>
    <xdr:to>
      <xdr:col>21</xdr:col>
      <xdr:colOff>0</xdr:colOff>
      <xdr:row>150</xdr:row>
      <xdr:rowOff>0</xdr:rowOff>
    </xdr:to>
    <xdr:graphicFrame macro="">
      <xdr:nvGraphicFramePr>
        <xdr:cNvPr id="7" name="Gráfico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xdr:colOff>
      <xdr:row>150</xdr:row>
      <xdr:rowOff>1</xdr:rowOff>
    </xdr:from>
    <xdr:to>
      <xdr:col>21</xdr:col>
      <xdr:colOff>1</xdr:colOff>
      <xdr:row>175</xdr:row>
      <xdr:rowOff>1</xdr:rowOff>
    </xdr:to>
    <xdr:graphicFrame macro="">
      <xdr:nvGraphicFramePr>
        <xdr:cNvPr id="8" name="Gráfico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21</xdr:col>
      <xdr:colOff>0</xdr:colOff>
      <xdr:row>0</xdr:row>
      <xdr:rowOff>0</xdr:rowOff>
    </xdr:from>
    <xdr:to>
      <xdr:col>42</xdr:col>
      <xdr:colOff>-1</xdr:colOff>
      <xdr:row>25</xdr:row>
      <xdr:rowOff>0</xdr:rowOff>
    </xdr:to>
    <xdr:graphicFrame macro="">
      <xdr:nvGraphicFramePr>
        <xdr:cNvPr id="9" name="Gráfico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1</xdr:colOff>
      <xdr:row>25</xdr:row>
      <xdr:rowOff>1</xdr:rowOff>
    </xdr:from>
    <xdr:to>
      <xdr:col>42</xdr:col>
      <xdr:colOff>1</xdr:colOff>
      <xdr:row>50</xdr:row>
      <xdr:rowOff>1</xdr:rowOff>
    </xdr:to>
    <xdr:graphicFrame macro="">
      <xdr:nvGraphicFramePr>
        <xdr:cNvPr id="10" name="Gráfico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1</xdr:colOff>
      <xdr:row>50</xdr:row>
      <xdr:rowOff>1</xdr:rowOff>
    </xdr:from>
    <xdr:to>
      <xdr:col>42</xdr:col>
      <xdr:colOff>1</xdr:colOff>
      <xdr:row>75</xdr:row>
      <xdr:rowOff>1</xdr:rowOff>
    </xdr:to>
    <xdr:graphicFrame macro="">
      <xdr:nvGraphicFramePr>
        <xdr:cNvPr id="11" name="Gráfico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42</xdr:col>
      <xdr:colOff>0</xdr:colOff>
      <xdr:row>0</xdr:row>
      <xdr:rowOff>0</xdr:rowOff>
    </xdr:from>
    <xdr:to>
      <xdr:col>63</xdr:col>
      <xdr:colOff>0</xdr:colOff>
      <xdr:row>24</xdr:row>
      <xdr:rowOff>190499</xdr:rowOff>
    </xdr:to>
    <xdr:graphicFrame macro="">
      <xdr:nvGraphicFramePr>
        <xdr:cNvPr id="12" name="Radar 3">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42</xdr:col>
      <xdr:colOff>0</xdr:colOff>
      <xdr:row>49</xdr:row>
      <xdr:rowOff>142876</xdr:rowOff>
    </xdr:from>
    <xdr:to>
      <xdr:col>63</xdr:col>
      <xdr:colOff>0</xdr:colOff>
      <xdr:row>75</xdr:row>
      <xdr:rowOff>0</xdr:rowOff>
    </xdr:to>
    <xdr:graphicFrame macro="">
      <xdr:nvGraphicFramePr>
        <xdr:cNvPr id="13" name="Radar 2B">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42</xdr:col>
      <xdr:colOff>0</xdr:colOff>
      <xdr:row>25</xdr:row>
      <xdr:rowOff>0</xdr:rowOff>
    </xdr:from>
    <xdr:to>
      <xdr:col>63</xdr:col>
      <xdr:colOff>0</xdr:colOff>
      <xdr:row>50</xdr:row>
      <xdr:rowOff>0</xdr:rowOff>
    </xdr:to>
    <xdr:graphicFrame macro="">
      <xdr:nvGraphicFramePr>
        <xdr:cNvPr id="14" name="Radar 2A">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45</xdr:col>
      <xdr:colOff>142875</xdr:colOff>
      <xdr:row>125</xdr:row>
      <xdr:rowOff>147637</xdr:rowOff>
    </xdr:from>
    <xdr:to>
      <xdr:col>45</xdr:col>
      <xdr:colOff>325256</xdr:colOff>
      <xdr:row>146</xdr:row>
      <xdr:rowOff>107156</xdr:rowOff>
    </xdr:to>
    <xdr:grpSp>
      <xdr:nvGrpSpPr>
        <xdr:cNvPr id="15" name="Agrupar 14">
          <a:extLst>
            <a:ext uri="{FF2B5EF4-FFF2-40B4-BE49-F238E27FC236}">
              <a16:creationId xmlns:a16="http://schemas.microsoft.com/office/drawing/2014/main" id="{00000000-0008-0000-0800-00000F000000}"/>
            </a:ext>
          </a:extLst>
        </xdr:cNvPr>
        <xdr:cNvGrpSpPr/>
      </xdr:nvGrpSpPr>
      <xdr:grpSpPr>
        <a:xfrm>
          <a:off x="27467719" y="23960137"/>
          <a:ext cx="182381" cy="3960019"/>
          <a:chOff x="0" y="0"/>
          <a:chExt cx="360001" cy="3960000"/>
        </a:xfrm>
        <a:solidFill>
          <a:srgbClr val="E9C46A"/>
        </a:solidFill>
      </xdr:grpSpPr>
      <xdr:sp macro="" textlink="">
        <xdr:nvSpPr>
          <xdr:cNvPr id="16" name="Retângulo: Cantos Arredondados 15">
            <a:extLst>
              <a:ext uri="{FF2B5EF4-FFF2-40B4-BE49-F238E27FC236}">
                <a16:creationId xmlns:a16="http://schemas.microsoft.com/office/drawing/2014/main" id="{00000000-0008-0000-0800-000010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17" name="Retângulo 16">
            <a:extLst>
              <a:ext uri="{FF2B5EF4-FFF2-40B4-BE49-F238E27FC236}">
                <a16:creationId xmlns:a16="http://schemas.microsoft.com/office/drawing/2014/main" id="{00000000-0008-0000-0800-000011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43</xdr:col>
      <xdr:colOff>142876</xdr:colOff>
      <xdr:row>125</xdr:row>
      <xdr:rowOff>147684</xdr:rowOff>
    </xdr:from>
    <xdr:to>
      <xdr:col>43</xdr:col>
      <xdr:colOff>321751</xdr:colOff>
      <xdr:row>146</xdr:row>
      <xdr:rowOff>107156</xdr:rowOff>
    </xdr:to>
    <xdr:grpSp>
      <xdr:nvGrpSpPr>
        <xdr:cNvPr id="18" name="Agrupar 17">
          <a:extLst>
            <a:ext uri="{FF2B5EF4-FFF2-40B4-BE49-F238E27FC236}">
              <a16:creationId xmlns:a16="http://schemas.microsoft.com/office/drawing/2014/main" id="{00000000-0008-0000-0800-000012000000}"/>
            </a:ext>
          </a:extLst>
        </xdr:cNvPr>
        <xdr:cNvGrpSpPr/>
      </xdr:nvGrpSpPr>
      <xdr:grpSpPr>
        <a:xfrm>
          <a:off x="26253282" y="23960184"/>
          <a:ext cx="178875" cy="3959972"/>
          <a:chOff x="0" y="0"/>
          <a:chExt cx="719796" cy="3959981"/>
        </a:xfrm>
        <a:solidFill>
          <a:srgbClr val="774936"/>
        </a:solidFill>
      </xdr:grpSpPr>
      <xdr:sp macro="" textlink="">
        <xdr:nvSpPr>
          <xdr:cNvPr id="19" name="Retângulo: Cantos Arredondados 18">
            <a:extLst>
              <a:ext uri="{FF2B5EF4-FFF2-40B4-BE49-F238E27FC236}">
                <a16:creationId xmlns:a16="http://schemas.microsoft.com/office/drawing/2014/main" id="{00000000-0008-0000-0800-000013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0" name="Retângulo 19">
            <a:extLst>
              <a:ext uri="{FF2B5EF4-FFF2-40B4-BE49-F238E27FC236}">
                <a16:creationId xmlns:a16="http://schemas.microsoft.com/office/drawing/2014/main" id="{00000000-0008-0000-0800-000014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44</xdr:col>
      <xdr:colOff>142876</xdr:colOff>
      <xdr:row>125</xdr:row>
      <xdr:rowOff>147656</xdr:rowOff>
    </xdr:from>
    <xdr:to>
      <xdr:col>44</xdr:col>
      <xdr:colOff>321751</xdr:colOff>
      <xdr:row>146</xdr:row>
      <xdr:rowOff>107156</xdr:rowOff>
    </xdr:to>
    <xdr:grpSp>
      <xdr:nvGrpSpPr>
        <xdr:cNvPr id="21" name="Agrupar 20">
          <a:extLst>
            <a:ext uri="{FF2B5EF4-FFF2-40B4-BE49-F238E27FC236}">
              <a16:creationId xmlns:a16="http://schemas.microsoft.com/office/drawing/2014/main" id="{00000000-0008-0000-0800-000015000000}"/>
            </a:ext>
          </a:extLst>
        </xdr:cNvPr>
        <xdr:cNvGrpSpPr/>
      </xdr:nvGrpSpPr>
      <xdr:grpSpPr>
        <a:xfrm>
          <a:off x="26860501" y="23960156"/>
          <a:ext cx="178875" cy="3960000"/>
          <a:chOff x="0" y="0"/>
          <a:chExt cx="360001" cy="3960000"/>
        </a:xfrm>
        <a:solidFill>
          <a:srgbClr val="2A9D8F"/>
        </a:solidFill>
      </xdr:grpSpPr>
      <xdr:sp macro="" textlink="">
        <xdr:nvSpPr>
          <xdr:cNvPr id="22" name="Retângulo: Cantos Arredondados 21">
            <a:extLst>
              <a:ext uri="{FF2B5EF4-FFF2-40B4-BE49-F238E27FC236}">
                <a16:creationId xmlns:a16="http://schemas.microsoft.com/office/drawing/2014/main" id="{00000000-0008-0000-0800-000016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3" name="Retângulo 22">
            <a:extLst>
              <a:ext uri="{FF2B5EF4-FFF2-40B4-BE49-F238E27FC236}">
                <a16:creationId xmlns:a16="http://schemas.microsoft.com/office/drawing/2014/main" id="{00000000-0008-0000-0800-000017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46</xdr:col>
      <xdr:colOff>142875</xdr:colOff>
      <xdr:row>125</xdr:row>
      <xdr:rowOff>147637</xdr:rowOff>
    </xdr:from>
    <xdr:to>
      <xdr:col>46</xdr:col>
      <xdr:colOff>325256</xdr:colOff>
      <xdr:row>146</xdr:row>
      <xdr:rowOff>107156</xdr:rowOff>
    </xdr:to>
    <xdr:grpSp>
      <xdr:nvGrpSpPr>
        <xdr:cNvPr id="24" name="Agrupar 23">
          <a:extLst>
            <a:ext uri="{FF2B5EF4-FFF2-40B4-BE49-F238E27FC236}">
              <a16:creationId xmlns:a16="http://schemas.microsoft.com/office/drawing/2014/main" id="{00000000-0008-0000-0800-000018000000}"/>
            </a:ext>
          </a:extLst>
        </xdr:cNvPr>
        <xdr:cNvGrpSpPr/>
      </xdr:nvGrpSpPr>
      <xdr:grpSpPr>
        <a:xfrm>
          <a:off x="28074938" y="23960137"/>
          <a:ext cx="182381" cy="3960019"/>
          <a:chOff x="0" y="0"/>
          <a:chExt cx="360001" cy="3960000"/>
        </a:xfrm>
        <a:solidFill>
          <a:srgbClr val="264653"/>
        </a:solidFill>
      </xdr:grpSpPr>
      <xdr:sp macro="" textlink="">
        <xdr:nvSpPr>
          <xdr:cNvPr id="25" name="Retângulo: Cantos Arredondados 24">
            <a:extLst>
              <a:ext uri="{FF2B5EF4-FFF2-40B4-BE49-F238E27FC236}">
                <a16:creationId xmlns:a16="http://schemas.microsoft.com/office/drawing/2014/main" id="{00000000-0008-0000-0800-000019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26" name="Retângulo 25">
            <a:extLst>
              <a:ext uri="{FF2B5EF4-FFF2-40B4-BE49-F238E27FC236}">
                <a16:creationId xmlns:a16="http://schemas.microsoft.com/office/drawing/2014/main" id="{00000000-0008-0000-0800-00001A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21</xdr:col>
      <xdr:colOff>0</xdr:colOff>
      <xdr:row>75</xdr:row>
      <xdr:rowOff>0</xdr:rowOff>
    </xdr:from>
    <xdr:to>
      <xdr:col>42</xdr:col>
      <xdr:colOff>0</xdr:colOff>
      <xdr:row>100</xdr:row>
      <xdr:rowOff>19050</xdr:rowOff>
    </xdr:to>
    <xdr:graphicFrame macro="">
      <xdr:nvGraphicFramePr>
        <xdr:cNvPr id="27" name="Gráfico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21</xdr:col>
      <xdr:colOff>0</xdr:colOff>
      <xdr:row>100</xdr:row>
      <xdr:rowOff>0</xdr:rowOff>
    </xdr:from>
    <xdr:to>
      <xdr:col>42</xdr:col>
      <xdr:colOff>0</xdr:colOff>
      <xdr:row>125</xdr:row>
      <xdr:rowOff>0</xdr:rowOff>
    </xdr:to>
    <xdr:graphicFrame macro="">
      <xdr:nvGraphicFramePr>
        <xdr:cNvPr id="28" name="Gráfico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0</xdr:colOff>
      <xdr:row>125</xdr:row>
      <xdr:rowOff>0</xdr:rowOff>
    </xdr:from>
    <xdr:to>
      <xdr:col>42</xdr:col>
      <xdr:colOff>0</xdr:colOff>
      <xdr:row>150</xdr:row>
      <xdr:rowOff>0</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150</xdr:row>
      <xdr:rowOff>0</xdr:rowOff>
    </xdr:from>
    <xdr:to>
      <xdr:col>42</xdr:col>
      <xdr:colOff>0</xdr:colOff>
      <xdr:row>175</xdr:row>
      <xdr:rowOff>0</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0</xdr:colOff>
      <xdr:row>175</xdr:row>
      <xdr:rowOff>0</xdr:rowOff>
    </xdr:from>
    <xdr:to>
      <xdr:col>42</xdr:col>
      <xdr:colOff>0</xdr:colOff>
      <xdr:row>200</xdr:row>
      <xdr:rowOff>0</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47</xdr:col>
      <xdr:colOff>142876</xdr:colOff>
      <xdr:row>125</xdr:row>
      <xdr:rowOff>154781</xdr:rowOff>
    </xdr:from>
    <xdr:to>
      <xdr:col>47</xdr:col>
      <xdr:colOff>325257</xdr:colOff>
      <xdr:row>146</xdr:row>
      <xdr:rowOff>114300</xdr:rowOff>
    </xdr:to>
    <xdr:grpSp>
      <xdr:nvGrpSpPr>
        <xdr:cNvPr id="33" name="Agrupar 32">
          <a:extLst>
            <a:ext uri="{FF2B5EF4-FFF2-40B4-BE49-F238E27FC236}">
              <a16:creationId xmlns:a16="http://schemas.microsoft.com/office/drawing/2014/main" id="{00000000-0008-0000-0800-000021000000}"/>
            </a:ext>
          </a:extLst>
        </xdr:cNvPr>
        <xdr:cNvGrpSpPr/>
      </xdr:nvGrpSpPr>
      <xdr:grpSpPr>
        <a:xfrm>
          <a:off x="28682157" y="23967281"/>
          <a:ext cx="182381" cy="3960019"/>
          <a:chOff x="0" y="0"/>
          <a:chExt cx="360001" cy="3960000"/>
        </a:xfrm>
        <a:solidFill>
          <a:srgbClr val="F4A261"/>
        </a:solidFill>
      </xdr:grpSpPr>
      <xdr:sp macro="" textlink="">
        <xdr:nvSpPr>
          <xdr:cNvPr id="34" name="Retângulo: Cantos Arredondados 33">
            <a:extLst>
              <a:ext uri="{FF2B5EF4-FFF2-40B4-BE49-F238E27FC236}">
                <a16:creationId xmlns:a16="http://schemas.microsoft.com/office/drawing/2014/main" id="{00000000-0008-0000-0800-000022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5" name="Retângulo 34">
            <a:extLst>
              <a:ext uri="{FF2B5EF4-FFF2-40B4-BE49-F238E27FC236}">
                <a16:creationId xmlns:a16="http://schemas.microsoft.com/office/drawing/2014/main" id="{00000000-0008-0000-0800-000023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48</xdr:col>
      <xdr:colOff>142876</xdr:colOff>
      <xdr:row>125</xdr:row>
      <xdr:rowOff>147637</xdr:rowOff>
    </xdr:from>
    <xdr:to>
      <xdr:col>48</xdr:col>
      <xdr:colOff>325257</xdr:colOff>
      <xdr:row>146</xdr:row>
      <xdr:rowOff>107156</xdr:rowOff>
    </xdr:to>
    <xdr:grpSp>
      <xdr:nvGrpSpPr>
        <xdr:cNvPr id="36" name="Agrupar 35">
          <a:extLst>
            <a:ext uri="{FF2B5EF4-FFF2-40B4-BE49-F238E27FC236}">
              <a16:creationId xmlns:a16="http://schemas.microsoft.com/office/drawing/2014/main" id="{00000000-0008-0000-0800-000024000000}"/>
            </a:ext>
          </a:extLst>
        </xdr:cNvPr>
        <xdr:cNvGrpSpPr/>
      </xdr:nvGrpSpPr>
      <xdr:grpSpPr>
        <a:xfrm>
          <a:off x="29289376" y="23960137"/>
          <a:ext cx="182381" cy="3960019"/>
          <a:chOff x="0" y="0"/>
          <a:chExt cx="360001" cy="3960000"/>
        </a:xfrm>
        <a:solidFill>
          <a:srgbClr val="E76F51"/>
        </a:solidFill>
      </xdr:grpSpPr>
      <xdr:sp macro="" textlink="">
        <xdr:nvSpPr>
          <xdr:cNvPr id="37" name="Retângulo: Cantos Arredondados 36">
            <a:extLst>
              <a:ext uri="{FF2B5EF4-FFF2-40B4-BE49-F238E27FC236}">
                <a16:creationId xmlns:a16="http://schemas.microsoft.com/office/drawing/2014/main" id="{00000000-0008-0000-0800-000025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38" name="Retângulo 37">
            <a:extLst>
              <a:ext uri="{FF2B5EF4-FFF2-40B4-BE49-F238E27FC236}">
                <a16:creationId xmlns:a16="http://schemas.microsoft.com/office/drawing/2014/main" id="{00000000-0008-0000-0800-00002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142875</xdr:colOff>
      <xdr:row>125</xdr:row>
      <xdr:rowOff>147637</xdr:rowOff>
    </xdr:from>
    <xdr:to>
      <xdr:col>49</xdr:col>
      <xdr:colOff>325256</xdr:colOff>
      <xdr:row>146</xdr:row>
      <xdr:rowOff>107156</xdr:rowOff>
    </xdr:to>
    <xdr:grpSp>
      <xdr:nvGrpSpPr>
        <xdr:cNvPr id="39" name="Agrupar 38">
          <a:extLst>
            <a:ext uri="{FF2B5EF4-FFF2-40B4-BE49-F238E27FC236}">
              <a16:creationId xmlns:a16="http://schemas.microsoft.com/office/drawing/2014/main" id="{00000000-0008-0000-0800-000027000000}"/>
            </a:ext>
          </a:extLst>
        </xdr:cNvPr>
        <xdr:cNvGrpSpPr/>
      </xdr:nvGrpSpPr>
      <xdr:grpSpPr>
        <a:xfrm>
          <a:off x="29896594" y="23960137"/>
          <a:ext cx="182381" cy="3960019"/>
          <a:chOff x="0" y="0"/>
          <a:chExt cx="360001" cy="3960000"/>
        </a:xfrm>
        <a:solidFill>
          <a:srgbClr val="CDB4DB"/>
        </a:solidFill>
      </xdr:grpSpPr>
      <xdr:sp macro="" textlink="">
        <xdr:nvSpPr>
          <xdr:cNvPr id="40" name="Retângulo: Cantos Arredondados 39">
            <a:extLst>
              <a:ext uri="{FF2B5EF4-FFF2-40B4-BE49-F238E27FC236}">
                <a16:creationId xmlns:a16="http://schemas.microsoft.com/office/drawing/2014/main" id="{00000000-0008-0000-0800-00002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1" name="Retângulo 40">
            <a:extLst>
              <a:ext uri="{FF2B5EF4-FFF2-40B4-BE49-F238E27FC236}">
                <a16:creationId xmlns:a16="http://schemas.microsoft.com/office/drawing/2014/main" id="{00000000-0008-0000-0800-00002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142875</xdr:colOff>
      <xdr:row>125</xdr:row>
      <xdr:rowOff>147637</xdr:rowOff>
    </xdr:from>
    <xdr:to>
      <xdr:col>50</xdr:col>
      <xdr:colOff>325256</xdr:colOff>
      <xdr:row>146</xdr:row>
      <xdr:rowOff>107156</xdr:rowOff>
    </xdr:to>
    <xdr:grpSp>
      <xdr:nvGrpSpPr>
        <xdr:cNvPr id="42" name="Agrupar 41">
          <a:extLst>
            <a:ext uri="{FF2B5EF4-FFF2-40B4-BE49-F238E27FC236}">
              <a16:creationId xmlns:a16="http://schemas.microsoft.com/office/drawing/2014/main" id="{00000000-0008-0000-0800-00002A000000}"/>
            </a:ext>
          </a:extLst>
        </xdr:cNvPr>
        <xdr:cNvGrpSpPr/>
      </xdr:nvGrpSpPr>
      <xdr:grpSpPr>
        <a:xfrm>
          <a:off x="30503813" y="23960137"/>
          <a:ext cx="182381" cy="3960019"/>
          <a:chOff x="0" y="0"/>
          <a:chExt cx="360001" cy="3960000"/>
        </a:xfrm>
        <a:solidFill>
          <a:srgbClr val="FFC8DD"/>
        </a:solidFill>
      </xdr:grpSpPr>
      <xdr:sp macro="" textlink="">
        <xdr:nvSpPr>
          <xdr:cNvPr id="43" name="Retângulo: Cantos Arredondados 42">
            <a:extLst>
              <a:ext uri="{FF2B5EF4-FFF2-40B4-BE49-F238E27FC236}">
                <a16:creationId xmlns:a16="http://schemas.microsoft.com/office/drawing/2014/main" id="{00000000-0008-0000-0800-00002B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4" name="Retângulo 43">
            <a:extLst>
              <a:ext uri="{FF2B5EF4-FFF2-40B4-BE49-F238E27FC236}">
                <a16:creationId xmlns:a16="http://schemas.microsoft.com/office/drawing/2014/main" id="{00000000-0008-0000-0800-00002C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42</xdr:col>
      <xdr:colOff>0</xdr:colOff>
      <xdr:row>75</xdr:row>
      <xdr:rowOff>1</xdr:rowOff>
    </xdr:from>
    <xdr:to>
      <xdr:col>63</xdr:col>
      <xdr:colOff>0</xdr:colOff>
      <xdr:row>100</xdr:row>
      <xdr:rowOff>0</xdr:rowOff>
    </xdr:to>
    <xdr:graphicFrame macro="">
      <xdr:nvGraphicFramePr>
        <xdr:cNvPr id="45" name="Avaliação">
          <a:extLst>
            <a:ext uri="{FF2B5EF4-FFF2-40B4-BE49-F238E27FC236}">
              <a16:creationId xmlns:a16="http://schemas.microsoft.com/office/drawing/2014/main" id="{00000000-0008-0000-08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178594</xdr:colOff>
      <xdr:row>103</xdr:row>
      <xdr:rowOff>64295</xdr:rowOff>
    </xdr:from>
    <xdr:to>
      <xdr:col>51</xdr:col>
      <xdr:colOff>466594</xdr:colOff>
      <xdr:row>107</xdr:row>
      <xdr:rowOff>0</xdr:rowOff>
    </xdr:to>
    <xdr:grpSp>
      <xdr:nvGrpSpPr>
        <xdr:cNvPr id="46" name="Agrupar 45">
          <a:extLst>
            <a:ext uri="{FF2B5EF4-FFF2-40B4-BE49-F238E27FC236}">
              <a16:creationId xmlns:a16="http://schemas.microsoft.com/office/drawing/2014/main" id="{00000000-0008-0000-0800-00002E000000}"/>
            </a:ext>
          </a:extLst>
        </xdr:cNvPr>
        <xdr:cNvGrpSpPr/>
      </xdr:nvGrpSpPr>
      <xdr:grpSpPr>
        <a:xfrm>
          <a:off x="31146750" y="19685795"/>
          <a:ext cx="288000" cy="697705"/>
          <a:chOff x="0" y="0"/>
          <a:chExt cx="360001" cy="3960000"/>
        </a:xfrm>
        <a:solidFill>
          <a:srgbClr val="E9C46A"/>
        </a:solidFill>
      </xdr:grpSpPr>
      <xdr:sp macro="" textlink="">
        <xdr:nvSpPr>
          <xdr:cNvPr id="47" name="Retângulo: Cantos Arredondados 46">
            <a:extLst>
              <a:ext uri="{FF2B5EF4-FFF2-40B4-BE49-F238E27FC236}">
                <a16:creationId xmlns:a16="http://schemas.microsoft.com/office/drawing/2014/main" id="{00000000-0008-0000-0800-00002F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49</xdr:col>
      <xdr:colOff>178593</xdr:colOff>
      <xdr:row>103</xdr:row>
      <xdr:rowOff>64341</xdr:rowOff>
    </xdr:from>
    <xdr:to>
      <xdr:col>49</xdr:col>
      <xdr:colOff>466593</xdr:colOff>
      <xdr:row>112</xdr:row>
      <xdr:rowOff>0</xdr:rowOff>
    </xdr:to>
    <xdr:grpSp>
      <xdr:nvGrpSpPr>
        <xdr:cNvPr id="49" name="Agrupar 48">
          <a:extLst>
            <a:ext uri="{FF2B5EF4-FFF2-40B4-BE49-F238E27FC236}">
              <a16:creationId xmlns:a16="http://schemas.microsoft.com/office/drawing/2014/main" id="{00000000-0008-0000-0800-000031000000}"/>
            </a:ext>
          </a:extLst>
        </xdr:cNvPr>
        <xdr:cNvGrpSpPr/>
      </xdr:nvGrpSpPr>
      <xdr:grpSpPr>
        <a:xfrm>
          <a:off x="29932312" y="19685841"/>
          <a:ext cx="288000" cy="1650159"/>
          <a:chOff x="0" y="0"/>
          <a:chExt cx="719796" cy="3959981"/>
        </a:xfrm>
        <a:solidFill>
          <a:srgbClr val="774936"/>
        </a:solidFill>
      </xdr:grpSpPr>
      <xdr:sp macro="" textlink="">
        <xdr:nvSpPr>
          <xdr:cNvPr id="50" name="Retângulo: Cantos Arredondados 49">
            <a:extLst>
              <a:ext uri="{FF2B5EF4-FFF2-40B4-BE49-F238E27FC236}">
                <a16:creationId xmlns:a16="http://schemas.microsoft.com/office/drawing/2014/main" id="{00000000-0008-0000-0800-000032000000}"/>
              </a:ext>
            </a:extLst>
          </xdr:cNvPr>
          <xdr:cNvSpPr/>
        </xdr:nvSpPr>
        <xdr:spPr>
          <a:xfrm>
            <a:off x="4" y="0"/>
            <a:ext cx="719792" cy="3959981"/>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1" name="Retângulo 50">
            <a:extLst>
              <a:ext uri="{FF2B5EF4-FFF2-40B4-BE49-F238E27FC236}">
                <a16:creationId xmlns:a16="http://schemas.microsoft.com/office/drawing/2014/main" id="{00000000-0008-0000-0800-000033000000}"/>
              </a:ext>
            </a:extLst>
          </xdr:cNvPr>
          <xdr:cNvSpPr/>
        </xdr:nvSpPr>
        <xdr:spPr>
          <a:xfrm>
            <a:off x="0" y="2159990"/>
            <a:ext cx="719794" cy="1799991"/>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50</xdr:col>
      <xdr:colOff>178593</xdr:colOff>
      <xdr:row>103</xdr:row>
      <xdr:rowOff>64313</xdr:rowOff>
    </xdr:from>
    <xdr:to>
      <xdr:col>50</xdr:col>
      <xdr:colOff>466593</xdr:colOff>
      <xdr:row>111</xdr:row>
      <xdr:rowOff>190484</xdr:rowOff>
    </xdr:to>
    <xdr:grpSp>
      <xdr:nvGrpSpPr>
        <xdr:cNvPr id="52" name="Agrupar 51">
          <a:extLst>
            <a:ext uri="{FF2B5EF4-FFF2-40B4-BE49-F238E27FC236}">
              <a16:creationId xmlns:a16="http://schemas.microsoft.com/office/drawing/2014/main" id="{00000000-0008-0000-0800-000034000000}"/>
            </a:ext>
          </a:extLst>
        </xdr:cNvPr>
        <xdr:cNvGrpSpPr/>
      </xdr:nvGrpSpPr>
      <xdr:grpSpPr>
        <a:xfrm>
          <a:off x="30539531" y="19685813"/>
          <a:ext cx="288000" cy="1650171"/>
          <a:chOff x="0" y="0"/>
          <a:chExt cx="360001" cy="3960000"/>
        </a:xfrm>
        <a:solidFill>
          <a:srgbClr val="2A9D8F"/>
        </a:solidFill>
      </xdr:grpSpPr>
      <xdr:sp macro="" textlink="">
        <xdr:nvSpPr>
          <xdr:cNvPr id="53" name="Retângulo: Cantos Arredondados 52">
            <a:extLst>
              <a:ext uri="{FF2B5EF4-FFF2-40B4-BE49-F238E27FC236}">
                <a16:creationId xmlns:a16="http://schemas.microsoft.com/office/drawing/2014/main" id="{00000000-0008-0000-0800-000035000000}"/>
              </a:ext>
            </a:extLst>
          </xdr:cNvPr>
          <xdr:cNvSpPr/>
        </xdr:nvSpPr>
        <xdr:spPr>
          <a:xfrm>
            <a:off x="1" y="0"/>
            <a:ext cx="360000"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4" name="Retângulo 53">
            <a:extLst>
              <a:ext uri="{FF2B5EF4-FFF2-40B4-BE49-F238E27FC236}">
                <a16:creationId xmlns:a16="http://schemas.microsoft.com/office/drawing/2014/main" id="{00000000-0008-0000-0800-000036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twoCellAnchor>
    <xdr:from>
      <xdr:col>52</xdr:col>
      <xdr:colOff>178594</xdr:colOff>
      <xdr:row>106</xdr:row>
      <xdr:rowOff>190499</xdr:rowOff>
    </xdr:from>
    <xdr:to>
      <xdr:col>52</xdr:col>
      <xdr:colOff>466594</xdr:colOff>
      <xdr:row>109</xdr:row>
      <xdr:rowOff>0</xdr:rowOff>
    </xdr:to>
    <xdr:grpSp>
      <xdr:nvGrpSpPr>
        <xdr:cNvPr id="55" name="Agrupar 54">
          <a:extLst>
            <a:ext uri="{FF2B5EF4-FFF2-40B4-BE49-F238E27FC236}">
              <a16:creationId xmlns:a16="http://schemas.microsoft.com/office/drawing/2014/main" id="{00000000-0008-0000-0800-000037000000}"/>
            </a:ext>
          </a:extLst>
        </xdr:cNvPr>
        <xdr:cNvGrpSpPr/>
      </xdr:nvGrpSpPr>
      <xdr:grpSpPr>
        <a:xfrm>
          <a:off x="31753969" y="20383499"/>
          <a:ext cx="288000" cy="381001"/>
          <a:chOff x="0" y="0"/>
          <a:chExt cx="360001" cy="3960000"/>
        </a:xfrm>
        <a:solidFill>
          <a:srgbClr val="264653"/>
        </a:solidFill>
      </xdr:grpSpPr>
      <xdr:sp macro="" textlink="">
        <xdr:nvSpPr>
          <xdr:cNvPr id="56" name="Retângulo: Cantos Arredondados 55">
            <a:extLst>
              <a:ext uri="{FF2B5EF4-FFF2-40B4-BE49-F238E27FC236}">
                <a16:creationId xmlns:a16="http://schemas.microsoft.com/office/drawing/2014/main" id="{00000000-0008-0000-0800-000038000000}"/>
              </a:ext>
            </a:extLst>
          </xdr:cNvPr>
          <xdr:cNvSpPr/>
        </xdr:nvSpPr>
        <xdr:spPr>
          <a:xfrm>
            <a:off x="2" y="0"/>
            <a:ext cx="359999" cy="3960000"/>
          </a:xfrm>
          <a:prstGeom prst="roundRect">
            <a:avLst>
              <a:gd name="adj" fmla="val 50000"/>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sp macro="" textlink="">
        <xdr:nvSpPr>
          <xdr:cNvPr id="57" name="Retângulo 56">
            <a:extLst>
              <a:ext uri="{FF2B5EF4-FFF2-40B4-BE49-F238E27FC236}">
                <a16:creationId xmlns:a16="http://schemas.microsoft.com/office/drawing/2014/main" id="{00000000-0008-0000-0800-000039000000}"/>
              </a:ext>
            </a:extLst>
          </xdr:cNvPr>
          <xdr:cNvSpPr/>
        </xdr:nvSpPr>
        <xdr:spPr>
          <a:xfrm>
            <a:off x="0" y="2160000"/>
            <a:ext cx="360000" cy="1800000"/>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pt-B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G8" sqref="G8"/>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activeCell="J15" sqref="J15"/>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9702</v>
      </c>
      <c r="C1" s="27" t="s">
        <v>9701</v>
      </c>
      <c r="D1" s="27" t="s">
        <v>10066</v>
      </c>
      <c r="E1" s="26" t="s">
        <v>9699</v>
      </c>
      <c r="F1" s="26" t="s">
        <v>9700</v>
      </c>
      <c r="G1" s="28" t="s">
        <v>10063</v>
      </c>
      <c r="H1" s="28" t="s">
        <v>10064</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97"/>
  <sheetViews>
    <sheetView topLeftCell="E1" zoomScale="80" zoomScaleNormal="80" workbookViewId="0">
      <pane ySplit="1" topLeftCell="A5" activePane="bottomLeft" state="frozen"/>
      <selection pane="bottomLeft" activeCell="I37" sqref="I37"/>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6"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9717</v>
      </c>
      <c r="B1" s="30" t="s">
        <v>9991</v>
      </c>
      <c r="C1" s="30" t="s">
        <v>10458</v>
      </c>
      <c r="D1" s="30" t="s">
        <v>9643</v>
      </c>
      <c r="E1" s="30" t="s">
        <v>9644</v>
      </c>
      <c r="F1" s="30" t="s">
        <v>9645</v>
      </c>
      <c r="G1" s="30" t="s">
        <v>9718</v>
      </c>
      <c r="H1" s="30" t="s">
        <v>9686</v>
      </c>
      <c r="I1" s="30" t="s">
        <v>9661</v>
      </c>
      <c r="J1" s="31" t="s">
        <v>9662</v>
      </c>
      <c r="K1" s="30" t="s">
        <v>9721</v>
      </c>
      <c r="L1" s="30" t="s">
        <v>9716</v>
      </c>
      <c r="M1" s="30" t="s">
        <v>9712</v>
      </c>
      <c r="N1" s="30" t="s">
        <v>9671</v>
      </c>
      <c r="O1" s="30" t="s">
        <v>9709</v>
      </c>
      <c r="P1" s="30" t="s">
        <v>9710</v>
      </c>
    </row>
    <row r="2" spans="1:16" ht="17.25" customHeight="1" x14ac:dyDescent="0.35">
      <c r="A2" s="88" t="s">
        <v>9640</v>
      </c>
      <c r="B2" s="18" t="s">
        <v>10062</v>
      </c>
      <c r="C2" s="18" t="s">
        <v>10459</v>
      </c>
      <c r="D2" s="48" t="s">
        <v>9638</v>
      </c>
      <c r="E2" s="52" t="s">
        <v>9663</v>
      </c>
      <c r="F2" s="8" t="s">
        <v>9642</v>
      </c>
      <c r="G2" s="8" t="s">
        <v>9719</v>
      </c>
      <c r="H2" s="8" t="s">
        <v>9688</v>
      </c>
      <c r="I2" s="85" t="s">
        <v>10638</v>
      </c>
      <c r="J2" s="53" t="s">
        <v>9780</v>
      </c>
      <c r="K2" s="8" t="s">
        <v>9780</v>
      </c>
      <c r="L2" s="8" t="s">
        <v>9780</v>
      </c>
      <c r="M2" s="8" t="s">
        <v>9780</v>
      </c>
      <c r="N2" s="8" t="str">
        <f>IF(F2="String",IF(I2&lt;&gt;"","Sim","Não"),IF(F2="List",IF(I2&lt;&gt;"","Sim","Não"),IF(AND(I2&gt;=O2,I2&lt;=P2,I2&lt;&gt;""),"Sim","Não")))</f>
        <v>Sim</v>
      </c>
      <c r="O2" s="8" t="s">
        <v>9780</v>
      </c>
      <c r="P2" s="8" t="s">
        <v>9780</v>
      </c>
    </row>
    <row r="3" spans="1:16" ht="17.25" customHeight="1" x14ac:dyDescent="0.35">
      <c r="A3" s="88"/>
      <c r="B3" s="18" t="s">
        <v>10062</v>
      </c>
      <c r="C3" s="18" t="s">
        <v>10459</v>
      </c>
      <c r="D3" s="48" t="s">
        <v>9641</v>
      </c>
      <c r="E3" s="52" t="s">
        <v>9664</v>
      </c>
      <c r="F3" s="8" t="s">
        <v>9642</v>
      </c>
      <c r="G3" s="8" t="s">
        <v>9719</v>
      </c>
      <c r="H3" s="8" t="s">
        <v>10136</v>
      </c>
      <c r="I3" s="85" t="s">
        <v>10639</v>
      </c>
      <c r="J3" s="53" t="s">
        <v>9780</v>
      </c>
      <c r="K3" s="8" t="s">
        <v>9780</v>
      </c>
      <c r="L3" s="8" t="s">
        <v>9780</v>
      </c>
      <c r="M3" s="8" t="s">
        <v>9780</v>
      </c>
      <c r="N3" s="8" t="str">
        <f t="shared" ref="N3:N70" si="0">IF(F3="String",IF(I3&lt;&gt;"","Sim","Não"),IF(F3="List",IF(I3&lt;&gt;"","Sim","Não"),IF(AND(I3&gt;=O3,I3&lt;=P3,I3&lt;&gt;""),"Sim","Não")))</f>
        <v>Sim</v>
      </c>
      <c r="O3" s="8" t="s">
        <v>9780</v>
      </c>
      <c r="P3" s="8" t="s">
        <v>9780</v>
      </c>
    </row>
    <row r="4" spans="1:16" ht="17.25" customHeight="1" x14ac:dyDescent="0.35">
      <c r="A4" s="88" t="s">
        <v>9639</v>
      </c>
      <c r="B4" s="18" t="s">
        <v>10062</v>
      </c>
      <c r="C4" s="18" t="s">
        <v>10461</v>
      </c>
      <c r="D4" s="48" t="s">
        <v>9632</v>
      </c>
      <c r="E4" s="52" t="s">
        <v>9665</v>
      </c>
      <c r="F4" s="8" t="s">
        <v>9687</v>
      </c>
      <c r="G4" s="8" t="s">
        <v>9719</v>
      </c>
      <c r="H4" s="8" t="s">
        <v>9781</v>
      </c>
      <c r="I4" s="86">
        <v>0.9</v>
      </c>
      <c r="J4" s="53" t="s">
        <v>9780</v>
      </c>
      <c r="K4" s="8" t="s">
        <v>9780</v>
      </c>
      <c r="L4" s="8" t="s">
        <v>9780</v>
      </c>
      <c r="M4" s="8" t="s">
        <v>9780</v>
      </c>
      <c r="N4" s="8" t="str">
        <f t="shared" si="0"/>
        <v>Sim</v>
      </c>
      <c r="O4" s="8">
        <v>0.75</v>
      </c>
      <c r="P4" s="8">
        <v>1.25</v>
      </c>
    </row>
    <row r="5" spans="1:16" ht="17.25" customHeight="1" x14ac:dyDescent="0.35">
      <c r="A5" s="88"/>
      <c r="B5" s="18" t="s">
        <v>10062</v>
      </c>
      <c r="C5" s="18" t="s">
        <v>10461</v>
      </c>
      <c r="D5" s="48" t="s">
        <v>9633</v>
      </c>
      <c r="E5" s="52" t="s">
        <v>9666</v>
      </c>
      <c r="F5" s="8" t="s">
        <v>9687</v>
      </c>
      <c r="G5" s="8" t="s">
        <v>9719</v>
      </c>
      <c r="H5" s="8" t="s">
        <v>9634</v>
      </c>
      <c r="I5" s="86">
        <v>2.5</v>
      </c>
      <c r="J5" s="53" t="s">
        <v>9780</v>
      </c>
      <c r="K5" s="8" t="s">
        <v>10132</v>
      </c>
      <c r="L5" s="25" t="s">
        <v>10130</v>
      </c>
      <c r="M5" s="25" t="s">
        <v>9737</v>
      </c>
      <c r="N5" s="8" t="str">
        <f t="shared" si="0"/>
        <v>Sim</v>
      </c>
      <c r="O5" s="8">
        <v>0</v>
      </c>
      <c r="P5" s="8">
        <v>100</v>
      </c>
    </row>
    <row r="6" spans="1:16" ht="17.25" customHeight="1" x14ac:dyDescent="0.35">
      <c r="A6" s="88"/>
      <c r="B6" s="18" t="s">
        <v>10062</v>
      </c>
      <c r="C6" s="18" t="s">
        <v>10461</v>
      </c>
      <c r="D6" s="48" t="s">
        <v>9635</v>
      </c>
      <c r="E6" s="52" t="s">
        <v>9667</v>
      </c>
      <c r="F6" s="8" t="s">
        <v>9687</v>
      </c>
      <c r="G6" s="8" t="s">
        <v>9719</v>
      </c>
      <c r="H6" s="8" t="s">
        <v>9636</v>
      </c>
      <c r="I6" s="86">
        <v>0.5</v>
      </c>
      <c r="J6" s="53" t="s">
        <v>9780</v>
      </c>
      <c r="K6" s="8" t="s">
        <v>10132</v>
      </c>
      <c r="L6" s="25" t="s">
        <v>10130</v>
      </c>
      <c r="M6" s="25" t="s">
        <v>9738</v>
      </c>
      <c r="N6" s="8" t="str">
        <f t="shared" si="0"/>
        <v>Sim</v>
      </c>
      <c r="O6" s="8">
        <v>0</v>
      </c>
      <c r="P6" s="8">
        <v>100</v>
      </c>
    </row>
    <row r="7" spans="1:16" ht="17.25" customHeight="1" x14ac:dyDescent="0.35">
      <c r="A7" s="88"/>
      <c r="B7" s="18" t="s">
        <v>10062</v>
      </c>
      <c r="C7" s="18" t="s">
        <v>10461</v>
      </c>
      <c r="D7" s="48" t="s">
        <v>9637</v>
      </c>
      <c r="E7" s="52" t="s">
        <v>9668</v>
      </c>
      <c r="F7" s="8" t="s">
        <v>9687</v>
      </c>
      <c r="G7" s="8" t="s">
        <v>9719</v>
      </c>
      <c r="H7" s="8" t="s">
        <v>9636</v>
      </c>
      <c r="I7" s="86">
        <v>1</v>
      </c>
      <c r="J7" s="53" t="s">
        <v>9780</v>
      </c>
      <c r="K7" s="8" t="s">
        <v>10132</v>
      </c>
      <c r="L7" s="25" t="s">
        <v>10130</v>
      </c>
      <c r="M7" s="25" t="s">
        <v>9739</v>
      </c>
      <c r="N7" s="8" t="str">
        <f t="shared" si="0"/>
        <v>Sim</v>
      </c>
      <c r="O7" s="8">
        <v>0</v>
      </c>
      <c r="P7" s="8">
        <v>100</v>
      </c>
    </row>
    <row r="8" spans="1:16" ht="17.25" customHeight="1" x14ac:dyDescent="0.35">
      <c r="A8" s="88" t="s">
        <v>9660</v>
      </c>
      <c r="B8" s="18" t="s">
        <v>10062</v>
      </c>
      <c r="C8" s="18" t="s">
        <v>10460</v>
      </c>
      <c r="D8" s="48" t="s">
        <v>9646</v>
      </c>
      <c r="E8" s="52" t="s">
        <v>9672</v>
      </c>
      <c r="F8" s="8" t="s">
        <v>9687</v>
      </c>
      <c r="G8" s="8" t="s">
        <v>9719</v>
      </c>
      <c r="H8" s="8" t="s">
        <v>9634</v>
      </c>
      <c r="I8" s="54">
        <v>48.4</v>
      </c>
      <c r="J8" s="54">
        <v>48.4</v>
      </c>
      <c r="K8" s="8" t="s">
        <v>10132</v>
      </c>
      <c r="L8" s="25" t="s">
        <v>10130</v>
      </c>
      <c r="M8" s="25" t="s">
        <v>9741</v>
      </c>
      <c r="N8" s="8" t="str">
        <f t="shared" si="0"/>
        <v>Sim</v>
      </c>
      <c r="O8" s="8">
        <v>0</v>
      </c>
      <c r="P8" s="8">
        <v>100</v>
      </c>
    </row>
    <row r="9" spans="1:16" ht="17.25" customHeight="1" x14ac:dyDescent="0.35">
      <c r="A9" s="88"/>
      <c r="B9" s="18" t="s">
        <v>10062</v>
      </c>
      <c r="C9" s="18" t="s">
        <v>10460</v>
      </c>
      <c r="D9" s="48" t="s">
        <v>9647</v>
      </c>
      <c r="E9" s="52" t="s">
        <v>9673</v>
      </c>
      <c r="F9" s="8" t="s">
        <v>9687</v>
      </c>
      <c r="G9" s="8" t="s">
        <v>9719</v>
      </c>
      <c r="H9" s="8" t="s">
        <v>9634</v>
      </c>
      <c r="I9" s="54">
        <v>3</v>
      </c>
      <c r="J9" s="54">
        <v>3</v>
      </c>
      <c r="K9" s="8" t="s">
        <v>10132</v>
      </c>
      <c r="L9" s="25" t="s">
        <v>10130</v>
      </c>
      <c r="M9" s="25" t="s">
        <v>9742</v>
      </c>
      <c r="N9" s="8" t="str">
        <f t="shared" si="0"/>
        <v>Sim</v>
      </c>
      <c r="O9" s="8">
        <v>0</v>
      </c>
      <c r="P9" s="8">
        <v>100</v>
      </c>
    </row>
    <row r="10" spans="1:16" ht="17.25" customHeight="1" x14ac:dyDescent="0.35">
      <c r="A10" s="88"/>
      <c r="B10" s="18" t="s">
        <v>10062</v>
      </c>
      <c r="C10" s="18" t="s">
        <v>10460</v>
      </c>
      <c r="D10" s="48" t="s">
        <v>9648</v>
      </c>
      <c r="E10" s="52" t="s">
        <v>9674</v>
      </c>
      <c r="F10" s="8" t="s">
        <v>9687</v>
      </c>
      <c r="G10" s="8" t="s">
        <v>9719</v>
      </c>
      <c r="H10" s="8" t="s">
        <v>9634</v>
      </c>
      <c r="I10" s="54">
        <v>13.1</v>
      </c>
      <c r="J10" s="54">
        <v>13.1</v>
      </c>
      <c r="K10" s="8" t="s">
        <v>10132</v>
      </c>
      <c r="L10" s="25" t="s">
        <v>10130</v>
      </c>
      <c r="M10" s="25" t="s">
        <v>9743</v>
      </c>
      <c r="N10" s="8" t="str">
        <f t="shared" si="0"/>
        <v>Sim</v>
      </c>
      <c r="O10" s="8">
        <v>0</v>
      </c>
      <c r="P10" s="8">
        <v>100</v>
      </c>
    </row>
    <row r="11" spans="1:16" ht="17.25" customHeight="1" x14ac:dyDescent="0.35">
      <c r="A11" s="88"/>
      <c r="B11" s="18" t="s">
        <v>10062</v>
      </c>
      <c r="C11" s="18" t="s">
        <v>10460</v>
      </c>
      <c r="D11" s="48" t="s">
        <v>9649</v>
      </c>
      <c r="E11" s="52" t="s">
        <v>9675</v>
      </c>
      <c r="F11" s="8" t="s">
        <v>9687</v>
      </c>
      <c r="G11" s="8" t="s">
        <v>9719</v>
      </c>
      <c r="H11" s="8" t="s">
        <v>9634</v>
      </c>
      <c r="I11" s="54">
        <v>8.9</v>
      </c>
      <c r="J11" s="54">
        <v>8.9</v>
      </c>
      <c r="K11" s="8" t="s">
        <v>10132</v>
      </c>
      <c r="L11" s="25" t="s">
        <v>10130</v>
      </c>
      <c r="M11" s="25" t="s">
        <v>9744</v>
      </c>
      <c r="N11" s="8" t="str">
        <f t="shared" si="0"/>
        <v>Sim</v>
      </c>
      <c r="O11" s="8">
        <v>0</v>
      </c>
      <c r="P11" s="8">
        <v>100</v>
      </c>
    </row>
    <row r="12" spans="1:16" ht="17.25" customHeight="1" x14ac:dyDescent="0.35">
      <c r="A12" s="88"/>
      <c r="B12" s="18" t="s">
        <v>10062</v>
      </c>
      <c r="C12" s="18" t="s">
        <v>10460</v>
      </c>
      <c r="D12" s="48" t="s">
        <v>9650</v>
      </c>
      <c r="E12" s="52" t="s">
        <v>9676</v>
      </c>
      <c r="F12" s="8" t="s">
        <v>9687</v>
      </c>
      <c r="G12" s="8" t="s">
        <v>9719</v>
      </c>
      <c r="H12" s="8" t="s">
        <v>9634</v>
      </c>
      <c r="I12" s="54">
        <v>4.5999999999999996</v>
      </c>
      <c r="J12" s="54">
        <v>4.5999999999999996</v>
      </c>
      <c r="K12" s="8" t="s">
        <v>10132</v>
      </c>
      <c r="L12" s="25" t="s">
        <v>10130</v>
      </c>
      <c r="M12" s="25" t="s">
        <v>9745</v>
      </c>
      <c r="N12" s="8" t="str">
        <f t="shared" si="0"/>
        <v>Sim</v>
      </c>
      <c r="O12" s="8">
        <v>0</v>
      </c>
      <c r="P12" s="8">
        <v>100</v>
      </c>
    </row>
    <row r="13" spans="1:16" ht="17.25" customHeight="1" x14ac:dyDescent="0.35">
      <c r="A13" s="88"/>
      <c r="B13" s="18" t="s">
        <v>10062</v>
      </c>
      <c r="C13" s="18" t="s">
        <v>10460</v>
      </c>
      <c r="D13" s="48" t="s">
        <v>9651</v>
      </c>
      <c r="E13" s="52" t="s">
        <v>9677</v>
      </c>
      <c r="F13" s="8" t="s">
        <v>9687</v>
      </c>
      <c r="G13" s="8" t="s">
        <v>9719</v>
      </c>
      <c r="H13" s="8" t="s">
        <v>9634</v>
      </c>
      <c r="I13" s="54">
        <v>2.4</v>
      </c>
      <c r="J13" s="54">
        <v>2.4</v>
      </c>
      <c r="K13" s="8" t="s">
        <v>10132</v>
      </c>
      <c r="L13" s="25" t="s">
        <v>10130</v>
      </c>
      <c r="M13" s="25" t="s">
        <v>9746</v>
      </c>
      <c r="N13" s="8" t="str">
        <f t="shared" si="0"/>
        <v>Sim</v>
      </c>
      <c r="O13" s="8">
        <v>0</v>
      </c>
      <c r="P13" s="8">
        <v>100</v>
      </c>
    </row>
    <row r="14" spans="1:16" ht="17.25" customHeight="1" x14ac:dyDescent="0.35">
      <c r="A14" s="88"/>
      <c r="B14" s="18" t="s">
        <v>10062</v>
      </c>
      <c r="C14" s="18" t="s">
        <v>10460</v>
      </c>
      <c r="D14" s="48" t="s">
        <v>9652</v>
      </c>
      <c r="E14" s="52" t="s">
        <v>9678</v>
      </c>
      <c r="F14" s="8" t="s">
        <v>9687</v>
      </c>
      <c r="G14" s="8" t="s">
        <v>9719</v>
      </c>
      <c r="H14" s="8" t="s">
        <v>9634</v>
      </c>
      <c r="I14" s="54">
        <v>2.2999999999999998</v>
      </c>
      <c r="J14" s="54">
        <v>2.2999999999999998</v>
      </c>
      <c r="K14" s="8" t="s">
        <v>10132</v>
      </c>
      <c r="L14" s="25" t="s">
        <v>10130</v>
      </c>
      <c r="M14" s="25" t="s">
        <v>9747</v>
      </c>
      <c r="N14" s="8" t="str">
        <f t="shared" si="0"/>
        <v>Sim</v>
      </c>
      <c r="O14" s="8">
        <v>0</v>
      </c>
      <c r="P14" s="8">
        <v>100</v>
      </c>
    </row>
    <row r="15" spans="1:16" ht="17.25" customHeight="1" x14ac:dyDescent="0.35">
      <c r="A15" s="88"/>
      <c r="B15" s="18" t="s">
        <v>10062</v>
      </c>
      <c r="C15" s="18" t="s">
        <v>10460</v>
      </c>
      <c r="D15" s="48" t="s">
        <v>9653</v>
      </c>
      <c r="E15" s="52" t="s">
        <v>9679</v>
      </c>
      <c r="F15" s="8" t="s">
        <v>9687</v>
      </c>
      <c r="G15" s="8" t="s">
        <v>9719</v>
      </c>
      <c r="H15" s="8" t="s">
        <v>9634</v>
      </c>
      <c r="I15" s="54">
        <v>0.6</v>
      </c>
      <c r="J15" s="54">
        <v>0.6</v>
      </c>
      <c r="K15" s="8" t="s">
        <v>10132</v>
      </c>
      <c r="L15" s="25" t="s">
        <v>10130</v>
      </c>
      <c r="M15" s="25" t="s">
        <v>9748</v>
      </c>
      <c r="N15" s="8" t="str">
        <f t="shared" si="0"/>
        <v>Sim</v>
      </c>
      <c r="O15" s="8">
        <v>0</v>
      </c>
      <c r="P15" s="8">
        <v>100</v>
      </c>
    </row>
    <row r="16" spans="1:16" ht="17.25" customHeight="1" x14ac:dyDescent="0.35">
      <c r="A16" s="88"/>
      <c r="B16" s="18" t="s">
        <v>10062</v>
      </c>
      <c r="C16" s="18" t="s">
        <v>10460</v>
      </c>
      <c r="D16" s="48" t="s">
        <v>9654</v>
      </c>
      <c r="E16" s="52" t="s">
        <v>9680</v>
      </c>
      <c r="F16" s="8" t="s">
        <v>9687</v>
      </c>
      <c r="G16" s="8" t="s">
        <v>9719</v>
      </c>
      <c r="H16" s="8" t="s">
        <v>9634</v>
      </c>
      <c r="I16" s="54">
        <v>2.6</v>
      </c>
      <c r="J16" s="54">
        <v>2.6</v>
      </c>
      <c r="K16" s="8" t="s">
        <v>10132</v>
      </c>
      <c r="L16" s="25" t="s">
        <v>10130</v>
      </c>
      <c r="M16" s="25" t="s">
        <v>9749</v>
      </c>
      <c r="N16" s="8" t="str">
        <f t="shared" si="0"/>
        <v>Sim</v>
      </c>
      <c r="O16" s="8">
        <v>0</v>
      </c>
      <c r="P16" s="8">
        <v>100</v>
      </c>
    </row>
    <row r="17" spans="1:16" ht="17.25" customHeight="1" x14ac:dyDescent="0.35">
      <c r="A17" s="88"/>
      <c r="B17" s="18" t="s">
        <v>10062</v>
      </c>
      <c r="C17" s="18" t="s">
        <v>10460</v>
      </c>
      <c r="D17" s="48" t="s">
        <v>9655</v>
      </c>
      <c r="E17" s="52" t="s">
        <v>9681</v>
      </c>
      <c r="F17" s="8" t="s">
        <v>9687</v>
      </c>
      <c r="G17" s="8" t="s">
        <v>9719</v>
      </c>
      <c r="H17" s="8" t="s">
        <v>9634</v>
      </c>
      <c r="I17" s="54">
        <v>0.7</v>
      </c>
      <c r="J17" s="54">
        <v>0.7</v>
      </c>
      <c r="K17" s="8" t="s">
        <v>10132</v>
      </c>
      <c r="L17" s="25" t="s">
        <v>10130</v>
      </c>
      <c r="M17" s="25" t="s">
        <v>9750</v>
      </c>
      <c r="N17" s="8" t="str">
        <f t="shared" si="0"/>
        <v>Sim</v>
      </c>
      <c r="O17" s="8">
        <v>0</v>
      </c>
      <c r="P17" s="8">
        <v>100</v>
      </c>
    </row>
    <row r="18" spans="1:16" ht="17.25" customHeight="1" x14ac:dyDescent="0.35">
      <c r="A18" s="88"/>
      <c r="B18" s="18" t="s">
        <v>10062</v>
      </c>
      <c r="C18" s="18" t="s">
        <v>10460</v>
      </c>
      <c r="D18" s="48" t="s">
        <v>9656</v>
      </c>
      <c r="E18" s="52" t="s">
        <v>9682</v>
      </c>
      <c r="F18" s="8" t="s">
        <v>9687</v>
      </c>
      <c r="G18" s="8" t="s">
        <v>9719</v>
      </c>
      <c r="H18" s="8" t="s">
        <v>9634</v>
      </c>
      <c r="I18" s="54">
        <v>4</v>
      </c>
      <c r="J18" s="54">
        <v>4</v>
      </c>
      <c r="K18" s="8" t="s">
        <v>10132</v>
      </c>
      <c r="L18" s="25" t="s">
        <v>10130</v>
      </c>
      <c r="M18" s="25" t="s">
        <v>9751</v>
      </c>
      <c r="N18" s="8" t="str">
        <f t="shared" si="0"/>
        <v>Sim</v>
      </c>
      <c r="O18" s="8">
        <v>0</v>
      </c>
      <c r="P18" s="8">
        <v>100</v>
      </c>
    </row>
    <row r="19" spans="1:16" ht="17.25" customHeight="1" x14ac:dyDescent="0.35">
      <c r="A19" s="88"/>
      <c r="B19" s="18" t="s">
        <v>10062</v>
      </c>
      <c r="C19" s="18" t="s">
        <v>10460</v>
      </c>
      <c r="D19" s="48" t="s">
        <v>9657</v>
      </c>
      <c r="E19" s="52" t="s">
        <v>9683</v>
      </c>
      <c r="F19" s="8" t="s">
        <v>9687</v>
      </c>
      <c r="G19" s="8" t="s">
        <v>9719</v>
      </c>
      <c r="H19" s="8" t="s">
        <v>9634</v>
      </c>
      <c r="I19" s="54">
        <v>4.7</v>
      </c>
      <c r="J19" s="54">
        <v>4.7</v>
      </c>
      <c r="K19" s="8" t="s">
        <v>10132</v>
      </c>
      <c r="L19" s="25" t="s">
        <v>10130</v>
      </c>
      <c r="M19" s="25" t="s">
        <v>9752</v>
      </c>
      <c r="N19" s="8" t="str">
        <f t="shared" si="0"/>
        <v>Sim</v>
      </c>
      <c r="O19" s="8">
        <v>0</v>
      </c>
      <c r="P19" s="8">
        <v>100</v>
      </c>
    </row>
    <row r="20" spans="1:16" ht="17.25" customHeight="1" x14ac:dyDescent="0.35">
      <c r="A20" s="88"/>
      <c r="B20" s="18" t="s">
        <v>10062</v>
      </c>
      <c r="C20" s="18" t="s">
        <v>10460</v>
      </c>
      <c r="D20" s="48" t="s">
        <v>9658</v>
      </c>
      <c r="E20" s="52" t="s">
        <v>9684</v>
      </c>
      <c r="F20" s="8" t="s">
        <v>9687</v>
      </c>
      <c r="G20" s="8" t="s">
        <v>9719</v>
      </c>
      <c r="H20" s="8" t="s">
        <v>9634</v>
      </c>
      <c r="I20" s="54">
        <v>0</v>
      </c>
      <c r="J20" s="54">
        <v>0</v>
      </c>
      <c r="K20" s="8" t="s">
        <v>10132</v>
      </c>
      <c r="L20" s="25" t="s">
        <v>10130</v>
      </c>
      <c r="M20" s="25" t="s">
        <v>9753</v>
      </c>
      <c r="N20" s="8" t="str">
        <f t="shared" si="0"/>
        <v>Sim</v>
      </c>
      <c r="O20" s="8">
        <v>0</v>
      </c>
      <c r="P20" s="8">
        <v>100</v>
      </c>
    </row>
    <row r="21" spans="1:16" ht="17.25" customHeight="1" x14ac:dyDescent="0.35">
      <c r="A21" s="88"/>
      <c r="B21" s="18" t="s">
        <v>10062</v>
      </c>
      <c r="C21" s="18" t="s">
        <v>10460</v>
      </c>
      <c r="D21" s="48" t="s">
        <v>9659</v>
      </c>
      <c r="E21" s="41" t="s">
        <v>9685</v>
      </c>
      <c r="F21" s="8" t="s">
        <v>9687</v>
      </c>
      <c r="G21" s="8" t="s">
        <v>9719</v>
      </c>
      <c r="H21" s="8" t="s">
        <v>9634</v>
      </c>
      <c r="I21" s="54">
        <v>4.7</v>
      </c>
      <c r="J21" s="54">
        <v>4.7</v>
      </c>
      <c r="K21" s="8" t="s">
        <v>10132</v>
      </c>
      <c r="L21" s="25" t="s">
        <v>10130</v>
      </c>
      <c r="M21" s="25" t="s">
        <v>9754</v>
      </c>
      <c r="N21" s="8" t="str">
        <f t="shared" si="0"/>
        <v>Sim</v>
      </c>
      <c r="O21" s="8">
        <v>0</v>
      </c>
      <c r="P21" s="8">
        <v>100</v>
      </c>
    </row>
    <row r="22" spans="1:16" ht="17.25" customHeight="1" x14ac:dyDescent="0.35">
      <c r="A22" s="88"/>
      <c r="B22" s="18" t="s">
        <v>10062</v>
      </c>
      <c r="C22" s="18" t="s">
        <v>10460</v>
      </c>
      <c r="D22" s="48" t="s">
        <v>10482</v>
      </c>
      <c r="E22" s="41" t="s">
        <v>10483</v>
      </c>
      <c r="F22" s="8" t="s">
        <v>9687</v>
      </c>
      <c r="G22" s="8" t="s">
        <v>9719</v>
      </c>
      <c r="H22" s="8" t="s">
        <v>9634</v>
      </c>
      <c r="I22" s="54">
        <v>100</v>
      </c>
      <c r="J22" s="54">
        <v>100</v>
      </c>
      <c r="K22" s="8" t="s">
        <v>9780</v>
      </c>
      <c r="L22" s="25" t="s">
        <v>9780</v>
      </c>
      <c r="M22" s="25" t="s">
        <v>9780</v>
      </c>
      <c r="N22" s="8" t="str">
        <f t="shared" si="0"/>
        <v>Sim</v>
      </c>
      <c r="O22" s="8">
        <v>100</v>
      </c>
      <c r="P22" s="8">
        <v>100</v>
      </c>
    </row>
    <row r="23" spans="1:16" ht="17.25" customHeight="1" x14ac:dyDescent="0.35">
      <c r="A23" s="88" t="s">
        <v>9697</v>
      </c>
      <c r="B23" s="18" t="s">
        <v>10062</v>
      </c>
      <c r="C23" s="18" t="s">
        <v>10462</v>
      </c>
      <c r="D23" s="48" t="s">
        <v>9689</v>
      </c>
      <c r="E23" s="52" t="s">
        <v>9703</v>
      </c>
      <c r="F23" s="8" t="s">
        <v>9687</v>
      </c>
      <c r="G23" s="8" t="s">
        <v>9719</v>
      </c>
      <c r="H23" s="8" t="s">
        <v>9634</v>
      </c>
      <c r="I23" s="54">
        <v>50</v>
      </c>
      <c r="J23" s="54">
        <v>30</v>
      </c>
      <c r="K23" s="54" t="s">
        <v>9780</v>
      </c>
      <c r="L23" s="54" t="s">
        <v>9780</v>
      </c>
      <c r="M23" s="54" t="s">
        <v>9780</v>
      </c>
      <c r="N23" s="8" t="str">
        <f t="shared" si="0"/>
        <v>Sim</v>
      </c>
      <c r="O23" s="25">
        <v>20</v>
      </c>
      <c r="P23" s="25">
        <v>80</v>
      </c>
    </row>
    <row r="24" spans="1:16" ht="17.25" customHeight="1" x14ac:dyDescent="0.35">
      <c r="A24" s="88"/>
      <c r="B24" s="18" t="s">
        <v>10062</v>
      </c>
      <c r="C24" s="18" t="s">
        <v>10462</v>
      </c>
      <c r="D24" s="48" t="s">
        <v>9690</v>
      </c>
      <c r="E24" s="52" t="s">
        <v>9704</v>
      </c>
      <c r="F24" s="8" t="s">
        <v>9687</v>
      </c>
      <c r="G24" s="8" t="s">
        <v>9719</v>
      </c>
      <c r="H24" s="8" t="s">
        <v>10143</v>
      </c>
      <c r="I24" s="54">
        <v>35</v>
      </c>
      <c r="J24" s="54">
        <v>30</v>
      </c>
      <c r="K24" s="8" t="s">
        <v>10132</v>
      </c>
      <c r="L24" s="25" t="s">
        <v>10130</v>
      </c>
      <c r="M24" s="25" t="s">
        <v>10001</v>
      </c>
      <c r="N24" s="8" t="str">
        <f t="shared" si="0"/>
        <v>Sim</v>
      </c>
      <c r="O24" s="25">
        <v>20</v>
      </c>
      <c r="P24" s="25">
        <v>35</v>
      </c>
    </row>
    <row r="25" spans="1:16" ht="17.25" customHeight="1" x14ac:dyDescent="0.35">
      <c r="A25" s="88"/>
      <c r="B25" s="18" t="s">
        <v>10062</v>
      </c>
      <c r="C25" s="18" t="s">
        <v>10462</v>
      </c>
      <c r="D25" s="48" t="s">
        <v>9691</v>
      </c>
      <c r="E25" s="52" t="s">
        <v>9705</v>
      </c>
      <c r="F25" s="8" t="s">
        <v>9687</v>
      </c>
      <c r="G25" s="8" t="s">
        <v>9719</v>
      </c>
      <c r="H25" s="8" t="s">
        <v>9634</v>
      </c>
      <c r="I25" s="54">
        <v>25</v>
      </c>
      <c r="J25" s="54">
        <v>20</v>
      </c>
      <c r="K25" s="8" t="s">
        <v>10132</v>
      </c>
      <c r="L25" s="25" t="s">
        <v>10130</v>
      </c>
      <c r="M25" s="25" t="s">
        <v>10002</v>
      </c>
      <c r="N25" s="8" t="str">
        <f t="shared" si="0"/>
        <v>Sim</v>
      </c>
      <c r="O25" s="25">
        <v>15</v>
      </c>
      <c r="P25" s="25">
        <v>40</v>
      </c>
    </row>
    <row r="26" spans="1:16" ht="17.25" customHeight="1" x14ac:dyDescent="0.35">
      <c r="A26" s="88"/>
      <c r="B26" s="18" t="s">
        <v>10062</v>
      </c>
      <c r="C26" s="18" t="s">
        <v>10462</v>
      </c>
      <c r="D26" s="55" t="s">
        <v>10126</v>
      </c>
      <c r="E26" s="52" t="s">
        <v>10144</v>
      </c>
      <c r="F26" s="8" t="s">
        <v>9687</v>
      </c>
      <c r="G26" s="8" t="s">
        <v>9719</v>
      </c>
      <c r="H26" s="8" t="s">
        <v>10128</v>
      </c>
      <c r="I26" s="54">
        <v>175</v>
      </c>
      <c r="J26" s="54">
        <v>100</v>
      </c>
      <c r="K26" s="54" t="s">
        <v>10132</v>
      </c>
      <c r="L26" s="25" t="s">
        <v>10130</v>
      </c>
      <c r="M26" s="25" t="s">
        <v>10131</v>
      </c>
      <c r="N26" s="8" t="str">
        <f t="shared" si="0"/>
        <v>Sim</v>
      </c>
      <c r="O26" s="25">
        <v>75</v>
      </c>
      <c r="P26" s="25">
        <v>300</v>
      </c>
    </row>
    <row r="27" spans="1:16" ht="17.25" customHeight="1" x14ac:dyDescent="0.35">
      <c r="A27" s="88"/>
      <c r="B27" s="18" t="s">
        <v>10062</v>
      </c>
      <c r="C27" s="18" t="s">
        <v>10462</v>
      </c>
      <c r="D27" s="55" t="s">
        <v>10145</v>
      </c>
      <c r="E27" s="52" t="s">
        <v>10148</v>
      </c>
      <c r="F27" s="8" t="s">
        <v>9687</v>
      </c>
      <c r="G27" s="8" t="s">
        <v>9719</v>
      </c>
      <c r="H27" s="8" t="s">
        <v>10129</v>
      </c>
      <c r="I27" s="54">
        <v>300</v>
      </c>
      <c r="J27" s="54">
        <v>200</v>
      </c>
      <c r="K27" s="54" t="s">
        <v>9780</v>
      </c>
      <c r="L27" s="25" t="s">
        <v>9780</v>
      </c>
      <c r="M27" s="25" t="s">
        <v>9780</v>
      </c>
      <c r="N27" s="8" t="str">
        <f t="shared" si="0"/>
        <v>Sim</v>
      </c>
      <c r="O27" s="25">
        <v>100</v>
      </c>
      <c r="P27" s="25">
        <v>500</v>
      </c>
    </row>
    <row r="28" spans="1:16" ht="17.25" customHeight="1" x14ac:dyDescent="0.35">
      <c r="A28" s="88"/>
      <c r="B28" s="18" t="s">
        <v>10062</v>
      </c>
      <c r="C28" s="18" t="s">
        <v>10462</v>
      </c>
      <c r="D28" s="55" t="s">
        <v>10127</v>
      </c>
      <c r="E28" s="52" t="s">
        <v>10147</v>
      </c>
      <c r="F28" s="8" t="s">
        <v>9687</v>
      </c>
      <c r="G28" s="8" t="s">
        <v>9719</v>
      </c>
      <c r="H28" s="8" t="s">
        <v>9634</v>
      </c>
      <c r="I28" s="54">
        <v>2.5</v>
      </c>
      <c r="J28" s="54">
        <v>2.5</v>
      </c>
      <c r="K28" s="25" t="s">
        <v>9780</v>
      </c>
      <c r="L28" s="25" t="s">
        <v>9780</v>
      </c>
      <c r="M28" s="25" t="s">
        <v>9780</v>
      </c>
      <c r="N28" s="8" t="str">
        <f t="shared" si="0"/>
        <v>Sim</v>
      </c>
      <c r="O28" s="25">
        <v>0</v>
      </c>
      <c r="P28" s="25">
        <v>5</v>
      </c>
    </row>
    <row r="29" spans="1:16" ht="17.25" customHeight="1" x14ac:dyDescent="0.35">
      <c r="A29" s="88"/>
      <c r="B29" s="18" t="s">
        <v>10062</v>
      </c>
      <c r="C29" s="18" t="s">
        <v>10462</v>
      </c>
      <c r="D29" s="48" t="s">
        <v>9692</v>
      </c>
      <c r="E29" s="52" t="s">
        <v>9990</v>
      </c>
      <c r="F29" s="8" t="s">
        <v>9687</v>
      </c>
      <c r="G29" s="8" t="s">
        <v>9719</v>
      </c>
      <c r="H29" s="8" t="s">
        <v>9698</v>
      </c>
      <c r="I29" s="54">
        <v>500</v>
      </c>
      <c r="J29" s="54">
        <v>300</v>
      </c>
      <c r="K29" s="8" t="s">
        <v>10132</v>
      </c>
      <c r="L29" s="25" t="s">
        <v>10130</v>
      </c>
      <c r="M29" s="25" t="s">
        <v>10003</v>
      </c>
      <c r="N29" s="8" t="str">
        <f t="shared" si="0"/>
        <v>Sim</v>
      </c>
      <c r="O29" s="25">
        <v>200</v>
      </c>
      <c r="P29" s="25">
        <v>1000</v>
      </c>
    </row>
    <row r="30" spans="1:16" ht="17.25" customHeight="1" x14ac:dyDescent="0.35">
      <c r="A30" s="88"/>
      <c r="B30" s="18" t="s">
        <v>10062</v>
      </c>
      <c r="C30" s="18" t="s">
        <v>10462</v>
      </c>
      <c r="D30" s="48" t="s">
        <v>9693</v>
      </c>
      <c r="E30" s="57" t="s">
        <v>9706</v>
      </c>
      <c r="F30" s="8" t="s">
        <v>9687</v>
      </c>
      <c r="G30" s="8" t="s">
        <v>9720</v>
      </c>
      <c r="H30" s="8" t="s">
        <v>9634</v>
      </c>
      <c r="I30" s="54">
        <f>IFERROR(((I29-I27)+((I23/100)-(I28/100))*I26)/I29*100,"")</f>
        <v>56.625</v>
      </c>
      <c r="J30" s="54">
        <f>(((J29-J27)+((J23/100)-(J28/100))*J26)/J29)*100</f>
        <v>42.5</v>
      </c>
      <c r="K30" s="8" t="s">
        <v>9780</v>
      </c>
      <c r="L30" s="25" t="s">
        <v>9780</v>
      </c>
      <c r="M30" s="25" t="s">
        <v>9780</v>
      </c>
      <c r="N30" s="8" t="str">
        <f t="shared" si="0"/>
        <v>Sim</v>
      </c>
      <c r="O30" s="25">
        <v>20</v>
      </c>
      <c r="P30" s="25">
        <v>90</v>
      </c>
    </row>
    <row r="31" spans="1:16" ht="17.25" customHeight="1" x14ac:dyDescent="0.35">
      <c r="A31" s="88" t="s">
        <v>9711</v>
      </c>
      <c r="B31" s="18" t="s">
        <v>10146</v>
      </c>
      <c r="C31" s="18" t="s">
        <v>10467</v>
      </c>
      <c r="D31" s="48" t="s">
        <v>10484</v>
      </c>
      <c r="E31" s="52" t="s">
        <v>9669</v>
      </c>
      <c r="F31" s="8" t="s">
        <v>9687</v>
      </c>
      <c r="G31" s="8" t="s">
        <v>9719</v>
      </c>
      <c r="H31" s="8" t="s">
        <v>9782</v>
      </c>
      <c r="I31" s="86">
        <v>1.24</v>
      </c>
      <c r="J31" s="53" t="s">
        <v>9780</v>
      </c>
      <c r="K31" s="8" t="s">
        <v>10132</v>
      </c>
      <c r="L31" s="25" t="s">
        <v>10130</v>
      </c>
      <c r="M31" s="25" t="s">
        <v>9713</v>
      </c>
      <c r="N31" s="8" t="str">
        <f t="shared" si="0"/>
        <v>Sim</v>
      </c>
      <c r="O31" s="25">
        <v>0.5</v>
      </c>
      <c r="P31" s="25">
        <v>2.5</v>
      </c>
    </row>
    <row r="32" spans="1:16" ht="17.25" customHeight="1" x14ac:dyDescent="0.35">
      <c r="A32" s="88"/>
      <c r="B32" s="18" t="s">
        <v>10146</v>
      </c>
      <c r="C32" s="18" t="s">
        <v>10467</v>
      </c>
      <c r="D32" s="48" t="s">
        <v>9992</v>
      </c>
      <c r="E32" s="52" t="s">
        <v>9670</v>
      </c>
      <c r="F32" s="8" t="s">
        <v>9687</v>
      </c>
      <c r="G32" s="8" t="s">
        <v>9719</v>
      </c>
      <c r="H32" s="8" t="s">
        <v>9634</v>
      </c>
      <c r="I32" s="86">
        <v>30</v>
      </c>
      <c r="J32" s="53" t="s">
        <v>9780</v>
      </c>
      <c r="K32" s="8" t="s">
        <v>10132</v>
      </c>
      <c r="L32" s="25" t="s">
        <v>10130</v>
      </c>
      <c r="M32" s="25" t="s">
        <v>9715</v>
      </c>
      <c r="N32" s="8" t="str">
        <f t="shared" si="0"/>
        <v>Sim</v>
      </c>
      <c r="O32" s="25">
        <v>0</v>
      </c>
      <c r="P32" s="25">
        <v>100</v>
      </c>
    </row>
    <row r="33" spans="1:16" ht="17.25" customHeight="1" x14ac:dyDescent="0.35">
      <c r="A33" s="88"/>
      <c r="B33" s="18" t="s">
        <v>10146</v>
      </c>
      <c r="C33" s="18" t="s">
        <v>10467</v>
      </c>
      <c r="D33" s="48" t="s">
        <v>10641</v>
      </c>
      <c r="E33" s="52" t="s">
        <v>10643</v>
      </c>
      <c r="F33" s="8" t="s">
        <v>9687</v>
      </c>
      <c r="G33" s="8" t="s">
        <v>9719</v>
      </c>
      <c r="H33" s="8" t="s">
        <v>10688</v>
      </c>
      <c r="I33" s="86">
        <v>150</v>
      </c>
      <c r="J33" s="86">
        <v>150</v>
      </c>
      <c r="K33" s="25" t="s">
        <v>9780</v>
      </c>
      <c r="L33" s="25" t="s">
        <v>9780</v>
      </c>
      <c r="M33" s="25" t="s">
        <v>9780</v>
      </c>
      <c r="N33" s="8" t="str">
        <f t="shared" si="0"/>
        <v>Sim</v>
      </c>
      <c r="O33" s="25">
        <v>0</v>
      </c>
      <c r="P33" s="25">
        <v>500</v>
      </c>
    </row>
    <row r="34" spans="1:16" ht="17.25" customHeight="1" x14ac:dyDescent="0.35">
      <c r="A34" s="88"/>
      <c r="B34" s="18" t="s">
        <v>10146</v>
      </c>
      <c r="C34" s="18" t="s">
        <v>10467</v>
      </c>
      <c r="D34" s="48" t="s">
        <v>10642</v>
      </c>
      <c r="E34" s="52" t="s">
        <v>10644</v>
      </c>
      <c r="F34" s="8" t="s">
        <v>9687</v>
      </c>
      <c r="G34" s="8" t="s">
        <v>9719</v>
      </c>
      <c r="H34" s="8" t="s">
        <v>10688</v>
      </c>
      <c r="I34" s="86">
        <v>25</v>
      </c>
      <c r="J34" s="86">
        <v>25</v>
      </c>
      <c r="K34" s="25" t="s">
        <v>9780</v>
      </c>
      <c r="L34" s="25" t="s">
        <v>9780</v>
      </c>
      <c r="M34" s="25" t="s">
        <v>9780</v>
      </c>
      <c r="N34" s="8" t="str">
        <f t="shared" si="0"/>
        <v>Sim</v>
      </c>
      <c r="O34" s="25">
        <v>0</v>
      </c>
      <c r="P34" s="25">
        <v>250</v>
      </c>
    </row>
    <row r="35" spans="1:16" ht="17.25" customHeight="1" x14ac:dyDescent="0.35">
      <c r="A35" s="88"/>
      <c r="B35" s="18" t="s">
        <v>10146</v>
      </c>
      <c r="C35" s="18" t="s">
        <v>10498</v>
      </c>
      <c r="D35" s="48" t="s">
        <v>10499</v>
      </c>
      <c r="E35" s="52" t="s">
        <v>10500</v>
      </c>
      <c r="F35" s="8" t="s">
        <v>9642</v>
      </c>
      <c r="G35" s="8" t="s">
        <v>9719</v>
      </c>
      <c r="H35" s="8" t="s">
        <v>9688</v>
      </c>
      <c r="I35" s="35" t="s">
        <v>9720</v>
      </c>
      <c r="J35" s="56" t="s">
        <v>9719</v>
      </c>
      <c r="K35" s="25" t="s">
        <v>9780</v>
      </c>
      <c r="L35" s="25" t="s">
        <v>9780</v>
      </c>
      <c r="M35" s="25" t="s">
        <v>9780</v>
      </c>
      <c r="N35" s="8" t="str">
        <f t="shared" si="0"/>
        <v>Sim</v>
      </c>
      <c r="O35" s="25" t="s">
        <v>9780</v>
      </c>
      <c r="P35" s="25" t="s">
        <v>9780</v>
      </c>
    </row>
    <row r="36" spans="1:16" ht="17.25" customHeight="1" x14ac:dyDescent="0.35">
      <c r="A36" s="88"/>
      <c r="B36" s="18" t="s">
        <v>10501</v>
      </c>
      <c r="C36" s="18" t="s">
        <v>10498</v>
      </c>
      <c r="D36" s="48" t="s">
        <v>10502</v>
      </c>
      <c r="E36" s="52" t="s">
        <v>10503</v>
      </c>
      <c r="F36" s="8" t="s">
        <v>9642</v>
      </c>
      <c r="G36" s="8" t="s">
        <v>9719</v>
      </c>
      <c r="H36" s="8" t="s">
        <v>9688</v>
      </c>
      <c r="I36" s="35" t="s">
        <v>9720</v>
      </c>
      <c r="J36" s="56" t="s">
        <v>9719</v>
      </c>
      <c r="K36" s="25" t="s">
        <v>9780</v>
      </c>
      <c r="L36" s="25" t="s">
        <v>9780</v>
      </c>
      <c r="M36" s="25" t="s">
        <v>9780</v>
      </c>
      <c r="N36" s="8" t="str">
        <f t="shared" si="0"/>
        <v>Sim</v>
      </c>
      <c r="O36" s="25" t="s">
        <v>9780</v>
      </c>
      <c r="P36" s="25" t="s">
        <v>9780</v>
      </c>
    </row>
    <row r="37" spans="1:16" ht="17.25" customHeight="1" x14ac:dyDescent="0.35">
      <c r="A37" s="88" t="s">
        <v>10137</v>
      </c>
      <c r="B37" s="25" t="s">
        <v>10146</v>
      </c>
      <c r="C37" s="25" t="s">
        <v>10463</v>
      </c>
      <c r="D37" s="55" t="s">
        <v>10138</v>
      </c>
      <c r="E37" s="41" t="s">
        <v>10140</v>
      </c>
      <c r="F37" s="25" t="s">
        <v>9687</v>
      </c>
      <c r="G37" s="25" t="s">
        <v>9719</v>
      </c>
      <c r="H37" s="25" t="s">
        <v>10142</v>
      </c>
      <c r="I37" s="35">
        <v>10</v>
      </c>
      <c r="J37" s="56">
        <v>10</v>
      </c>
      <c r="K37" s="25" t="s">
        <v>9780</v>
      </c>
      <c r="L37" s="25" t="s">
        <v>9780</v>
      </c>
      <c r="M37" s="25" t="s">
        <v>9780</v>
      </c>
      <c r="N37" s="8" t="str">
        <f t="shared" si="0"/>
        <v>Sim</v>
      </c>
      <c r="O37" s="25">
        <v>1</v>
      </c>
      <c r="P37" s="25">
        <v>13</v>
      </c>
    </row>
    <row r="38" spans="1:16" ht="17.25" customHeight="1" x14ac:dyDescent="0.35">
      <c r="A38" s="88"/>
      <c r="B38" s="25" t="s">
        <v>10146</v>
      </c>
      <c r="C38" s="25" t="s">
        <v>10463</v>
      </c>
      <c r="D38" s="55" t="s">
        <v>10139</v>
      </c>
      <c r="E38" s="41" t="s">
        <v>10141</v>
      </c>
      <c r="F38" s="25" t="s">
        <v>9687</v>
      </c>
      <c r="G38" s="25" t="s">
        <v>9719</v>
      </c>
      <c r="H38" s="25" t="s">
        <v>9786</v>
      </c>
      <c r="I38" s="35">
        <v>100</v>
      </c>
      <c r="J38" s="56">
        <v>0</v>
      </c>
      <c r="K38" s="25" t="s">
        <v>9780</v>
      </c>
      <c r="L38" s="25" t="s">
        <v>9780</v>
      </c>
      <c r="M38" s="25" t="s">
        <v>9780</v>
      </c>
      <c r="N38" s="8" t="str">
        <f t="shared" si="0"/>
        <v>Sim</v>
      </c>
      <c r="O38" s="25">
        <v>0</v>
      </c>
      <c r="P38" s="25">
        <v>500</v>
      </c>
    </row>
    <row r="39" spans="1:16" ht="17.25" customHeight="1" x14ac:dyDescent="0.35">
      <c r="A39" s="88"/>
      <c r="B39" s="18" t="s">
        <v>10146</v>
      </c>
      <c r="C39" s="18" t="s">
        <v>10463</v>
      </c>
      <c r="D39" s="55" t="s">
        <v>10134</v>
      </c>
      <c r="E39" s="41" t="s">
        <v>10135</v>
      </c>
      <c r="F39" s="25" t="s">
        <v>9642</v>
      </c>
      <c r="G39" s="25" t="s">
        <v>9719</v>
      </c>
      <c r="H39" s="25" t="s">
        <v>10136</v>
      </c>
      <c r="I39" s="35" t="s">
        <v>10640</v>
      </c>
      <c r="J39" s="56" t="s">
        <v>9780</v>
      </c>
      <c r="K39" s="25" t="s">
        <v>9780</v>
      </c>
      <c r="L39" s="25" t="s">
        <v>9780</v>
      </c>
      <c r="M39" s="25" t="s">
        <v>9780</v>
      </c>
      <c r="N39" s="8" t="str">
        <f t="shared" si="0"/>
        <v>Sim</v>
      </c>
      <c r="O39" s="25" t="s">
        <v>9780</v>
      </c>
      <c r="P39" s="25" t="s">
        <v>9780</v>
      </c>
    </row>
    <row r="40" spans="1:16" ht="17.25" customHeight="1" x14ac:dyDescent="0.35">
      <c r="A40" s="88"/>
      <c r="B40" s="18" t="s">
        <v>10146</v>
      </c>
      <c r="C40" s="18" t="s">
        <v>10498</v>
      </c>
      <c r="D40" s="55" t="s">
        <v>10480</v>
      </c>
      <c r="E40" s="41" t="s">
        <v>10481</v>
      </c>
      <c r="F40" s="25" t="s">
        <v>9642</v>
      </c>
      <c r="G40" s="25" t="s">
        <v>9719</v>
      </c>
      <c r="H40" s="25" t="s">
        <v>9688</v>
      </c>
      <c r="I40" s="35" t="s">
        <v>9720</v>
      </c>
      <c r="J40" s="56" t="s">
        <v>9719</v>
      </c>
      <c r="K40" s="25" t="s">
        <v>9780</v>
      </c>
      <c r="L40" s="25" t="s">
        <v>9780</v>
      </c>
      <c r="M40" s="25" t="s">
        <v>9780</v>
      </c>
      <c r="N40" s="8" t="str">
        <f t="shared" si="0"/>
        <v>Sim</v>
      </c>
      <c r="O40" s="25" t="s">
        <v>9780</v>
      </c>
      <c r="P40" s="25" t="s">
        <v>9780</v>
      </c>
    </row>
    <row r="41" spans="1:16" ht="17.25" customHeight="1" x14ac:dyDescent="0.4">
      <c r="A41" s="88" t="s">
        <v>10183</v>
      </c>
      <c r="B41" s="18" t="s">
        <v>10046</v>
      </c>
      <c r="C41" s="18" t="s">
        <v>10470</v>
      </c>
      <c r="D41" s="55" t="s">
        <v>10184</v>
      </c>
      <c r="E41" s="41" t="s">
        <v>10190</v>
      </c>
      <c r="F41" s="25" t="s">
        <v>9687</v>
      </c>
      <c r="G41" s="25" t="s">
        <v>9719</v>
      </c>
      <c r="H41" s="25" t="s">
        <v>10347</v>
      </c>
      <c r="I41" s="35">
        <v>100</v>
      </c>
      <c r="J41" s="56">
        <v>100</v>
      </c>
      <c r="K41" s="8" t="s">
        <v>10132</v>
      </c>
      <c r="L41" s="64" t="s">
        <v>10186</v>
      </c>
      <c r="M41" s="64" t="s">
        <v>10187</v>
      </c>
      <c r="N41" s="8" t="str">
        <f t="shared" si="0"/>
        <v>Sim</v>
      </c>
      <c r="O41" s="25">
        <v>20</v>
      </c>
      <c r="P41" s="25">
        <v>100</v>
      </c>
    </row>
    <row r="42" spans="1:16" ht="17.25" customHeight="1" x14ac:dyDescent="0.4">
      <c r="A42" s="88"/>
      <c r="B42" s="18" t="s">
        <v>10046</v>
      </c>
      <c r="C42" s="18" t="s">
        <v>10470</v>
      </c>
      <c r="D42" s="55" t="s">
        <v>10185</v>
      </c>
      <c r="E42" s="41" t="s">
        <v>10189</v>
      </c>
      <c r="F42" s="25" t="s">
        <v>9687</v>
      </c>
      <c r="G42" s="25" t="s">
        <v>9719</v>
      </c>
      <c r="H42" s="25" t="s">
        <v>10347</v>
      </c>
      <c r="I42" s="35">
        <v>25</v>
      </c>
      <c r="J42" s="56">
        <v>25</v>
      </c>
      <c r="K42" s="8" t="s">
        <v>10132</v>
      </c>
      <c r="L42" s="64" t="s">
        <v>10348</v>
      </c>
      <c r="M42" s="64" t="s">
        <v>10188</v>
      </c>
      <c r="N42" s="8" t="str">
        <f t="shared" si="0"/>
        <v>Sim</v>
      </c>
      <c r="O42" s="25">
        <v>5</v>
      </c>
      <c r="P42" s="25">
        <v>50</v>
      </c>
    </row>
    <row r="43" spans="1:16" ht="17.25" customHeight="1" x14ac:dyDescent="0.35">
      <c r="A43" s="88" t="s">
        <v>9732</v>
      </c>
      <c r="B43" s="18" t="s">
        <v>10046</v>
      </c>
      <c r="C43" s="18" t="s">
        <v>10464</v>
      </c>
      <c r="D43" s="55" t="s">
        <v>9722</v>
      </c>
      <c r="E43" s="57" t="s">
        <v>10177</v>
      </c>
      <c r="F43" s="8" t="s">
        <v>9687</v>
      </c>
      <c r="G43" s="8" t="s">
        <v>9719</v>
      </c>
      <c r="H43" s="25" t="s">
        <v>9733</v>
      </c>
      <c r="I43" s="54">
        <v>6</v>
      </c>
      <c r="J43" s="54">
        <v>6</v>
      </c>
      <c r="K43" s="8" t="s">
        <v>10132</v>
      </c>
      <c r="L43" s="25" t="s">
        <v>10130</v>
      </c>
      <c r="M43" s="25" t="s">
        <v>9736</v>
      </c>
      <c r="N43" s="8" t="str">
        <f t="shared" si="0"/>
        <v>Sim</v>
      </c>
      <c r="O43" s="25">
        <v>1</v>
      </c>
      <c r="P43" s="25">
        <v>10</v>
      </c>
    </row>
    <row r="44" spans="1:16" ht="17.25" customHeight="1" x14ac:dyDescent="0.35">
      <c r="A44" s="88"/>
      <c r="B44" s="18" t="s">
        <v>10046</v>
      </c>
      <c r="C44" s="18" t="s">
        <v>10464</v>
      </c>
      <c r="D44" s="55" t="s">
        <v>9723</v>
      </c>
      <c r="E44" s="57" t="s">
        <v>10178</v>
      </c>
      <c r="F44" s="8" t="s">
        <v>9687</v>
      </c>
      <c r="G44" s="8" t="s">
        <v>9719</v>
      </c>
      <c r="H44" s="25" t="s">
        <v>10306</v>
      </c>
      <c r="I44" s="54">
        <v>5.5</v>
      </c>
      <c r="J44" s="54">
        <v>5.5</v>
      </c>
      <c r="K44" s="8" t="s">
        <v>10132</v>
      </c>
      <c r="L44" s="25" t="s">
        <v>10130</v>
      </c>
      <c r="M44" s="25" t="s">
        <v>9737</v>
      </c>
      <c r="N44" s="8" t="str">
        <f t="shared" si="0"/>
        <v>Sim</v>
      </c>
      <c r="O44" s="25">
        <v>1</v>
      </c>
      <c r="P44" s="25">
        <v>10</v>
      </c>
    </row>
    <row r="45" spans="1:16" ht="17.25" customHeight="1" x14ac:dyDescent="0.35">
      <c r="A45" s="88"/>
      <c r="B45" s="18" t="s">
        <v>10046</v>
      </c>
      <c r="C45" s="18" t="s">
        <v>10464</v>
      </c>
      <c r="D45" s="55" t="s">
        <v>9724</v>
      </c>
      <c r="E45" s="57" t="s">
        <v>10318</v>
      </c>
      <c r="F45" s="8" t="s">
        <v>9687</v>
      </c>
      <c r="G45" s="8" t="s">
        <v>9719</v>
      </c>
      <c r="H45" s="25" t="s">
        <v>9634</v>
      </c>
      <c r="I45" s="54">
        <v>40</v>
      </c>
      <c r="J45" s="54">
        <v>40</v>
      </c>
      <c r="K45" s="8" t="s">
        <v>10132</v>
      </c>
      <c r="L45" s="25" t="s">
        <v>10130</v>
      </c>
      <c r="M45" s="25" t="s">
        <v>9738</v>
      </c>
      <c r="N45" s="8" t="str">
        <f t="shared" si="0"/>
        <v>Sim</v>
      </c>
      <c r="O45" s="25">
        <v>10</v>
      </c>
      <c r="P45" s="25">
        <v>60</v>
      </c>
    </row>
    <row r="46" spans="1:16" ht="17.25" customHeight="1" x14ac:dyDescent="0.35">
      <c r="A46" s="88"/>
      <c r="B46" s="18" t="s">
        <v>10046</v>
      </c>
      <c r="C46" s="18" t="s">
        <v>10464</v>
      </c>
      <c r="D46" s="55" t="s">
        <v>9725</v>
      </c>
      <c r="E46" s="57" t="s">
        <v>10180</v>
      </c>
      <c r="F46" s="8" t="s">
        <v>9687</v>
      </c>
      <c r="G46" s="8" t="s">
        <v>9719</v>
      </c>
      <c r="H46" s="25" t="s">
        <v>9734</v>
      </c>
      <c r="I46" s="54">
        <v>0</v>
      </c>
      <c r="J46" s="54">
        <v>0</v>
      </c>
      <c r="K46" s="8" t="s">
        <v>10132</v>
      </c>
      <c r="L46" s="25" t="s">
        <v>10130</v>
      </c>
      <c r="M46" s="25" t="s">
        <v>9739</v>
      </c>
      <c r="N46" s="8" t="str">
        <f t="shared" si="0"/>
        <v>Sim</v>
      </c>
      <c r="O46" s="25">
        <v>0</v>
      </c>
      <c r="P46" s="25">
        <v>1000</v>
      </c>
    </row>
    <row r="47" spans="1:16" ht="17.25" customHeight="1" x14ac:dyDescent="0.35">
      <c r="A47" s="88"/>
      <c r="B47" s="18" t="s">
        <v>10046</v>
      </c>
      <c r="C47" s="18" t="s">
        <v>10464</v>
      </c>
      <c r="D47" s="55" t="s">
        <v>9726</v>
      </c>
      <c r="E47" s="57" t="s">
        <v>10181</v>
      </c>
      <c r="F47" s="8" t="s">
        <v>9687</v>
      </c>
      <c r="G47" s="8" t="s">
        <v>9719</v>
      </c>
      <c r="H47" s="25" t="s">
        <v>9734</v>
      </c>
      <c r="I47" s="54">
        <v>25</v>
      </c>
      <c r="J47" s="54">
        <v>25</v>
      </c>
      <c r="K47" s="8" t="s">
        <v>10132</v>
      </c>
      <c r="L47" s="25" t="s">
        <v>10130</v>
      </c>
      <c r="M47" s="25" t="s">
        <v>9713</v>
      </c>
      <c r="N47" s="8" t="str">
        <f t="shared" si="0"/>
        <v>Sim</v>
      </c>
      <c r="O47" s="25">
        <v>0</v>
      </c>
      <c r="P47" s="25">
        <v>100</v>
      </c>
    </row>
    <row r="48" spans="1:16" ht="17.25" customHeight="1" x14ac:dyDescent="0.35">
      <c r="A48" s="88"/>
      <c r="B48" s="18" t="s">
        <v>10046</v>
      </c>
      <c r="C48" s="18" t="s">
        <v>10464</v>
      </c>
      <c r="D48" s="55" t="s">
        <v>9727</v>
      </c>
      <c r="E48" s="57" t="s">
        <v>10182</v>
      </c>
      <c r="F48" s="8" t="s">
        <v>9687</v>
      </c>
      <c r="G48" s="8" t="s">
        <v>9719</v>
      </c>
      <c r="H48" s="25" t="s">
        <v>9734</v>
      </c>
      <c r="I48" s="54">
        <v>500</v>
      </c>
      <c r="J48" s="54">
        <v>500</v>
      </c>
      <c r="K48" s="8" t="s">
        <v>10132</v>
      </c>
      <c r="L48" s="25" t="s">
        <v>10130</v>
      </c>
      <c r="M48" s="25" t="s">
        <v>9714</v>
      </c>
      <c r="N48" s="8" t="str">
        <f t="shared" si="0"/>
        <v>Sim</v>
      </c>
      <c r="O48" s="25">
        <v>0</v>
      </c>
      <c r="P48" s="25">
        <v>5000</v>
      </c>
    </row>
    <row r="49" spans="1:16" ht="17.25" customHeight="1" x14ac:dyDescent="0.35">
      <c r="A49" s="88"/>
      <c r="B49" s="18" t="s">
        <v>10046</v>
      </c>
      <c r="C49" s="18" t="s">
        <v>10464</v>
      </c>
      <c r="D49" s="55" t="s">
        <v>9728</v>
      </c>
      <c r="E49" s="57" t="s">
        <v>10301</v>
      </c>
      <c r="F49" s="8" t="s">
        <v>9687</v>
      </c>
      <c r="G49" s="8" t="s">
        <v>9719</v>
      </c>
      <c r="H49" s="25" t="s">
        <v>9634</v>
      </c>
      <c r="I49" s="54">
        <v>65</v>
      </c>
      <c r="J49" s="54">
        <v>65</v>
      </c>
      <c r="K49" s="8" t="s">
        <v>10132</v>
      </c>
      <c r="L49" s="25" t="s">
        <v>10130</v>
      </c>
      <c r="M49" s="25" t="s">
        <v>9715</v>
      </c>
      <c r="N49" s="8" t="str">
        <f t="shared" si="0"/>
        <v>Sim</v>
      </c>
      <c r="O49" s="25">
        <v>25</v>
      </c>
      <c r="P49" s="25">
        <v>100</v>
      </c>
    </row>
    <row r="50" spans="1:16" ht="17.25" customHeight="1" x14ac:dyDescent="0.35">
      <c r="A50" s="88"/>
      <c r="B50" s="18" t="s">
        <v>10046</v>
      </c>
      <c r="C50" s="18" t="s">
        <v>10464</v>
      </c>
      <c r="D50" s="55" t="s">
        <v>9729</v>
      </c>
      <c r="E50" s="57" t="s">
        <v>10302</v>
      </c>
      <c r="F50" s="8" t="s">
        <v>9687</v>
      </c>
      <c r="G50" s="8" t="s">
        <v>9719</v>
      </c>
      <c r="H50" s="25" t="s">
        <v>9735</v>
      </c>
      <c r="I50" s="54">
        <v>5000</v>
      </c>
      <c r="J50" s="54">
        <v>5000</v>
      </c>
      <c r="K50" s="8" t="s">
        <v>10132</v>
      </c>
      <c r="L50" s="25" t="s">
        <v>10130</v>
      </c>
      <c r="M50" s="25" t="s">
        <v>9740</v>
      </c>
      <c r="N50" s="8" t="str">
        <f t="shared" si="0"/>
        <v>Sim</v>
      </c>
      <c r="O50" s="25">
        <v>3000</v>
      </c>
      <c r="P50" s="25">
        <v>10000</v>
      </c>
    </row>
    <row r="51" spans="1:16" ht="17.25" customHeight="1" x14ac:dyDescent="0.35">
      <c r="A51" s="88"/>
      <c r="B51" s="18" t="s">
        <v>10046</v>
      </c>
      <c r="C51" s="18" t="s">
        <v>10464</v>
      </c>
      <c r="D51" s="55" t="s">
        <v>9730</v>
      </c>
      <c r="E51" s="57" t="s">
        <v>10303</v>
      </c>
      <c r="F51" s="8" t="s">
        <v>9687</v>
      </c>
      <c r="G51" s="8" t="s">
        <v>9719</v>
      </c>
      <c r="H51" s="25" t="s">
        <v>9734</v>
      </c>
      <c r="I51" s="54">
        <v>1500</v>
      </c>
      <c r="J51" s="54">
        <v>1500</v>
      </c>
      <c r="K51" s="8" t="s">
        <v>10132</v>
      </c>
      <c r="L51" s="25" t="s">
        <v>10130</v>
      </c>
      <c r="M51" s="25" t="s">
        <v>9741</v>
      </c>
      <c r="N51" s="8" t="str">
        <f t="shared" si="0"/>
        <v>Sim</v>
      </c>
      <c r="O51" s="25">
        <v>1000</v>
      </c>
      <c r="P51" s="25">
        <v>5000</v>
      </c>
    </row>
    <row r="52" spans="1:16" ht="17.25" customHeight="1" x14ac:dyDescent="0.35">
      <c r="A52" s="88"/>
      <c r="B52" s="18" t="s">
        <v>10046</v>
      </c>
      <c r="C52" s="18" t="s">
        <v>10464</v>
      </c>
      <c r="D52" s="55" t="s">
        <v>9731</v>
      </c>
      <c r="E52" s="57" t="s">
        <v>10179</v>
      </c>
      <c r="F52" s="8" t="s">
        <v>9687</v>
      </c>
      <c r="G52" s="8" t="s">
        <v>9719</v>
      </c>
      <c r="H52" s="25" t="s">
        <v>9634</v>
      </c>
      <c r="I52" s="54">
        <v>0</v>
      </c>
      <c r="J52" s="54">
        <v>0</v>
      </c>
      <c r="K52" s="8" t="s">
        <v>10132</v>
      </c>
      <c r="L52" s="25" t="s">
        <v>10130</v>
      </c>
      <c r="M52" s="25" t="s">
        <v>9742</v>
      </c>
      <c r="N52" s="8" t="str">
        <f t="shared" si="0"/>
        <v>Sim</v>
      </c>
      <c r="O52" s="25">
        <v>0</v>
      </c>
      <c r="P52" s="25">
        <v>100</v>
      </c>
    </row>
    <row r="53" spans="1:16" ht="17.25" customHeight="1" x14ac:dyDescent="0.35">
      <c r="A53" s="88"/>
      <c r="B53" s="18" t="s">
        <v>10046</v>
      </c>
      <c r="C53" s="18" t="s">
        <v>10464</v>
      </c>
      <c r="D53" s="55" t="s">
        <v>10485</v>
      </c>
      <c r="E53" s="57" t="s">
        <v>10304</v>
      </c>
      <c r="F53" s="8" t="s">
        <v>9687</v>
      </c>
      <c r="G53" s="8" t="s">
        <v>9719</v>
      </c>
      <c r="H53" s="25" t="s">
        <v>9634</v>
      </c>
      <c r="I53" s="54">
        <v>25</v>
      </c>
      <c r="J53" s="54">
        <v>25</v>
      </c>
      <c r="K53" s="8" t="s">
        <v>10132</v>
      </c>
      <c r="L53" s="25" t="s">
        <v>10130</v>
      </c>
      <c r="M53" s="25" t="s">
        <v>9743</v>
      </c>
      <c r="N53" s="8" t="str">
        <f t="shared" si="0"/>
        <v>Sim</v>
      </c>
      <c r="O53" s="25">
        <v>0</v>
      </c>
      <c r="P53" s="25">
        <v>50</v>
      </c>
    </row>
    <row r="54" spans="1:16" ht="17.25" customHeight="1" x14ac:dyDescent="0.35">
      <c r="A54" s="88"/>
      <c r="B54" s="18" t="s">
        <v>10046</v>
      </c>
      <c r="C54" s="18" t="s">
        <v>10464</v>
      </c>
      <c r="D54" s="55" t="s">
        <v>10486</v>
      </c>
      <c r="E54" s="57" t="s">
        <v>10305</v>
      </c>
      <c r="F54" s="8" t="s">
        <v>9687</v>
      </c>
      <c r="G54" s="8" t="s">
        <v>9719</v>
      </c>
      <c r="H54" s="25" t="s">
        <v>9634</v>
      </c>
      <c r="I54" s="54">
        <v>0</v>
      </c>
      <c r="J54" s="54">
        <v>0</v>
      </c>
      <c r="K54" s="8" t="s">
        <v>10132</v>
      </c>
      <c r="L54" s="25" t="s">
        <v>10130</v>
      </c>
      <c r="M54" s="25" t="s">
        <v>9744</v>
      </c>
      <c r="N54" s="8" t="str">
        <f t="shared" si="0"/>
        <v>Sim</v>
      </c>
      <c r="O54" s="25">
        <v>0</v>
      </c>
      <c r="P54" s="25">
        <v>25</v>
      </c>
    </row>
    <row r="55" spans="1:16" ht="17.25" customHeight="1" x14ac:dyDescent="0.35">
      <c r="A55" s="88"/>
      <c r="B55" s="18" t="s">
        <v>10046</v>
      </c>
      <c r="C55" s="18" t="s">
        <v>10464</v>
      </c>
      <c r="D55" s="55" t="s">
        <v>10487</v>
      </c>
      <c r="E55" s="57" t="s">
        <v>10309</v>
      </c>
      <c r="F55" s="8" t="s">
        <v>9687</v>
      </c>
      <c r="G55" s="8" t="s">
        <v>9719</v>
      </c>
      <c r="H55" s="25" t="s">
        <v>9634</v>
      </c>
      <c r="I55" s="54">
        <v>25</v>
      </c>
      <c r="J55" s="54">
        <v>25</v>
      </c>
      <c r="K55" s="8" t="s">
        <v>10132</v>
      </c>
      <c r="L55" s="25" t="s">
        <v>10130</v>
      </c>
      <c r="M55" s="25" t="s">
        <v>9745</v>
      </c>
      <c r="N55" s="8" t="str">
        <f t="shared" si="0"/>
        <v>Sim</v>
      </c>
      <c r="O55" s="25">
        <v>0</v>
      </c>
      <c r="P55" s="25">
        <v>50</v>
      </c>
    </row>
    <row r="56" spans="1:16" ht="17.25" customHeight="1" x14ac:dyDescent="0.35">
      <c r="A56" s="88"/>
      <c r="B56" s="18" t="s">
        <v>10046</v>
      </c>
      <c r="C56" s="18" t="s">
        <v>10464</v>
      </c>
      <c r="D56" s="55" t="s">
        <v>10488</v>
      </c>
      <c r="E56" s="57" t="s">
        <v>10310</v>
      </c>
      <c r="F56" s="8" t="s">
        <v>9687</v>
      </c>
      <c r="G56" s="8" t="s">
        <v>9719</v>
      </c>
      <c r="H56" s="25" t="s">
        <v>9634</v>
      </c>
      <c r="I56" s="54">
        <v>0</v>
      </c>
      <c r="J56" s="54">
        <v>0</v>
      </c>
      <c r="K56" s="8" t="s">
        <v>10132</v>
      </c>
      <c r="L56" s="25" t="s">
        <v>10130</v>
      </c>
      <c r="M56" s="25" t="s">
        <v>9746</v>
      </c>
      <c r="N56" s="8" t="str">
        <f t="shared" si="0"/>
        <v>Sim</v>
      </c>
      <c r="O56" s="25">
        <v>0</v>
      </c>
      <c r="P56" s="25">
        <v>25</v>
      </c>
    </row>
    <row r="57" spans="1:16" ht="17.25" customHeight="1" x14ac:dyDescent="0.35">
      <c r="A57" s="88"/>
      <c r="B57" s="18" t="s">
        <v>10046</v>
      </c>
      <c r="C57" s="18" t="s">
        <v>10464</v>
      </c>
      <c r="D57" s="55" t="s">
        <v>10489</v>
      </c>
      <c r="E57" s="57" t="s">
        <v>10307</v>
      </c>
      <c r="F57" s="8" t="s">
        <v>9687</v>
      </c>
      <c r="G57" s="8" t="s">
        <v>9719</v>
      </c>
      <c r="H57" s="25" t="s">
        <v>9634</v>
      </c>
      <c r="I57" s="54">
        <v>25</v>
      </c>
      <c r="J57" s="54">
        <v>25</v>
      </c>
      <c r="K57" s="8" t="s">
        <v>10132</v>
      </c>
      <c r="L57" s="25" t="s">
        <v>10130</v>
      </c>
      <c r="M57" s="25" t="s">
        <v>9747</v>
      </c>
      <c r="N57" s="8" t="str">
        <f t="shared" si="0"/>
        <v>Sim</v>
      </c>
      <c r="O57" s="25">
        <v>0</v>
      </c>
      <c r="P57" s="25">
        <v>50</v>
      </c>
    </row>
    <row r="58" spans="1:16" ht="17.25" customHeight="1" x14ac:dyDescent="0.35">
      <c r="A58" s="88"/>
      <c r="B58" s="18" t="s">
        <v>10046</v>
      </c>
      <c r="C58" s="18" t="s">
        <v>10464</v>
      </c>
      <c r="D58" s="55" t="s">
        <v>10490</v>
      </c>
      <c r="E58" s="57" t="s">
        <v>10308</v>
      </c>
      <c r="F58" s="8" t="s">
        <v>9687</v>
      </c>
      <c r="G58" s="8" t="s">
        <v>9719</v>
      </c>
      <c r="H58" s="25" t="s">
        <v>9634</v>
      </c>
      <c r="I58" s="54">
        <v>25</v>
      </c>
      <c r="J58" s="54">
        <v>25</v>
      </c>
      <c r="K58" s="8" t="s">
        <v>10132</v>
      </c>
      <c r="L58" s="25" t="s">
        <v>10130</v>
      </c>
      <c r="M58" s="25" t="s">
        <v>9748</v>
      </c>
      <c r="N58" s="8" t="str">
        <f t="shared" si="0"/>
        <v>Sim</v>
      </c>
      <c r="O58" s="25">
        <v>0</v>
      </c>
      <c r="P58" s="25">
        <v>25</v>
      </c>
    </row>
    <row r="59" spans="1:16" ht="17.25" customHeight="1" x14ac:dyDescent="0.35">
      <c r="A59" s="88"/>
      <c r="B59" s="18" t="s">
        <v>10046</v>
      </c>
      <c r="C59" s="18" t="s">
        <v>10464</v>
      </c>
      <c r="D59" s="55" t="s">
        <v>10491</v>
      </c>
      <c r="E59" s="57" t="s">
        <v>10311</v>
      </c>
      <c r="F59" s="8" t="s">
        <v>9687</v>
      </c>
      <c r="G59" s="8" t="s">
        <v>9719</v>
      </c>
      <c r="H59" s="25" t="s">
        <v>9634</v>
      </c>
      <c r="I59" s="54">
        <v>25</v>
      </c>
      <c r="J59" s="54">
        <v>25</v>
      </c>
      <c r="K59" s="8" t="s">
        <v>10132</v>
      </c>
      <c r="L59" s="25" t="s">
        <v>10130</v>
      </c>
      <c r="M59" s="25" t="s">
        <v>9749</v>
      </c>
      <c r="N59" s="8" t="str">
        <f t="shared" si="0"/>
        <v>Sim</v>
      </c>
      <c r="O59" s="25">
        <v>0</v>
      </c>
      <c r="P59" s="25">
        <v>50</v>
      </c>
    </row>
    <row r="60" spans="1:16" ht="17.25" customHeight="1" x14ac:dyDescent="0.35">
      <c r="A60" s="88"/>
      <c r="B60" s="18" t="s">
        <v>10046</v>
      </c>
      <c r="C60" s="18" t="s">
        <v>10464</v>
      </c>
      <c r="D60" s="55" t="s">
        <v>10492</v>
      </c>
      <c r="E60" s="57" t="s">
        <v>10312</v>
      </c>
      <c r="F60" s="8" t="s">
        <v>9687</v>
      </c>
      <c r="G60" s="8" t="s">
        <v>9719</v>
      </c>
      <c r="H60" s="25" t="s">
        <v>9634</v>
      </c>
      <c r="I60" s="54">
        <v>0</v>
      </c>
      <c r="J60" s="54">
        <v>0</v>
      </c>
      <c r="K60" s="8" t="s">
        <v>10132</v>
      </c>
      <c r="L60" s="25" t="s">
        <v>10130</v>
      </c>
      <c r="M60" s="25" t="s">
        <v>9750</v>
      </c>
      <c r="N60" s="8" t="str">
        <f t="shared" si="0"/>
        <v>Sim</v>
      </c>
      <c r="O60" s="25">
        <v>0</v>
      </c>
      <c r="P60" s="25">
        <v>25</v>
      </c>
    </row>
    <row r="61" spans="1:16" ht="17.25" customHeight="1" x14ac:dyDescent="0.35">
      <c r="A61" s="88"/>
      <c r="B61" s="18" t="s">
        <v>10046</v>
      </c>
      <c r="C61" s="18" t="s">
        <v>10464</v>
      </c>
      <c r="D61" s="55" t="s">
        <v>10493</v>
      </c>
      <c r="E61" s="57" t="s">
        <v>10313</v>
      </c>
      <c r="F61" s="8" t="s">
        <v>9687</v>
      </c>
      <c r="G61" s="8" t="s">
        <v>9719</v>
      </c>
      <c r="H61" s="25" t="s">
        <v>9634</v>
      </c>
      <c r="I61" s="54">
        <v>25</v>
      </c>
      <c r="J61" s="54">
        <v>25</v>
      </c>
      <c r="K61" s="8" t="s">
        <v>10132</v>
      </c>
      <c r="L61" s="25" t="s">
        <v>10130</v>
      </c>
      <c r="M61" s="25" t="s">
        <v>9751</v>
      </c>
      <c r="N61" s="8" t="str">
        <f t="shared" si="0"/>
        <v>Sim</v>
      </c>
      <c r="O61" s="25">
        <v>0</v>
      </c>
      <c r="P61" s="25">
        <v>80</v>
      </c>
    </row>
    <row r="62" spans="1:16" ht="17.25" customHeight="1" x14ac:dyDescent="0.35">
      <c r="A62" s="88"/>
      <c r="B62" s="18" t="s">
        <v>10046</v>
      </c>
      <c r="C62" s="18" t="s">
        <v>10464</v>
      </c>
      <c r="D62" s="55" t="s">
        <v>10494</v>
      </c>
      <c r="E62" s="57" t="s">
        <v>10314</v>
      </c>
      <c r="F62" s="8" t="s">
        <v>9687</v>
      </c>
      <c r="G62" s="8" t="s">
        <v>9719</v>
      </c>
      <c r="H62" s="25" t="s">
        <v>9634</v>
      </c>
      <c r="I62" s="54">
        <v>0</v>
      </c>
      <c r="J62" s="54">
        <v>0</v>
      </c>
      <c r="K62" s="8" t="s">
        <v>10132</v>
      </c>
      <c r="L62" s="25" t="s">
        <v>10130</v>
      </c>
      <c r="M62" s="25" t="s">
        <v>9752</v>
      </c>
      <c r="N62" s="8" t="str">
        <f t="shared" si="0"/>
        <v>Sim</v>
      </c>
      <c r="O62" s="25">
        <v>0</v>
      </c>
      <c r="P62" s="25">
        <v>25</v>
      </c>
    </row>
    <row r="63" spans="1:16" ht="17.25" customHeight="1" x14ac:dyDescent="0.35">
      <c r="A63" s="88"/>
      <c r="B63" s="18" t="s">
        <v>10046</v>
      </c>
      <c r="C63" s="18" t="s">
        <v>10464</v>
      </c>
      <c r="D63" s="55" t="s">
        <v>10495</v>
      </c>
      <c r="E63" s="57" t="s">
        <v>10315</v>
      </c>
      <c r="F63" s="8" t="s">
        <v>9687</v>
      </c>
      <c r="G63" s="8" t="s">
        <v>9719</v>
      </c>
      <c r="H63" s="25" t="s">
        <v>9634</v>
      </c>
      <c r="I63" s="54">
        <v>25</v>
      </c>
      <c r="J63" s="54">
        <v>25</v>
      </c>
      <c r="K63" s="8" t="s">
        <v>10132</v>
      </c>
      <c r="L63" s="25" t="s">
        <v>10130</v>
      </c>
      <c r="M63" s="25" t="s">
        <v>9753</v>
      </c>
      <c r="N63" s="8" t="str">
        <f t="shared" si="0"/>
        <v>Sim</v>
      </c>
      <c r="O63" s="25">
        <v>0</v>
      </c>
      <c r="P63" s="25">
        <v>25</v>
      </c>
    </row>
    <row r="64" spans="1:16" ht="17.25" customHeight="1" x14ac:dyDescent="0.35">
      <c r="A64" s="88"/>
      <c r="B64" s="18" t="s">
        <v>10046</v>
      </c>
      <c r="C64" s="18" t="s">
        <v>10464</v>
      </c>
      <c r="D64" s="55" t="s">
        <v>10496</v>
      </c>
      <c r="E64" s="57" t="s">
        <v>10316</v>
      </c>
      <c r="F64" s="8" t="s">
        <v>9687</v>
      </c>
      <c r="G64" s="8" t="s">
        <v>9719</v>
      </c>
      <c r="H64" s="25" t="s">
        <v>9634</v>
      </c>
      <c r="I64" s="54">
        <v>0</v>
      </c>
      <c r="J64" s="54">
        <v>0</v>
      </c>
      <c r="K64" s="8" t="s">
        <v>10132</v>
      </c>
      <c r="L64" s="25" t="s">
        <v>10130</v>
      </c>
      <c r="M64" s="25" t="s">
        <v>9754</v>
      </c>
      <c r="N64" s="8" t="str">
        <f t="shared" si="0"/>
        <v>Sim</v>
      </c>
      <c r="O64" s="25">
        <v>0</v>
      </c>
      <c r="P64" s="25">
        <v>25</v>
      </c>
    </row>
    <row r="65" spans="1:16" ht="17.25" customHeight="1" x14ac:dyDescent="0.35">
      <c r="A65" s="88"/>
      <c r="B65" s="18" t="s">
        <v>10046</v>
      </c>
      <c r="C65" s="18" t="s">
        <v>10464</v>
      </c>
      <c r="D65" s="55" t="s">
        <v>10497</v>
      </c>
      <c r="E65" s="57" t="s">
        <v>10317</v>
      </c>
      <c r="F65" s="8" t="s">
        <v>9687</v>
      </c>
      <c r="G65" s="8" t="s">
        <v>9719</v>
      </c>
      <c r="H65" s="25" t="s">
        <v>9634</v>
      </c>
      <c r="I65" s="54">
        <v>0</v>
      </c>
      <c r="J65" s="54">
        <v>0</v>
      </c>
      <c r="K65" s="8" t="s">
        <v>10132</v>
      </c>
      <c r="L65" s="25" t="s">
        <v>10130</v>
      </c>
      <c r="M65" s="25" t="s">
        <v>9755</v>
      </c>
      <c r="N65" s="8" t="str">
        <f t="shared" si="0"/>
        <v>Sim</v>
      </c>
      <c r="O65" s="25">
        <v>0</v>
      </c>
      <c r="P65" s="25">
        <v>25</v>
      </c>
    </row>
    <row r="66" spans="1:16" ht="17.25" customHeight="1" x14ac:dyDescent="0.35">
      <c r="A66" s="88" t="s">
        <v>9756</v>
      </c>
      <c r="B66" s="18" t="s">
        <v>10046</v>
      </c>
      <c r="C66" s="18" t="s">
        <v>10469</v>
      </c>
      <c r="D66" s="55" t="s">
        <v>9757</v>
      </c>
      <c r="E66" s="57" t="s">
        <v>10319</v>
      </c>
      <c r="F66" s="8" t="s">
        <v>9687</v>
      </c>
      <c r="G66" s="8" t="s">
        <v>9719</v>
      </c>
      <c r="H66" s="25" t="s">
        <v>9993</v>
      </c>
      <c r="I66" s="54">
        <v>20000</v>
      </c>
      <c r="J66" s="54">
        <v>20000</v>
      </c>
      <c r="K66" s="8" t="s">
        <v>10132</v>
      </c>
      <c r="L66" s="25" t="s">
        <v>10130</v>
      </c>
      <c r="M66" s="25" t="s">
        <v>10001</v>
      </c>
      <c r="N66" s="8" t="str">
        <f t="shared" si="0"/>
        <v>Sim</v>
      </c>
      <c r="O66" s="25">
        <v>10000</v>
      </c>
      <c r="P66" s="25">
        <v>50000</v>
      </c>
    </row>
    <row r="67" spans="1:16" ht="17.25" customHeight="1" x14ac:dyDescent="0.35">
      <c r="A67" s="88"/>
      <c r="B67" s="18" t="s">
        <v>10046</v>
      </c>
      <c r="C67" s="18" t="s">
        <v>10469</v>
      </c>
      <c r="D67" s="55" t="s">
        <v>9758</v>
      </c>
      <c r="E67" s="57" t="s">
        <v>10320</v>
      </c>
      <c r="F67" s="8" t="s">
        <v>9687</v>
      </c>
      <c r="G67" s="8" t="s">
        <v>9719</v>
      </c>
      <c r="H67" s="25" t="s">
        <v>9993</v>
      </c>
      <c r="I67" s="54">
        <v>10000</v>
      </c>
      <c r="J67" s="54">
        <v>10000</v>
      </c>
      <c r="K67" s="8" t="s">
        <v>10132</v>
      </c>
      <c r="L67" s="25" t="s">
        <v>10130</v>
      </c>
      <c r="M67" s="25" t="s">
        <v>10002</v>
      </c>
      <c r="N67" s="8" t="str">
        <f t="shared" si="0"/>
        <v>Sim</v>
      </c>
      <c r="O67" s="25">
        <v>1000</v>
      </c>
      <c r="P67" s="25">
        <v>10000</v>
      </c>
    </row>
    <row r="68" spans="1:16" ht="17.25" customHeight="1" x14ac:dyDescent="0.35">
      <c r="A68" s="88"/>
      <c r="B68" s="18" t="s">
        <v>10046</v>
      </c>
      <c r="C68" s="18" t="s">
        <v>10469</v>
      </c>
      <c r="D68" s="55" t="s">
        <v>9759</v>
      </c>
      <c r="E68" s="57" t="s">
        <v>10321</v>
      </c>
      <c r="F68" s="8" t="s">
        <v>9687</v>
      </c>
      <c r="G68" s="8" t="s">
        <v>9719</v>
      </c>
      <c r="H68" s="25" t="s">
        <v>9993</v>
      </c>
      <c r="I68" s="54">
        <v>1500</v>
      </c>
      <c r="J68" s="54">
        <v>1500</v>
      </c>
      <c r="K68" s="8" t="s">
        <v>10132</v>
      </c>
      <c r="L68" s="25" t="s">
        <v>10130</v>
      </c>
      <c r="M68" s="25" t="s">
        <v>10003</v>
      </c>
      <c r="N68" s="8" t="str">
        <f t="shared" si="0"/>
        <v>Sim</v>
      </c>
      <c r="O68" s="25">
        <v>1000</v>
      </c>
      <c r="P68" s="25">
        <v>5000</v>
      </c>
    </row>
    <row r="69" spans="1:16" ht="17.25" customHeight="1" x14ac:dyDescent="0.35">
      <c r="A69" s="88"/>
      <c r="B69" s="18" t="s">
        <v>10046</v>
      </c>
      <c r="C69" s="18" t="s">
        <v>10469</v>
      </c>
      <c r="D69" s="55" t="s">
        <v>9760</v>
      </c>
      <c r="E69" s="57" t="s">
        <v>10322</v>
      </c>
      <c r="F69" s="8" t="s">
        <v>10454</v>
      </c>
      <c r="G69" s="8" t="s">
        <v>9719</v>
      </c>
      <c r="H69" s="25" t="s">
        <v>10457</v>
      </c>
      <c r="I69" s="54" t="s">
        <v>9774</v>
      </c>
      <c r="J69" s="54" t="s">
        <v>9774</v>
      </c>
      <c r="K69" s="8" t="s">
        <v>10132</v>
      </c>
      <c r="L69" s="25" t="s">
        <v>10130</v>
      </c>
      <c r="M69" s="25" t="s">
        <v>10004</v>
      </c>
      <c r="N69" s="8" t="str">
        <f t="shared" si="0"/>
        <v>Sim</v>
      </c>
      <c r="O69" s="25" t="s">
        <v>9780</v>
      </c>
      <c r="P69" s="25" t="s">
        <v>9780</v>
      </c>
    </row>
    <row r="70" spans="1:16" ht="17.25" customHeight="1" x14ac:dyDescent="0.35">
      <c r="A70" s="88"/>
      <c r="B70" s="18" t="s">
        <v>10046</v>
      </c>
      <c r="C70" s="18" t="s">
        <v>10469</v>
      </c>
      <c r="D70" s="55" t="s">
        <v>9761</v>
      </c>
      <c r="E70" s="57" t="s">
        <v>10323</v>
      </c>
      <c r="F70" s="8" t="s">
        <v>9687</v>
      </c>
      <c r="G70" s="8" t="s">
        <v>9719</v>
      </c>
      <c r="H70" s="25" t="s">
        <v>9993</v>
      </c>
      <c r="I70" s="54">
        <v>1250</v>
      </c>
      <c r="J70" s="54">
        <v>1250</v>
      </c>
      <c r="K70" s="8" t="s">
        <v>10132</v>
      </c>
      <c r="L70" s="25" t="s">
        <v>10130</v>
      </c>
      <c r="M70" s="25" t="s">
        <v>10005</v>
      </c>
      <c r="N70" s="8" t="str">
        <f t="shared" si="0"/>
        <v>Sim</v>
      </c>
      <c r="O70" s="25">
        <v>1000</v>
      </c>
      <c r="P70" s="25">
        <v>5000</v>
      </c>
    </row>
    <row r="71" spans="1:16" ht="17.25" customHeight="1" x14ac:dyDescent="0.35">
      <c r="A71" s="88"/>
      <c r="B71" s="18" t="s">
        <v>10046</v>
      </c>
      <c r="C71" s="18" t="s">
        <v>10469</v>
      </c>
      <c r="D71" s="55" t="s">
        <v>9762</v>
      </c>
      <c r="E71" s="57" t="s">
        <v>10324</v>
      </c>
      <c r="F71" s="8" t="s">
        <v>9687</v>
      </c>
      <c r="G71" s="8" t="s">
        <v>9719</v>
      </c>
      <c r="H71" s="25" t="s">
        <v>9994</v>
      </c>
      <c r="I71" s="54">
        <v>450</v>
      </c>
      <c r="J71" s="54">
        <v>450</v>
      </c>
      <c r="K71" s="8" t="s">
        <v>10132</v>
      </c>
      <c r="L71" s="25" t="s">
        <v>10130</v>
      </c>
      <c r="M71" s="25" t="s">
        <v>10006</v>
      </c>
      <c r="N71" s="8" t="str">
        <f t="shared" ref="N71:N134" si="1">IF(F71="String",IF(I71&lt;&gt;"","Sim","Não"),IF(F71="List",IF(I71&lt;&gt;"","Sim","Não"),IF(AND(I71&gt;=O71,I71&lt;=P71,I71&lt;&gt;""),"Sim","Não")))</f>
        <v>Sim</v>
      </c>
      <c r="O71" s="25">
        <v>250</v>
      </c>
      <c r="P71" s="25">
        <v>750</v>
      </c>
    </row>
    <row r="72" spans="1:16" ht="17.25" customHeight="1" x14ac:dyDescent="0.35">
      <c r="A72" s="88"/>
      <c r="B72" s="18" t="s">
        <v>10046</v>
      </c>
      <c r="C72" s="18" t="s">
        <v>10469</v>
      </c>
      <c r="D72" s="55" t="s">
        <v>9763</v>
      </c>
      <c r="E72" s="57" t="s">
        <v>10325</v>
      </c>
      <c r="F72" s="8" t="s">
        <v>9687</v>
      </c>
      <c r="G72" s="8" t="s">
        <v>9719</v>
      </c>
      <c r="H72" s="25" t="s">
        <v>9995</v>
      </c>
      <c r="I72" s="54">
        <v>5000</v>
      </c>
      <c r="J72" s="54">
        <v>5000</v>
      </c>
      <c r="K72" s="8" t="s">
        <v>10132</v>
      </c>
      <c r="L72" s="25" t="s">
        <v>10130</v>
      </c>
      <c r="M72" s="25" t="s">
        <v>10007</v>
      </c>
      <c r="N72" s="8" t="str">
        <f t="shared" si="1"/>
        <v>Sim</v>
      </c>
      <c r="O72" s="25">
        <v>2000</v>
      </c>
      <c r="P72" s="25">
        <v>10000</v>
      </c>
    </row>
    <row r="73" spans="1:16" ht="17.25" customHeight="1" x14ac:dyDescent="0.35">
      <c r="A73" s="88"/>
      <c r="B73" s="18" t="s">
        <v>10046</v>
      </c>
      <c r="C73" s="18" t="s">
        <v>10469</v>
      </c>
      <c r="D73" s="55" t="s">
        <v>9764</v>
      </c>
      <c r="E73" s="57" t="s">
        <v>10326</v>
      </c>
      <c r="F73" s="8" t="s">
        <v>9687</v>
      </c>
      <c r="G73" s="8" t="s">
        <v>9719</v>
      </c>
      <c r="H73" s="25" t="s">
        <v>9993</v>
      </c>
      <c r="I73" s="54">
        <v>100000</v>
      </c>
      <c r="J73" s="54">
        <v>100000</v>
      </c>
      <c r="K73" s="8" t="s">
        <v>10132</v>
      </c>
      <c r="L73" s="25" t="s">
        <v>10130</v>
      </c>
      <c r="M73" s="25" t="s">
        <v>10008</v>
      </c>
      <c r="N73" s="8" t="str">
        <f t="shared" si="1"/>
        <v>Sim</v>
      </c>
      <c r="O73" s="25">
        <v>50000</v>
      </c>
      <c r="P73" s="25">
        <v>500000</v>
      </c>
    </row>
    <row r="74" spans="1:16" ht="17.25" customHeight="1" x14ac:dyDescent="0.35">
      <c r="A74" s="88"/>
      <c r="B74" s="18" t="s">
        <v>10046</v>
      </c>
      <c r="C74" s="18" t="s">
        <v>10469</v>
      </c>
      <c r="D74" s="55" t="s">
        <v>9765</v>
      </c>
      <c r="E74" s="57" t="s">
        <v>10327</v>
      </c>
      <c r="F74" s="8" t="s">
        <v>9687</v>
      </c>
      <c r="G74" s="8" t="s">
        <v>9719</v>
      </c>
      <c r="H74" s="25" t="s">
        <v>9996</v>
      </c>
      <c r="I74" s="54">
        <v>25000</v>
      </c>
      <c r="J74" s="54">
        <v>25000</v>
      </c>
      <c r="K74" s="8" t="s">
        <v>10132</v>
      </c>
      <c r="L74" s="25" t="s">
        <v>10130</v>
      </c>
      <c r="M74" s="25" t="s">
        <v>10009</v>
      </c>
      <c r="N74" s="8" t="str">
        <f t="shared" si="1"/>
        <v>Sim</v>
      </c>
      <c r="O74" s="25">
        <v>10000</v>
      </c>
      <c r="P74" s="25">
        <v>50000</v>
      </c>
    </row>
    <row r="75" spans="1:16" ht="17.25" customHeight="1" x14ac:dyDescent="0.35">
      <c r="A75" s="88"/>
      <c r="B75" s="18" t="s">
        <v>10046</v>
      </c>
      <c r="C75" s="18" t="s">
        <v>10469</v>
      </c>
      <c r="D75" s="55" t="s">
        <v>9766</v>
      </c>
      <c r="E75" s="57" t="s">
        <v>10328</v>
      </c>
      <c r="F75" s="8" t="s">
        <v>9687</v>
      </c>
      <c r="G75" s="8" t="s">
        <v>9719</v>
      </c>
      <c r="H75" s="25" t="s">
        <v>9997</v>
      </c>
      <c r="I75" s="54">
        <v>100</v>
      </c>
      <c r="J75" s="54">
        <v>100</v>
      </c>
      <c r="K75" s="8" t="s">
        <v>10132</v>
      </c>
      <c r="L75" s="25" t="s">
        <v>10130</v>
      </c>
      <c r="M75" s="25" t="s">
        <v>10010</v>
      </c>
      <c r="N75" s="8" t="str">
        <f t="shared" si="1"/>
        <v>Sim</v>
      </c>
      <c r="O75" s="25">
        <v>20</v>
      </c>
      <c r="P75" s="25">
        <v>500</v>
      </c>
    </row>
    <row r="76" spans="1:16" ht="17.25" customHeight="1" x14ac:dyDescent="0.35">
      <c r="A76" s="88"/>
      <c r="B76" s="18" t="s">
        <v>10046</v>
      </c>
      <c r="C76" s="18" t="s">
        <v>10469</v>
      </c>
      <c r="D76" s="55" t="s">
        <v>9767</v>
      </c>
      <c r="E76" s="57" t="s">
        <v>10329</v>
      </c>
      <c r="F76" s="8" t="s">
        <v>9687</v>
      </c>
      <c r="G76" s="8" t="s">
        <v>9719</v>
      </c>
      <c r="H76" s="25" t="s">
        <v>9735</v>
      </c>
      <c r="I76" s="54">
        <v>53</v>
      </c>
      <c r="J76" s="54">
        <v>53</v>
      </c>
      <c r="K76" s="8" t="s">
        <v>10132</v>
      </c>
      <c r="L76" s="25" t="s">
        <v>10130</v>
      </c>
      <c r="M76" s="25" t="s">
        <v>10011</v>
      </c>
      <c r="N76" s="8" t="str">
        <f t="shared" si="1"/>
        <v>Sim</v>
      </c>
      <c r="O76" s="25">
        <v>25</v>
      </c>
      <c r="P76" s="25">
        <v>500</v>
      </c>
    </row>
    <row r="77" spans="1:16" ht="17.25" customHeight="1" x14ac:dyDescent="0.35">
      <c r="A77" s="88"/>
      <c r="B77" s="18" t="s">
        <v>10046</v>
      </c>
      <c r="C77" s="18" t="s">
        <v>10469</v>
      </c>
      <c r="D77" s="55" t="s">
        <v>9768</v>
      </c>
      <c r="E77" s="57" t="s">
        <v>10330</v>
      </c>
      <c r="F77" s="8" t="s">
        <v>9687</v>
      </c>
      <c r="G77" s="8" t="s">
        <v>9719</v>
      </c>
      <c r="H77" s="25" t="s">
        <v>9998</v>
      </c>
      <c r="I77" s="54">
        <v>3</v>
      </c>
      <c r="J77" s="54">
        <v>3</v>
      </c>
      <c r="K77" s="8" t="s">
        <v>10132</v>
      </c>
      <c r="L77" s="25" t="s">
        <v>10130</v>
      </c>
      <c r="M77" s="25" t="s">
        <v>10012</v>
      </c>
      <c r="N77" s="8" t="str">
        <f t="shared" si="1"/>
        <v>Sim</v>
      </c>
      <c r="O77" s="25">
        <v>2.5</v>
      </c>
      <c r="P77" s="25">
        <v>10</v>
      </c>
    </row>
    <row r="78" spans="1:16" ht="17.25" customHeight="1" x14ac:dyDescent="0.35">
      <c r="A78" s="88"/>
      <c r="B78" s="18" t="s">
        <v>10046</v>
      </c>
      <c r="C78" s="18" t="s">
        <v>10469</v>
      </c>
      <c r="D78" s="55" t="s">
        <v>9769</v>
      </c>
      <c r="E78" s="57" t="s">
        <v>10331</v>
      </c>
      <c r="F78" s="8" t="s">
        <v>9687</v>
      </c>
      <c r="G78" s="8" t="s">
        <v>9719</v>
      </c>
      <c r="H78" s="25" t="s">
        <v>9999</v>
      </c>
      <c r="I78" s="54">
        <v>1.681</v>
      </c>
      <c r="J78" s="54">
        <v>1.681</v>
      </c>
      <c r="K78" s="8" t="s">
        <v>10132</v>
      </c>
      <c r="L78" s="25" t="s">
        <v>10130</v>
      </c>
      <c r="M78" s="25" t="s">
        <v>10013</v>
      </c>
      <c r="N78" s="8" t="str">
        <f t="shared" si="1"/>
        <v>Sim</v>
      </c>
      <c r="O78" s="25">
        <v>1</v>
      </c>
      <c r="P78" s="25">
        <v>10</v>
      </c>
    </row>
    <row r="79" spans="1:16" ht="17.25" customHeight="1" x14ac:dyDescent="0.35">
      <c r="A79" s="88"/>
      <c r="B79" s="18" t="s">
        <v>10046</v>
      </c>
      <c r="C79" s="18" t="s">
        <v>10469</v>
      </c>
      <c r="D79" s="55" t="s">
        <v>9770</v>
      </c>
      <c r="E79" s="57" t="s">
        <v>10332</v>
      </c>
      <c r="F79" s="8" t="s">
        <v>9687</v>
      </c>
      <c r="G79" s="8" t="s">
        <v>9719</v>
      </c>
      <c r="H79" s="25" t="s">
        <v>9999</v>
      </c>
      <c r="I79" s="54">
        <v>1.0780000000000001</v>
      </c>
      <c r="J79" s="54">
        <v>1.0780000000000001</v>
      </c>
      <c r="K79" s="8" t="s">
        <v>10132</v>
      </c>
      <c r="L79" s="25" t="s">
        <v>10130</v>
      </c>
      <c r="M79" s="25" t="s">
        <v>10014</v>
      </c>
      <c r="N79" s="8" t="str">
        <f t="shared" si="1"/>
        <v>Sim</v>
      </c>
      <c r="O79" s="25">
        <v>1</v>
      </c>
      <c r="P79" s="25">
        <v>10</v>
      </c>
    </row>
    <row r="80" spans="1:16" ht="17.25" customHeight="1" x14ac:dyDescent="0.35">
      <c r="A80" s="88"/>
      <c r="B80" s="18" t="s">
        <v>10046</v>
      </c>
      <c r="C80" s="18" t="s">
        <v>10469</v>
      </c>
      <c r="D80" s="55" t="s">
        <v>9771</v>
      </c>
      <c r="E80" s="57" t="s">
        <v>10333</v>
      </c>
      <c r="F80" s="8" t="s">
        <v>9687</v>
      </c>
      <c r="G80" s="8" t="s">
        <v>9719</v>
      </c>
      <c r="H80" s="25" t="s">
        <v>9999</v>
      </c>
      <c r="I80" s="54">
        <v>7.26</v>
      </c>
      <c r="J80" s="54">
        <v>7.26</v>
      </c>
      <c r="K80" s="8" t="s">
        <v>10132</v>
      </c>
      <c r="L80" s="25" t="s">
        <v>10130</v>
      </c>
      <c r="M80" s="25" t="s">
        <v>10015</v>
      </c>
      <c r="N80" s="8" t="str">
        <f t="shared" si="1"/>
        <v>Sim</v>
      </c>
      <c r="O80" s="25">
        <v>2.5</v>
      </c>
      <c r="P80" s="25">
        <v>10</v>
      </c>
    </row>
    <row r="81" spans="1:16" ht="17.25" customHeight="1" x14ac:dyDescent="0.35">
      <c r="A81" s="88"/>
      <c r="B81" s="18" t="s">
        <v>10046</v>
      </c>
      <c r="C81" s="18" t="s">
        <v>10469</v>
      </c>
      <c r="D81" s="55" t="s">
        <v>9772</v>
      </c>
      <c r="E81" s="57" t="s">
        <v>10334</v>
      </c>
      <c r="F81" s="8" t="s">
        <v>9687</v>
      </c>
      <c r="G81" s="8" t="s">
        <v>9719</v>
      </c>
      <c r="H81" s="25" t="s">
        <v>10000</v>
      </c>
      <c r="I81" s="54">
        <v>2.2000000000000002</v>
      </c>
      <c r="J81" s="54">
        <v>2.2000000000000002</v>
      </c>
      <c r="K81" s="8" t="s">
        <v>10132</v>
      </c>
      <c r="L81" s="25" t="s">
        <v>10130</v>
      </c>
      <c r="M81" s="25" t="s">
        <v>10016</v>
      </c>
      <c r="N81" s="8" t="str">
        <f t="shared" si="1"/>
        <v>Sim</v>
      </c>
      <c r="O81" s="25">
        <v>0</v>
      </c>
      <c r="P81" s="25">
        <v>15</v>
      </c>
    </row>
    <row r="82" spans="1:16" ht="17.25" customHeight="1" x14ac:dyDescent="0.35">
      <c r="A82" s="88"/>
      <c r="B82" s="18" t="s">
        <v>10046</v>
      </c>
      <c r="C82" s="18" t="s">
        <v>10469</v>
      </c>
      <c r="D82" s="55" t="s">
        <v>9773</v>
      </c>
      <c r="E82" s="57" t="s">
        <v>10335</v>
      </c>
      <c r="F82" s="8" t="s">
        <v>9687</v>
      </c>
      <c r="G82" s="8" t="s">
        <v>9719</v>
      </c>
      <c r="H82" s="25" t="s">
        <v>9735</v>
      </c>
      <c r="I82" s="54">
        <v>15</v>
      </c>
      <c r="J82" s="54">
        <v>15</v>
      </c>
      <c r="K82" s="8" t="s">
        <v>10132</v>
      </c>
      <c r="L82" s="25" t="s">
        <v>10130</v>
      </c>
      <c r="M82" s="25" t="s">
        <v>10017</v>
      </c>
      <c r="N82" s="8" t="str">
        <f t="shared" si="1"/>
        <v>Sim</v>
      </c>
      <c r="O82" s="25">
        <v>0</v>
      </c>
      <c r="P82" s="25">
        <v>50</v>
      </c>
    </row>
    <row r="83" spans="1:16" ht="17.25" customHeight="1" x14ac:dyDescent="0.35">
      <c r="A83" s="88" t="s">
        <v>9775</v>
      </c>
      <c r="B83" s="18" t="s">
        <v>10046</v>
      </c>
      <c r="C83" s="18" t="s">
        <v>10468</v>
      </c>
      <c r="D83" s="55" t="s">
        <v>9776</v>
      </c>
      <c r="E83" s="57" t="s">
        <v>10336</v>
      </c>
      <c r="F83" s="8" t="s">
        <v>9687</v>
      </c>
      <c r="G83" s="8" t="s">
        <v>9719</v>
      </c>
      <c r="H83" s="25" t="s">
        <v>9634</v>
      </c>
      <c r="I83" s="54">
        <v>5</v>
      </c>
      <c r="J83" s="54">
        <v>5</v>
      </c>
      <c r="K83" s="8" t="s">
        <v>10132</v>
      </c>
      <c r="L83" s="25" t="s">
        <v>10018</v>
      </c>
      <c r="M83" s="25" t="s">
        <v>10019</v>
      </c>
      <c r="N83" s="8" t="str">
        <f t="shared" si="1"/>
        <v>Sim</v>
      </c>
      <c r="O83" s="25">
        <v>0</v>
      </c>
      <c r="P83" s="25">
        <v>20</v>
      </c>
    </row>
    <row r="84" spans="1:16" ht="17.25" customHeight="1" x14ac:dyDescent="0.35">
      <c r="A84" s="88"/>
      <c r="B84" s="18" t="s">
        <v>10046</v>
      </c>
      <c r="C84" s="18" t="s">
        <v>10468</v>
      </c>
      <c r="D84" s="55" t="s">
        <v>9777</v>
      </c>
      <c r="E84" s="57" t="s">
        <v>10337</v>
      </c>
      <c r="F84" s="8" t="s">
        <v>9687</v>
      </c>
      <c r="G84" s="8" t="s">
        <v>9719</v>
      </c>
      <c r="H84" s="25" t="s">
        <v>9634</v>
      </c>
      <c r="I84" s="54">
        <v>12</v>
      </c>
      <c r="J84" s="54">
        <v>12</v>
      </c>
      <c r="K84" s="8" t="s">
        <v>10132</v>
      </c>
      <c r="L84" s="25" t="s">
        <v>10018</v>
      </c>
      <c r="M84" s="25" t="s">
        <v>10020</v>
      </c>
      <c r="N84" s="8" t="str">
        <f t="shared" si="1"/>
        <v>Sim</v>
      </c>
      <c r="O84" s="25">
        <v>0</v>
      </c>
      <c r="P84" s="25">
        <v>30</v>
      </c>
    </row>
    <row r="85" spans="1:16" ht="17.25" customHeight="1" x14ac:dyDescent="0.35">
      <c r="A85" s="88"/>
      <c r="B85" s="18" t="s">
        <v>10046</v>
      </c>
      <c r="C85" s="18" t="s">
        <v>10468</v>
      </c>
      <c r="D85" s="55" t="s">
        <v>9778</v>
      </c>
      <c r="E85" s="57" t="s">
        <v>10338</v>
      </c>
      <c r="F85" s="8" t="s">
        <v>9687</v>
      </c>
      <c r="G85" s="8" t="s">
        <v>9719</v>
      </c>
      <c r="H85" s="25" t="s">
        <v>9634</v>
      </c>
      <c r="I85" s="54">
        <v>9</v>
      </c>
      <c r="J85" s="54">
        <v>9</v>
      </c>
      <c r="K85" s="8" t="s">
        <v>10132</v>
      </c>
      <c r="L85" s="25" t="s">
        <v>10018</v>
      </c>
      <c r="M85" s="25" t="s">
        <v>10021</v>
      </c>
      <c r="N85" s="8" t="str">
        <f t="shared" si="1"/>
        <v>Sim</v>
      </c>
      <c r="O85" s="25">
        <v>0</v>
      </c>
      <c r="P85" s="25">
        <v>20</v>
      </c>
    </row>
    <row r="86" spans="1:16" ht="17.25" customHeight="1" x14ac:dyDescent="0.35">
      <c r="A86" s="88"/>
      <c r="B86" s="18" t="s">
        <v>10046</v>
      </c>
      <c r="C86" s="18" t="s">
        <v>10468</v>
      </c>
      <c r="D86" s="55" t="s">
        <v>9779</v>
      </c>
      <c r="E86" s="57" t="s">
        <v>10339</v>
      </c>
      <c r="F86" s="8" t="s">
        <v>9687</v>
      </c>
      <c r="G86" s="8" t="s">
        <v>9719</v>
      </c>
      <c r="H86" s="25" t="s">
        <v>9634</v>
      </c>
      <c r="I86" s="54">
        <v>25</v>
      </c>
      <c r="J86" s="54">
        <v>25</v>
      </c>
      <c r="K86" s="8" t="s">
        <v>10132</v>
      </c>
      <c r="L86" s="25" t="s">
        <v>10018</v>
      </c>
      <c r="M86" s="25" t="s">
        <v>10022</v>
      </c>
      <c r="N86" s="8" t="str">
        <f t="shared" si="1"/>
        <v>Sim</v>
      </c>
      <c r="O86" s="25">
        <v>0</v>
      </c>
      <c r="P86" s="25">
        <v>40</v>
      </c>
    </row>
    <row r="87" spans="1:16" ht="17.25" customHeight="1" x14ac:dyDescent="0.35">
      <c r="A87" s="88" t="s">
        <v>9965</v>
      </c>
      <c r="B87" s="18" t="s">
        <v>10046</v>
      </c>
      <c r="C87" s="18" t="s">
        <v>10465</v>
      </c>
      <c r="D87" s="55" t="s">
        <v>9966</v>
      </c>
      <c r="E87" s="57" t="s">
        <v>10353</v>
      </c>
      <c r="F87" s="8" t="s">
        <v>9687</v>
      </c>
      <c r="G87" s="8" t="s">
        <v>9719</v>
      </c>
      <c r="H87" s="25" t="s">
        <v>9975</v>
      </c>
      <c r="I87" s="58">
        <v>498</v>
      </c>
      <c r="J87" s="58">
        <v>498</v>
      </c>
      <c r="K87" s="8" t="s">
        <v>10132</v>
      </c>
      <c r="L87" s="25" t="s">
        <v>10130</v>
      </c>
      <c r="M87" s="25" t="s">
        <v>10023</v>
      </c>
      <c r="N87" s="8" t="str">
        <f t="shared" si="1"/>
        <v>Sim</v>
      </c>
      <c r="O87" s="25">
        <v>0</v>
      </c>
      <c r="P87" s="25">
        <v>1000</v>
      </c>
    </row>
    <row r="88" spans="1:16" ht="17.25" customHeight="1" x14ac:dyDescent="0.35">
      <c r="A88" s="88"/>
      <c r="B88" s="18" t="s">
        <v>10046</v>
      </c>
      <c r="C88" s="18" t="s">
        <v>10465</v>
      </c>
      <c r="D88" s="55" t="s">
        <v>9967</v>
      </c>
      <c r="E88" s="57" t="s">
        <v>10354</v>
      </c>
      <c r="F88" s="8" t="s">
        <v>9687</v>
      </c>
      <c r="G88" s="8" t="s">
        <v>9719</v>
      </c>
      <c r="H88" s="25" t="s">
        <v>9975</v>
      </c>
      <c r="I88" s="87">
        <v>0</v>
      </c>
      <c r="J88" s="59">
        <v>0</v>
      </c>
      <c r="K88" s="8" t="s">
        <v>10132</v>
      </c>
      <c r="L88" s="25" t="s">
        <v>10130</v>
      </c>
      <c r="M88" s="25" t="s">
        <v>10024</v>
      </c>
      <c r="N88" s="8" t="str">
        <f t="shared" si="1"/>
        <v>Sim</v>
      </c>
      <c r="O88" s="25">
        <v>0</v>
      </c>
      <c r="P88" s="25">
        <v>1000</v>
      </c>
    </row>
    <row r="89" spans="1:16" ht="17.25" customHeight="1" x14ac:dyDescent="0.35">
      <c r="A89" s="88"/>
      <c r="B89" s="18" t="s">
        <v>10046</v>
      </c>
      <c r="C89" s="18" t="s">
        <v>10465</v>
      </c>
      <c r="D89" s="55" t="s">
        <v>9968</v>
      </c>
      <c r="E89" s="57" t="s">
        <v>10355</v>
      </c>
      <c r="F89" s="8" t="s">
        <v>9687</v>
      </c>
      <c r="G89" s="8" t="s">
        <v>9719</v>
      </c>
      <c r="H89" s="25" t="s">
        <v>9975</v>
      </c>
      <c r="I89" s="87">
        <v>42.8</v>
      </c>
      <c r="J89" s="59">
        <v>42.8</v>
      </c>
      <c r="K89" s="8" t="s">
        <v>10132</v>
      </c>
      <c r="L89" s="25" t="s">
        <v>10130</v>
      </c>
      <c r="M89" s="25" t="s">
        <v>10025</v>
      </c>
      <c r="N89" s="8" t="str">
        <f t="shared" si="1"/>
        <v>Sim</v>
      </c>
      <c r="O89" s="25">
        <v>0</v>
      </c>
      <c r="P89" s="25">
        <v>500</v>
      </c>
    </row>
    <row r="90" spans="1:16" ht="17.25" customHeight="1" x14ac:dyDescent="0.35">
      <c r="A90" s="88"/>
      <c r="B90" s="18" t="s">
        <v>10046</v>
      </c>
      <c r="C90" s="18" t="s">
        <v>10465</v>
      </c>
      <c r="D90" s="55" t="s">
        <v>9969</v>
      </c>
      <c r="E90" s="41" t="s">
        <v>10357</v>
      </c>
      <c r="F90" s="8" t="s">
        <v>9687</v>
      </c>
      <c r="G90" s="8" t="s">
        <v>9719</v>
      </c>
      <c r="H90" s="25" t="s">
        <v>9975</v>
      </c>
      <c r="I90" s="87">
        <v>250</v>
      </c>
      <c r="J90" s="59">
        <v>250</v>
      </c>
      <c r="K90" s="8" t="s">
        <v>10132</v>
      </c>
      <c r="L90" s="25" t="s">
        <v>10130</v>
      </c>
      <c r="M90" s="25" t="s">
        <v>10026</v>
      </c>
      <c r="N90" s="8" t="str">
        <f t="shared" si="1"/>
        <v>Sim</v>
      </c>
      <c r="O90" s="25">
        <v>0</v>
      </c>
      <c r="P90" s="25">
        <v>500</v>
      </c>
    </row>
    <row r="91" spans="1:16" ht="17.25" customHeight="1" x14ac:dyDescent="0.35">
      <c r="A91" s="88"/>
      <c r="B91" s="18" t="s">
        <v>10046</v>
      </c>
      <c r="C91" s="18" t="s">
        <v>10465</v>
      </c>
      <c r="D91" s="55" t="s">
        <v>9970</v>
      </c>
      <c r="E91" s="57" t="s">
        <v>10356</v>
      </c>
      <c r="F91" s="8" t="s">
        <v>9687</v>
      </c>
      <c r="G91" s="8" t="s">
        <v>9719</v>
      </c>
      <c r="H91" s="25" t="s">
        <v>9634</v>
      </c>
      <c r="I91" s="58">
        <v>0.47</v>
      </c>
      <c r="J91" s="58">
        <v>0.47</v>
      </c>
      <c r="K91" s="8" t="s">
        <v>10132</v>
      </c>
      <c r="L91" s="25" t="s">
        <v>10130</v>
      </c>
      <c r="M91" s="25" t="s">
        <v>10027</v>
      </c>
      <c r="N91" s="8" t="str">
        <f t="shared" si="1"/>
        <v>Sim</v>
      </c>
      <c r="O91" s="25">
        <v>0</v>
      </c>
      <c r="P91" s="25">
        <v>5</v>
      </c>
    </row>
    <row r="92" spans="1:16" ht="17.25" customHeight="1" x14ac:dyDescent="0.35">
      <c r="A92" s="88"/>
      <c r="B92" s="18" t="s">
        <v>10046</v>
      </c>
      <c r="C92" s="18" t="s">
        <v>10465</v>
      </c>
      <c r="D92" s="55" t="s">
        <v>9971</v>
      </c>
      <c r="E92" s="57" t="s">
        <v>10358</v>
      </c>
      <c r="F92" s="8" t="s">
        <v>9687</v>
      </c>
      <c r="G92" s="8" t="s">
        <v>9719</v>
      </c>
      <c r="H92" s="25" t="s">
        <v>9976</v>
      </c>
      <c r="I92" s="87">
        <v>5</v>
      </c>
      <c r="J92" s="59">
        <v>5</v>
      </c>
      <c r="K92" s="8" t="s">
        <v>10132</v>
      </c>
      <c r="L92" s="25" t="s">
        <v>10130</v>
      </c>
      <c r="M92" s="25" t="s">
        <v>10028</v>
      </c>
      <c r="N92" s="8" t="str">
        <f t="shared" si="1"/>
        <v>Sim</v>
      </c>
      <c r="O92" s="25">
        <v>0</v>
      </c>
      <c r="P92" s="25">
        <v>20</v>
      </c>
    </row>
    <row r="93" spans="1:16" ht="17.25" customHeight="1" x14ac:dyDescent="0.35">
      <c r="A93" s="88"/>
      <c r="B93" s="18" t="s">
        <v>10046</v>
      </c>
      <c r="C93" s="18" t="s">
        <v>10465</v>
      </c>
      <c r="D93" s="55" t="s">
        <v>9972</v>
      </c>
      <c r="E93" s="57" t="s">
        <v>10359</v>
      </c>
      <c r="F93" s="8" t="s">
        <v>9687</v>
      </c>
      <c r="G93" s="8" t="s">
        <v>9719</v>
      </c>
      <c r="H93" s="25" t="s">
        <v>9977</v>
      </c>
      <c r="I93" s="87">
        <v>10</v>
      </c>
      <c r="J93" s="59">
        <v>10</v>
      </c>
      <c r="K93" s="8" t="s">
        <v>10132</v>
      </c>
      <c r="L93" s="25" t="s">
        <v>10130</v>
      </c>
      <c r="M93" s="25" t="s">
        <v>10029</v>
      </c>
      <c r="N93" s="8" t="str">
        <f t="shared" si="1"/>
        <v>Sim</v>
      </c>
      <c r="O93" s="25">
        <v>0</v>
      </c>
      <c r="P93" s="25">
        <v>30</v>
      </c>
    </row>
    <row r="94" spans="1:16" ht="17.25" customHeight="1" x14ac:dyDescent="0.35">
      <c r="A94" s="88"/>
      <c r="B94" s="18" t="s">
        <v>10046</v>
      </c>
      <c r="C94" s="18" t="s">
        <v>10465</v>
      </c>
      <c r="D94" s="55" t="s">
        <v>9973</v>
      </c>
      <c r="E94" s="57" t="s">
        <v>10360</v>
      </c>
      <c r="F94" s="8" t="s">
        <v>9687</v>
      </c>
      <c r="G94" s="8" t="s">
        <v>9719</v>
      </c>
      <c r="H94" s="25" t="s">
        <v>9977</v>
      </c>
      <c r="I94" s="87">
        <v>0</v>
      </c>
      <c r="J94" s="59">
        <v>0</v>
      </c>
      <c r="K94" s="8" t="s">
        <v>10132</v>
      </c>
      <c r="L94" s="25" t="s">
        <v>10130</v>
      </c>
      <c r="M94" s="25" t="s">
        <v>10030</v>
      </c>
      <c r="N94" s="8" t="str">
        <f t="shared" si="1"/>
        <v>Sim</v>
      </c>
      <c r="O94" s="25">
        <v>0</v>
      </c>
      <c r="P94" s="25">
        <v>50</v>
      </c>
    </row>
    <row r="95" spans="1:16" ht="17.25" customHeight="1" x14ac:dyDescent="0.35">
      <c r="A95" s="88"/>
      <c r="B95" s="18" t="s">
        <v>10046</v>
      </c>
      <c r="C95" s="18" t="s">
        <v>10465</v>
      </c>
      <c r="D95" s="55" t="s">
        <v>9974</v>
      </c>
      <c r="E95" s="57" t="s">
        <v>10361</v>
      </c>
      <c r="F95" s="8" t="s">
        <v>9687</v>
      </c>
      <c r="G95" s="8" t="s">
        <v>9719</v>
      </c>
      <c r="H95" s="25" t="s">
        <v>9786</v>
      </c>
      <c r="I95" s="87">
        <v>50.5</v>
      </c>
      <c r="J95" s="59">
        <v>50.5</v>
      </c>
      <c r="K95" s="8" t="s">
        <v>10132</v>
      </c>
      <c r="L95" s="25" t="s">
        <v>10130</v>
      </c>
      <c r="M95" s="25" t="s">
        <v>10031</v>
      </c>
      <c r="N95" s="8" t="str">
        <f t="shared" si="1"/>
        <v>Sim</v>
      </c>
      <c r="O95" s="25">
        <v>0</v>
      </c>
      <c r="P95" s="25">
        <v>100</v>
      </c>
    </row>
    <row r="96" spans="1:16" ht="17.25" customHeight="1" x14ac:dyDescent="0.35">
      <c r="A96" s="88" t="s">
        <v>10203</v>
      </c>
      <c r="B96" s="18" t="s">
        <v>10046</v>
      </c>
      <c r="C96" s="18" t="s">
        <v>10466</v>
      </c>
      <c r="D96" s="55" t="s">
        <v>10224</v>
      </c>
      <c r="E96" s="57" t="s">
        <v>10444</v>
      </c>
      <c r="F96" s="8" t="s">
        <v>9687</v>
      </c>
      <c r="G96" s="8" t="s">
        <v>9719</v>
      </c>
      <c r="H96" s="25" t="s">
        <v>10143</v>
      </c>
      <c r="I96" s="87">
        <v>35</v>
      </c>
      <c r="J96" s="59">
        <v>35</v>
      </c>
      <c r="K96" s="8" t="s">
        <v>10132</v>
      </c>
      <c r="L96" s="25" t="s">
        <v>10130</v>
      </c>
      <c r="M96" s="25" t="s">
        <v>10225</v>
      </c>
      <c r="N96" s="8" t="str">
        <f t="shared" si="1"/>
        <v>Sim</v>
      </c>
      <c r="O96" s="25">
        <v>20</v>
      </c>
      <c r="P96" s="25">
        <v>35</v>
      </c>
    </row>
    <row r="97" spans="1:16" ht="17.25" customHeight="1" x14ac:dyDescent="0.35">
      <c r="A97" s="88"/>
      <c r="B97" s="18" t="s">
        <v>10046</v>
      </c>
      <c r="C97" s="18" t="s">
        <v>10466</v>
      </c>
      <c r="D97" s="55" t="s">
        <v>10204</v>
      </c>
      <c r="E97" s="57" t="s">
        <v>10438</v>
      </c>
      <c r="F97" s="8" t="s">
        <v>9687</v>
      </c>
      <c r="G97" s="8" t="s">
        <v>9719</v>
      </c>
      <c r="H97" s="25" t="s">
        <v>9634</v>
      </c>
      <c r="I97" s="87">
        <v>70</v>
      </c>
      <c r="J97" s="59">
        <v>70</v>
      </c>
      <c r="K97" s="8" t="s">
        <v>10132</v>
      </c>
      <c r="L97" s="25" t="s">
        <v>10018</v>
      </c>
      <c r="M97" s="25" t="s">
        <v>10223</v>
      </c>
      <c r="N97" s="8" t="str">
        <f t="shared" si="1"/>
        <v>Sim</v>
      </c>
      <c r="O97" s="25">
        <v>0</v>
      </c>
      <c r="P97" s="25">
        <v>100</v>
      </c>
    </row>
    <row r="98" spans="1:16" ht="17.25" customHeight="1" x14ac:dyDescent="0.35">
      <c r="A98" s="88"/>
      <c r="B98" s="18" t="s">
        <v>10046</v>
      </c>
      <c r="C98" s="18" t="s">
        <v>10466</v>
      </c>
      <c r="D98" s="55" t="s">
        <v>10205</v>
      </c>
      <c r="E98" s="57" t="s">
        <v>10439</v>
      </c>
      <c r="F98" s="8" t="s">
        <v>10454</v>
      </c>
      <c r="G98" s="8" t="s">
        <v>9719</v>
      </c>
      <c r="H98" s="25" t="s">
        <v>10227</v>
      </c>
      <c r="I98" s="87" t="s">
        <v>10228</v>
      </c>
      <c r="J98" s="59" t="s">
        <v>10228</v>
      </c>
      <c r="K98" s="8" t="s">
        <v>10132</v>
      </c>
      <c r="L98" s="25" t="s">
        <v>10018</v>
      </c>
      <c r="M98" s="25" t="s">
        <v>10229</v>
      </c>
      <c r="N98" s="8" t="str">
        <f t="shared" si="1"/>
        <v>Sim</v>
      </c>
      <c r="O98" s="25" t="s">
        <v>9780</v>
      </c>
      <c r="P98" s="25" t="s">
        <v>9780</v>
      </c>
    </row>
    <row r="99" spans="1:16" ht="17.25" customHeight="1" x14ac:dyDescent="0.35">
      <c r="A99" s="88"/>
      <c r="B99" s="18" t="s">
        <v>10046</v>
      </c>
      <c r="C99" s="18" t="s">
        <v>10466</v>
      </c>
      <c r="D99" s="55" t="s">
        <v>10206</v>
      </c>
      <c r="E99" s="57" t="s">
        <v>10452</v>
      </c>
      <c r="F99" s="8" t="s">
        <v>9687</v>
      </c>
      <c r="G99" s="8" t="s">
        <v>9719</v>
      </c>
      <c r="H99" s="25" t="s">
        <v>9634</v>
      </c>
      <c r="I99" s="87">
        <v>12.5</v>
      </c>
      <c r="J99" s="59">
        <v>12.5</v>
      </c>
      <c r="K99" s="8" t="s">
        <v>10132</v>
      </c>
      <c r="L99" s="25" t="s">
        <v>10018</v>
      </c>
      <c r="M99" s="25" t="s">
        <v>10151</v>
      </c>
      <c r="N99" s="8" t="str">
        <f t="shared" si="1"/>
        <v>Sim</v>
      </c>
      <c r="O99" s="25">
        <v>0</v>
      </c>
      <c r="P99" s="25">
        <v>35</v>
      </c>
    </row>
    <row r="100" spans="1:16" ht="17.25" customHeight="1" x14ac:dyDescent="0.35">
      <c r="A100" s="88"/>
      <c r="B100" s="18" t="s">
        <v>10046</v>
      </c>
      <c r="C100" s="18" t="s">
        <v>10466</v>
      </c>
      <c r="D100" s="55" t="s">
        <v>10207</v>
      </c>
      <c r="E100" s="57" t="s">
        <v>10440</v>
      </c>
      <c r="F100" s="8" t="s">
        <v>9687</v>
      </c>
      <c r="G100" s="8" t="s">
        <v>9719</v>
      </c>
      <c r="H100" s="25" t="s">
        <v>9634</v>
      </c>
      <c r="I100" s="87">
        <v>4.3499999999999996</v>
      </c>
      <c r="J100" s="59">
        <v>4.3499999999999996</v>
      </c>
      <c r="K100" s="8" t="s">
        <v>10132</v>
      </c>
      <c r="L100" s="25" t="s">
        <v>10018</v>
      </c>
      <c r="M100" s="25" t="s">
        <v>10230</v>
      </c>
      <c r="N100" s="8" t="str">
        <f t="shared" si="1"/>
        <v>Sim</v>
      </c>
      <c r="O100" s="25">
        <v>0</v>
      </c>
      <c r="P100" s="25">
        <v>25</v>
      </c>
    </row>
    <row r="101" spans="1:16" ht="17.25" customHeight="1" x14ac:dyDescent="0.35">
      <c r="A101" s="88"/>
      <c r="B101" s="18" t="s">
        <v>10046</v>
      </c>
      <c r="C101" s="18" t="s">
        <v>10466</v>
      </c>
      <c r="D101" s="55" t="s">
        <v>10208</v>
      </c>
      <c r="E101" s="57" t="s">
        <v>10441</v>
      </c>
      <c r="F101" s="8" t="s">
        <v>10213</v>
      </c>
      <c r="G101" s="8" t="s">
        <v>9719</v>
      </c>
      <c r="H101" s="25" t="s">
        <v>10143</v>
      </c>
      <c r="I101" s="87">
        <v>20</v>
      </c>
      <c r="J101" s="59">
        <v>20</v>
      </c>
      <c r="K101" s="8" t="s">
        <v>10132</v>
      </c>
      <c r="L101" s="25" t="s">
        <v>10018</v>
      </c>
      <c r="M101" s="25" t="s">
        <v>10231</v>
      </c>
      <c r="N101" s="8" t="str">
        <f t="shared" si="1"/>
        <v>Sim</v>
      </c>
      <c r="O101" s="25">
        <v>5</v>
      </c>
      <c r="P101" s="25">
        <v>35</v>
      </c>
    </row>
    <row r="102" spans="1:16" ht="17.25" customHeight="1" x14ac:dyDescent="0.35">
      <c r="A102" s="88"/>
      <c r="B102" s="18" t="s">
        <v>10046</v>
      </c>
      <c r="C102" s="18" t="s">
        <v>10466</v>
      </c>
      <c r="D102" s="55" t="s">
        <v>10209</v>
      </c>
      <c r="E102" s="57" t="s">
        <v>10442</v>
      </c>
      <c r="F102" s="8" t="s">
        <v>10213</v>
      </c>
      <c r="G102" s="8" t="s">
        <v>9719</v>
      </c>
      <c r="H102" s="25" t="s">
        <v>10143</v>
      </c>
      <c r="I102" s="87">
        <v>2</v>
      </c>
      <c r="J102" s="59">
        <v>2</v>
      </c>
      <c r="K102" s="8" t="s">
        <v>10132</v>
      </c>
      <c r="L102" s="25" t="s">
        <v>10018</v>
      </c>
      <c r="M102" s="25" t="s">
        <v>10232</v>
      </c>
      <c r="N102" s="8" t="str">
        <f t="shared" si="1"/>
        <v>Sim</v>
      </c>
      <c r="O102" s="25">
        <v>0</v>
      </c>
      <c r="P102" s="25">
        <v>5</v>
      </c>
    </row>
    <row r="103" spans="1:16" ht="17.25" customHeight="1" x14ac:dyDescent="0.35">
      <c r="A103" s="88"/>
      <c r="B103" s="18" t="s">
        <v>10046</v>
      </c>
      <c r="C103" s="18" t="s">
        <v>10466</v>
      </c>
      <c r="D103" s="55" t="s">
        <v>10210</v>
      </c>
      <c r="E103" s="57" t="s">
        <v>10443</v>
      </c>
      <c r="F103" s="8" t="s">
        <v>9687</v>
      </c>
      <c r="G103" s="8" t="s">
        <v>9719</v>
      </c>
      <c r="H103" s="25" t="s">
        <v>9634</v>
      </c>
      <c r="I103" s="87">
        <v>4.3499999999999996</v>
      </c>
      <c r="J103" s="59">
        <v>4.3499999999999996</v>
      </c>
      <c r="K103" s="8" t="s">
        <v>10132</v>
      </c>
      <c r="L103" s="25" t="s">
        <v>10018</v>
      </c>
      <c r="M103" s="25" t="s">
        <v>10226</v>
      </c>
      <c r="N103" s="8" t="str">
        <f t="shared" si="1"/>
        <v>Sim</v>
      </c>
      <c r="O103" s="25">
        <v>0</v>
      </c>
      <c r="P103" s="25">
        <v>25</v>
      </c>
    </row>
    <row r="104" spans="1:16" ht="17.25" customHeight="1" x14ac:dyDescent="0.35">
      <c r="A104" s="88"/>
      <c r="B104" s="18" t="s">
        <v>10046</v>
      </c>
      <c r="C104" s="18" t="s">
        <v>10466</v>
      </c>
      <c r="D104" s="55" t="s">
        <v>10212</v>
      </c>
      <c r="E104" s="57" t="s">
        <v>10242</v>
      </c>
      <c r="F104" s="8" t="s">
        <v>10454</v>
      </c>
      <c r="G104" s="8" t="s">
        <v>9719</v>
      </c>
      <c r="H104" s="25" t="s">
        <v>10456</v>
      </c>
      <c r="I104" s="87" t="s">
        <v>10349</v>
      </c>
      <c r="J104" s="59" t="s">
        <v>10349</v>
      </c>
      <c r="K104" s="8" t="s">
        <v>9780</v>
      </c>
      <c r="L104" s="25" t="s">
        <v>9780</v>
      </c>
      <c r="M104" s="25" t="s">
        <v>9780</v>
      </c>
      <c r="N104" s="8" t="str">
        <f t="shared" si="1"/>
        <v>Sim</v>
      </c>
      <c r="O104" s="25" t="s">
        <v>9780</v>
      </c>
      <c r="P104" s="25" t="s">
        <v>9780</v>
      </c>
    </row>
    <row r="105" spans="1:16" ht="17.25" customHeight="1" x14ac:dyDescent="0.35">
      <c r="A105" s="88"/>
      <c r="B105" s="18" t="s">
        <v>10046</v>
      </c>
      <c r="C105" s="18" t="s">
        <v>10466</v>
      </c>
      <c r="D105" s="55" t="s">
        <v>10211</v>
      </c>
      <c r="E105" s="57" t="s">
        <v>10243</v>
      </c>
      <c r="F105" s="8" t="s">
        <v>9687</v>
      </c>
      <c r="G105" s="8" t="s">
        <v>9719</v>
      </c>
      <c r="H105" s="25" t="s">
        <v>9780</v>
      </c>
      <c r="I105" s="87">
        <v>0</v>
      </c>
      <c r="J105" s="59">
        <v>0</v>
      </c>
      <c r="K105" s="8" t="s">
        <v>9780</v>
      </c>
      <c r="L105" s="25" t="s">
        <v>9780</v>
      </c>
      <c r="M105" s="25" t="s">
        <v>9780</v>
      </c>
      <c r="N105" s="8" t="str">
        <f t="shared" si="1"/>
        <v>Sim</v>
      </c>
      <c r="O105" s="25">
        <v>0</v>
      </c>
      <c r="P105" s="25">
        <v>100000000</v>
      </c>
    </row>
    <row r="106" spans="1:16" ht="17.25" customHeight="1" x14ac:dyDescent="0.35">
      <c r="A106" s="88"/>
      <c r="B106" s="18" t="s">
        <v>10046</v>
      </c>
      <c r="C106" s="18" t="s">
        <v>10466</v>
      </c>
      <c r="D106" s="55" t="s">
        <v>10214</v>
      </c>
      <c r="E106" s="57" t="s">
        <v>10445</v>
      </c>
      <c r="F106" s="8" t="s">
        <v>9687</v>
      </c>
      <c r="G106" s="8" t="s">
        <v>9719</v>
      </c>
      <c r="H106" s="25" t="s">
        <v>9634</v>
      </c>
      <c r="I106" s="87">
        <v>30</v>
      </c>
      <c r="J106" s="59">
        <v>30</v>
      </c>
      <c r="K106" s="8" t="s">
        <v>10132</v>
      </c>
      <c r="L106" s="25" t="s">
        <v>10018</v>
      </c>
      <c r="M106" s="25" t="s">
        <v>10233</v>
      </c>
      <c r="N106" s="8" t="str">
        <f t="shared" si="1"/>
        <v>Sim</v>
      </c>
      <c r="O106" s="25">
        <v>0</v>
      </c>
      <c r="P106" s="25">
        <v>100</v>
      </c>
    </row>
    <row r="107" spans="1:16" ht="17.25" customHeight="1" x14ac:dyDescent="0.35">
      <c r="A107" s="88"/>
      <c r="B107" s="18" t="s">
        <v>10046</v>
      </c>
      <c r="C107" s="18" t="s">
        <v>10466</v>
      </c>
      <c r="D107" s="55" t="s">
        <v>10215</v>
      </c>
      <c r="E107" s="57" t="s">
        <v>10446</v>
      </c>
      <c r="F107" s="8" t="s">
        <v>9642</v>
      </c>
      <c r="G107" s="8" t="s">
        <v>9719</v>
      </c>
      <c r="H107" s="25" t="s">
        <v>10227</v>
      </c>
      <c r="I107" s="87" t="s">
        <v>10228</v>
      </c>
      <c r="J107" s="59" t="s">
        <v>10228</v>
      </c>
      <c r="K107" s="8" t="s">
        <v>10132</v>
      </c>
      <c r="L107" s="25" t="s">
        <v>10018</v>
      </c>
      <c r="M107" s="25" t="s">
        <v>10234</v>
      </c>
      <c r="N107" s="8" t="str">
        <f t="shared" si="1"/>
        <v>Sim</v>
      </c>
      <c r="O107" s="25" t="s">
        <v>9780</v>
      </c>
      <c r="P107" s="25" t="s">
        <v>9780</v>
      </c>
    </row>
    <row r="108" spans="1:16" ht="17.25" customHeight="1" x14ac:dyDescent="0.35">
      <c r="A108" s="88"/>
      <c r="B108" s="18" t="s">
        <v>10046</v>
      </c>
      <c r="C108" s="18" t="s">
        <v>10466</v>
      </c>
      <c r="D108" s="55" t="s">
        <v>10216</v>
      </c>
      <c r="E108" s="57" t="s">
        <v>10453</v>
      </c>
      <c r="F108" s="8" t="s">
        <v>9687</v>
      </c>
      <c r="G108" s="8" t="s">
        <v>9719</v>
      </c>
      <c r="H108" s="25" t="s">
        <v>9634</v>
      </c>
      <c r="I108" s="87">
        <v>12.5</v>
      </c>
      <c r="J108" s="59">
        <v>12.5</v>
      </c>
      <c r="K108" s="8" t="s">
        <v>10132</v>
      </c>
      <c r="L108" s="25" t="s">
        <v>10018</v>
      </c>
      <c r="M108" s="25" t="s">
        <v>10235</v>
      </c>
      <c r="N108" s="8" t="str">
        <f t="shared" si="1"/>
        <v>Sim</v>
      </c>
      <c r="O108" s="25">
        <v>0</v>
      </c>
      <c r="P108" s="25">
        <v>35</v>
      </c>
    </row>
    <row r="109" spans="1:16" ht="17.25" customHeight="1" x14ac:dyDescent="0.35">
      <c r="A109" s="88"/>
      <c r="B109" s="18" t="s">
        <v>10046</v>
      </c>
      <c r="C109" s="18" t="s">
        <v>10466</v>
      </c>
      <c r="D109" s="55" t="s">
        <v>10217</v>
      </c>
      <c r="E109" s="57" t="s">
        <v>10447</v>
      </c>
      <c r="F109" s="8" t="s">
        <v>9687</v>
      </c>
      <c r="G109" s="8" t="s">
        <v>9719</v>
      </c>
      <c r="H109" s="25" t="s">
        <v>9634</v>
      </c>
      <c r="I109" s="87">
        <v>4.3499999999999996</v>
      </c>
      <c r="J109" s="59">
        <v>4.3499999999999996</v>
      </c>
      <c r="K109" s="8" t="s">
        <v>10132</v>
      </c>
      <c r="L109" s="25" t="s">
        <v>10018</v>
      </c>
      <c r="M109" s="25" t="s">
        <v>10236</v>
      </c>
      <c r="N109" s="8" t="str">
        <f t="shared" si="1"/>
        <v>Sim</v>
      </c>
      <c r="O109" s="25">
        <v>0</v>
      </c>
      <c r="P109" s="25">
        <v>25</v>
      </c>
    </row>
    <row r="110" spans="1:16" ht="17.25" customHeight="1" x14ac:dyDescent="0.35">
      <c r="A110" s="88"/>
      <c r="B110" s="18" t="s">
        <v>10046</v>
      </c>
      <c r="C110" s="18" t="s">
        <v>10466</v>
      </c>
      <c r="D110" s="55" t="s">
        <v>10218</v>
      </c>
      <c r="E110" s="57" t="s">
        <v>10448</v>
      </c>
      <c r="F110" s="8" t="s">
        <v>10213</v>
      </c>
      <c r="G110" s="8" t="s">
        <v>9719</v>
      </c>
      <c r="H110" s="25" t="s">
        <v>10143</v>
      </c>
      <c r="I110" s="87">
        <v>20</v>
      </c>
      <c r="J110" s="59">
        <v>20</v>
      </c>
      <c r="K110" s="8" t="s">
        <v>10132</v>
      </c>
      <c r="L110" s="25" t="s">
        <v>10018</v>
      </c>
      <c r="M110" s="25" t="s">
        <v>10237</v>
      </c>
      <c r="N110" s="8" t="str">
        <f t="shared" si="1"/>
        <v>Sim</v>
      </c>
      <c r="O110" s="25">
        <v>5</v>
      </c>
      <c r="P110" s="25">
        <v>35</v>
      </c>
    </row>
    <row r="111" spans="1:16" ht="17.25" customHeight="1" x14ac:dyDescent="0.35">
      <c r="A111" s="88"/>
      <c r="B111" s="18" t="s">
        <v>10046</v>
      </c>
      <c r="C111" s="18" t="s">
        <v>10466</v>
      </c>
      <c r="D111" s="55" t="s">
        <v>10219</v>
      </c>
      <c r="E111" s="57" t="s">
        <v>10449</v>
      </c>
      <c r="F111" s="8" t="s">
        <v>10213</v>
      </c>
      <c r="G111" s="8" t="s">
        <v>9719</v>
      </c>
      <c r="H111" s="25" t="s">
        <v>10143</v>
      </c>
      <c r="I111" s="87">
        <v>2</v>
      </c>
      <c r="J111" s="59">
        <v>2</v>
      </c>
      <c r="K111" s="8" t="s">
        <v>10132</v>
      </c>
      <c r="L111" s="25" t="s">
        <v>10018</v>
      </c>
      <c r="M111" s="25" t="s">
        <v>10238</v>
      </c>
      <c r="N111" s="8" t="str">
        <f t="shared" si="1"/>
        <v>Sim</v>
      </c>
      <c r="O111" s="25">
        <v>0</v>
      </c>
      <c r="P111" s="25">
        <v>5</v>
      </c>
    </row>
    <row r="112" spans="1:16" ht="17.25" customHeight="1" x14ac:dyDescent="0.35">
      <c r="A112" s="88"/>
      <c r="B112" s="18" t="s">
        <v>10046</v>
      </c>
      <c r="C112" s="18" t="s">
        <v>10466</v>
      </c>
      <c r="D112" s="55" t="s">
        <v>10220</v>
      </c>
      <c r="E112" s="57" t="s">
        <v>10450</v>
      </c>
      <c r="F112" s="8" t="s">
        <v>9687</v>
      </c>
      <c r="G112" s="8" t="s">
        <v>9719</v>
      </c>
      <c r="H112" s="25" t="s">
        <v>9634</v>
      </c>
      <c r="I112" s="87">
        <v>4.3499999999999996</v>
      </c>
      <c r="J112" s="59">
        <v>4.3499999999999996</v>
      </c>
      <c r="K112" s="8" t="s">
        <v>10132</v>
      </c>
      <c r="L112" s="25" t="s">
        <v>10018</v>
      </c>
      <c r="M112" s="25" t="s">
        <v>10239</v>
      </c>
      <c r="N112" s="8" t="str">
        <f t="shared" si="1"/>
        <v>Sim</v>
      </c>
      <c r="O112" s="25">
        <v>0</v>
      </c>
      <c r="P112" s="25">
        <v>25</v>
      </c>
    </row>
    <row r="113" spans="1:16" ht="17.25" customHeight="1" x14ac:dyDescent="0.35">
      <c r="A113" s="88"/>
      <c r="B113" s="18" t="s">
        <v>10046</v>
      </c>
      <c r="C113" s="18" t="s">
        <v>10466</v>
      </c>
      <c r="D113" s="55" t="s">
        <v>10221</v>
      </c>
      <c r="E113" s="57" t="s">
        <v>10240</v>
      </c>
      <c r="F113" s="8" t="s">
        <v>10454</v>
      </c>
      <c r="G113" s="8" t="s">
        <v>9719</v>
      </c>
      <c r="H113" s="25" t="s">
        <v>10456</v>
      </c>
      <c r="I113" s="87" t="s">
        <v>10349</v>
      </c>
      <c r="J113" s="59" t="s">
        <v>10349</v>
      </c>
      <c r="K113" s="8" t="s">
        <v>9780</v>
      </c>
      <c r="L113" s="25" t="s">
        <v>9780</v>
      </c>
      <c r="M113" s="25" t="s">
        <v>9780</v>
      </c>
      <c r="N113" s="8" t="str">
        <f t="shared" si="1"/>
        <v>Sim</v>
      </c>
      <c r="O113" s="25" t="s">
        <v>9780</v>
      </c>
      <c r="P113" s="25" t="s">
        <v>9780</v>
      </c>
    </row>
    <row r="114" spans="1:16" ht="17.25" customHeight="1" x14ac:dyDescent="0.35">
      <c r="A114" s="88"/>
      <c r="B114" s="18" t="s">
        <v>10046</v>
      </c>
      <c r="C114" s="18" t="s">
        <v>10466</v>
      </c>
      <c r="D114" s="55" t="s">
        <v>10222</v>
      </c>
      <c r="E114" s="57" t="s">
        <v>10241</v>
      </c>
      <c r="F114" s="8" t="s">
        <v>9687</v>
      </c>
      <c r="G114" s="8" t="s">
        <v>9719</v>
      </c>
      <c r="H114" s="25" t="s">
        <v>9780</v>
      </c>
      <c r="I114" s="87">
        <v>0</v>
      </c>
      <c r="J114" s="59">
        <v>0</v>
      </c>
      <c r="K114" s="8" t="s">
        <v>9780</v>
      </c>
      <c r="L114" s="25" t="s">
        <v>9780</v>
      </c>
      <c r="M114" s="25" t="s">
        <v>9780</v>
      </c>
      <c r="N114" s="8" t="str">
        <f t="shared" si="1"/>
        <v>Sim</v>
      </c>
      <c r="O114" s="25">
        <v>0</v>
      </c>
      <c r="P114" s="25">
        <v>100000000</v>
      </c>
    </row>
    <row r="115" spans="1:16" ht="17.25" customHeight="1" x14ac:dyDescent="0.35">
      <c r="A115" s="88" t="s">
        <v>9989</v>
      </c>
      <c r="B115" s="18" t="s">
        <v>10046</v>
      </c>
      <c r="C115" s="18" t="s">
        <v>10471</v>
      </c>
      <c r="D115" s="55" t="s">
        <v>9978</v>
      </c>
      <c r="E115" s="57" t="s">
        <v>10362</v>
      </c>
      <c r="F115" s="8" t="s">
        <v>9687</v>
      </c>
      <c r="G115" s="8" t="s">
        <v>9719</v>
      </c>
      <c r="H115" s="25" t="s">
        <v>10044</v>
      </c>
      <c r="I115" s="87">
        <v>155</v>
      </c>
      <c r="J115" s="59">
        <v>155</v>
      </c>
      <c r="K115" s="8" t="s">
        <v>10132</v>
      </c>
      <c r="L115" s="25" t="s">
        <v>10032</v>
      </c>
      <c r="M115" s="25" t="s">
        <v>10033</v>
      </c>
      <c r="N115" s="8" t="str">
        <f t="shared" si="1"/>
        <v>Sim</v>
      </c>
      <c r="O115" s="25">
        <v>140</v>
      </c>
      <c r="P115" s="25">
        <v>160</v>
      </c>
    </row>
    <row r="116" spans="1:16" ht="17.25" customHeight="1" x14ac:dyDescent="0.35">
      <c r="A116" s="88"/>
      <c r="B116" s="18" t="s">
        <v>10046</v>
      </c>
      <c r="C116" s="18" t="s">
        <v>10471</v>
      </c>
      <c r="D116" s="55" t="s">
        <v>9979</v>
      </c>
      <c r="E116" s="57" t="s">
        <v>10363</v>
      </c>
      <c r="F116" s="8" t="s">
        <v>9687</v>
      </c>
      <c r="G116" s="8" t="s">
        <v>9719</v>
      </c>
      <c r="H116" s="25" t="s">
        <v>9634</v>
      </c>
      <c r="I116" s="58">
        <v>100</v>
      </c>
      <c r="J116" s="58">
        <v>100</v>
      </c>
      <c r="K116" s="8" t="s">
        <v>10132</v>
      </c>
      <c r="L116" s="25" t="s">
        <v>10032</v>
      </c>
      <c r="M116" s="25" t="s">
        <v>10034</v>
      </c>
      <c r="N116" s="8" t="str">
        <f t="shared" si="1"/>
        <v>Sim</v>
      </c>
      <c r="O116" s="25">
        <v>50</v>
      </c>
      <c r="P116" s="25">
        <v>100</v>
      </c>
    </row>
    <row r="117" spans="1:16" ht="17.25" customHeight="1" x14ac:dyDescent="0.35">
      <c r="A117" s="88"/>
      <c r="B117" s="18" t="s">
        <v>10046</v>
      </c>
      <c r="C117" s="18" t="s">
        <v>10471</v>
      </c>
      <c r="D117" s="55" t="s">
        <v>9980</v>
      </c>
      <c r="E117" s="57" t="s">
        <v>10364</v>
      </c>
      <c r="F117" s="8" t="s">
        <v>9687</v>
      </c>
      <c r="G117" s="8" t="s">
        <v>9719</v>
      </c>
      <c r="H117" s="25" t="s">
        <v>9634</v>
      </c>
      <c r="I117" s="58">
        <v>1</v>
      </c>
      <c r="J117" s="58">
        <v>1</v>
      </c>
      <c r="K117" s="8" t="s">
        <v>10132</v>
      </c>
      <c r="L117" s="25" t="s">
        <v>10032</v>
      </c>
      <c r="M117" s="25" t="s">
        <v>10035</v>
      </c>
      <c r="N117" s="8" t="str">
        <f t="shared" si="1"/>
        <v>Sim</v>
      </c>
      <c r="O117" s="25">
        <v>0</v>
      </c>
      <c r="P117" s="25">
        <v>10</v>
      </c>
    </row>
    <row r="118" spans="1:16" ht="17.25" customHeight="1" x14ac:dyDescent="0.35">
      <c r="A118" s="88"/>
      <c r="B118" s="18" t="s">
        <v>10046</v>
      </c>
      <c r="C118" s="18" t="s">
        <v>10471</v>
      </c>
      <c r="D118" s="55" t="s">
        <v>9981</v>
      </c>
      <c r="E118" s="57" t="s">
        <v>10365</v>
      </c>
      <c r="F118" s="8" t="s">
        <v>9687</v>
      </c>
      <c r="G118" s="8" t="s">
        <v>9719</v>
      </c>
      <c r="H118" s="25" t="s">
        <v>9634</v>
      </c>
      <c r="I118" s="58">
        <v>5</v>
      </c>
      <c r="J118" s="58">
        <v>5</v>
      </c>
      <c r="K118" s="8" t="s">
        <v>10132</v>
      </c>
      <c r="L118" s="25" t="s">
        <v>10032</v>
      </c>
      <c r="M118" s="25" t="s">
        <v>10036</v>
      </c>
      <c r="N118" s="8" t="str">
        <f t="shared" si="1"/>
        <v>Sim</v>
      </c>
      <c r="O118" s="25">
        <v>0</v>
      </c>
      <c r="P118" s="25">
        <v>15</v>
      </c>
    </row>
    <row r="119" spans="1:16" ht="17.25" customHeight="1" x14ac:dyDescent="0.35">
      <c r="A119" s="88"/>
      <c r="B119" s="18" t="s">
        <v>10046</v>
      </c>
      <c r="C119" s="18" t="s">
        <v>10471</v>
      </c>
      <c r="D119" s="55" t="s">
        <v>9982</v>
      </c>
      <c r="E119" s="57" t="s">
        <v>10372</v>
      </c>
      <c r="F119" s="8" t="s">
        <v>9687</v>
      </c>
      <c r="G119" s="8" t="s">
        <v>9719</v>
      </c>
      <c r="H119" s="25" t="s">
        <v>9634</v>
      </c>
      <c r="I119" s="58">
        <v>2.5</v>
      </c>
      <c r="J119" s="58">
        <v>2.5</v>
      </c>
      <c r="K119" s="8" t="s">
        <v>10132</v>
      </c>
      <c r="L119" s="25" t="s">
        <v>10032</v>
      </c>
      <c r="M119" s="25" t="s">
        <v>10037</v>
      </c>
      <c r="N119" s="8" t="str">
        <f t="shared" si="1"/>
        <v>Sim</v>
      </c>
      <c r="O119" s="25">
        <v>0</v>
      </c>
      <c r="P119" s="25">
        <v>10</v>
      </c>
    </row>
    <row r="120" spans="1:16" ht="17.25" customHeight="1" x14ac:dyDescent="0.35">
      <c r="A120" s="88"/>
      <c r="B120" s="18" t="s">
        <v>10046</v>
      </c>
      <c r="C120" s="18" t="s">
        <v>10471</v>
      </c>
      <c r="D120" s="55" t="s">
        <v>9983</v>
      </c>
      <c r="E120" s="57" t="s">
        <v>10366</v>
      </c>
      <c r="F120" s="8" t="s">
        <v>9687</v>
      </c>
      <c r="G120" s="8" t="s">
        <v>9719</v>
      </c>
      <c r="H120" s="25" t="s">
        <v>10045</v>
      </c>
      <c r="I120" s="58">
        <v>300000</v>
      </c>
      <c r="J120" s="58">
        <v>300000</v>
      </c>
      <c r="K120" s="8" t="s">
        <v>10132</v>
      </c>
      <c r="L120" s="25" t="s">
        <v>10032</v>
      </c>
      <c r="M120" s="25" t="s">
        <v>10038</v>
      </c>
      <c r="N120" s="8" t="str">
        <f t="shared" si="1"/>
        <v>Sim</v>
      </c>
      <c r="O120" s="25">
        <v>0</v>
      </c>
      <c r="P120" s="25">
        <v>1000000</v>
      </c>
    </row>
    <row r="121" spans="1:16" ht="17.25" customHeight="1" x14ac:dyDescent="0.35">
      <c r="A121" s="88"/>
      <c r="B121" s="18" t="s">
        <v>10046</v>
      </c>
      <c r="C121" s="18" t="s">
        <v>10471</v>
      </c>
      <c r="D121" s="55" t="s">
        <v>9984</v>
      </c>
      <c r="E121" s="57" t="s">
        <v>10367</v>
      </c>
      <c r="F121" s="8" t="s">
        <v>9687</v>
      </c>
      <c r="G121" s="8" t="s">
        <v>9719</v>
      </c>
      <c r="H121" s="25" t="s">
        <v>9634</v>
      </c>
      <c r="I121" s="58">
        <v>30</v>
      </c>
      <c r="J121" s="58">
        <v>30</v>
      </c>
      <c r="K121" s="8" t="s">
        <v>10132</v>
      </c>
      <c r="L121" s="25" t="s">
        <v>10032</v>
      </c>
      <c r="M121" s="25" t="s">
        <v>10039</v>
      </c>
      <c r="N121" s="8" t="str">
        <f t="shared" si="1"/>
        <v>Sim</v>
      </c>
      <c r="O121" s="25">
        <v>0</v>
      </c>
      <c r="P121" s="25">
        <v>75</v>
      </c>
    </row>
    <row r="122" spans="1:16" ht="17.25" customHeight="1" x14ac:dyDescent="0.35">
      <c r="A122" s="88"/>
      <c r="B122" s="18" t="s">
        <v>10046</v>
      </c>
      <c r="C122" s="18" t="s">
        <v>10471</v>
      </c>
      <c r="D122" s="55" t="s">
        <v>9985</v>
      </c>
      <c r="E122" s="57" t="s">
        <v>10368</v>
      </c>
      <c r="F122" s="8" t="s">
        <v>9687</v>
      </c>
      <c r="G122" s="8" t="s">
        <v>9719</v>
      </c>
      <c r="H122" s="25" t="s">
        <v>9634</v>
      </c>
      <c r="I122" s="58">
        <v>50</v>
      </c>
      <c r="J122" s="58">
        <v>50</v>
      </c>
      <c r="K122" s="8" t="s">
        <v>10132</v>
      </c>
      <c r="L122" s="25" t="s">
        <v>10032</v>
      </c>
      <c r="M122" s="25" t="s">
        <v>10040</v>
      </c>
      <c r="N122" s="8" t="str">
        <f t="shared" si="1"/>
        <v>Sim</v>
      </c>
      <c r="O122" s="25">
        <v>0</v>
      </c>
      <c r="P122" s="25">
        <v>100</v>
      </c>
    </row>
    <row r="123" spans="1:16" ht="17.25" customHeight="1" x14ac:dyDescent="0.35">
      <c r="A123" s="88"/>
      <c r="B123" s="18" t="s">
        <v>10046</v>
      </c>
      <c r="C123" s="18" t="s">
        <v>10471</v>
      </c>
      <c r="D123" s="55" t="s">
        <v>9986</v>
      </c>
      <c r="E123" s="57" t="s">
        <v>10369</v>
      </c>
      <c r="F123" s="8" t="s">
        <v>9687</v>
      </c>
      <c r="G123" s="8" t="s">
        <v>9719</v>
      </c>
      <c r="H123" s="25" t="s">
        <v>10045</v>
      </c>
      <c r="I123" s="58">
        <v>10000</v>
      </c>
      <c r="J123" s="58">
        <v>10000</v>
      </c>
      <c r="K123" s="8" t="s">
        <v>10132</v>
      </c>
      <c r="L123" s="25" t="s">
        <v>10032</v>
      </c>
      <c r="M123" s="25" t="s">
        <v>10041</v>
      </c>
      <c r="N123" s="8" t="str">
        <f t="shared" si="1"/>
        <v>Sim</v>
      </c>
      <c r="O123" s="25">
        <v>0</v>
      </c>
      <c r="P123" s="25">
        <v>100000</v>
      </c>
    </row>
    <row r="124" spans="1:16" ht="17.25" customHeight="1" x14ac:dyDescent="0.35">
      <c r="A124" s="88"/>
      <c r="B124" s="18" t="s">
        <v>10046</v>
      </c>
      <c r="C124" s="18" t="s">
        <v>10471</v>
      </c>
      <c r="D124" s="55" t="s">
        <v>9987</v>
      </c>
      <c r="E124" s="57" t="s">
        <v>10370</v>
      </c>
      <c r="F124" s="8" t="s">
        <v>9687</v>
      </c>
      <c r="G124" s="8" t="s">
        <v>9719</v>
      </c>
      <c r="H124" s="25" t="s">
        <v>10045</v>
      </c>
      <c r="I124" s="58">
        <v>100</v>
      </c>
      <c r="J124" s="58">
        <v>100</v>
      </c>
      <c r="K124" s="8" t="s">
        <v>10132</v>
      </c>
      <c r="L124" s="25" t="s">
        <v>10032</v>
      </c>
      <c r="M124" s="25" t="s">
        <v>10042</v>
      </c>
      <c r="N124" s="8" t="str">
        <f t="shared" si="1"/>
        <v>Sim</v>
      </c>
      <c r="O124" s="25">
        <v>0</v>
      </c>
      <c r="P124" s="25">
        <v>500</v>
      </c>
    </row>
    <row r="125" spans="1:16" ht="17.25" customHeight="1" x14ac:dyDescent="0.35">
      <c r="A125" s="88"/>
      <c r="B125" s="18" t="s">
        <v>10046</v>
      </c>
      <c r="C125" s="18" t="s">
        <v>10471</v>
      </c>
      <c r="D125" s="55" t="s">
        <v>9988</v>
      </c>
      <c r="E125" s="57" t="s">
        <v>10371</v>
      </c>
      <c r="F125" s="8" t="s">
        <v>9687</v>
      </c>
      <c r="G125" s="8" t="s">
        <v>9719</v>
      </c>
      <c r="H125" s="25" t="s">
        <v>10045</v>
      </c>
      <c r="I125" s="58">
        <v>103</v>
      </c>
      <c r="J125" s="58">
        <v>103</v>
      </c>
      <c r="K125" s="8" t="s">
        <v>10132</v>
      </c>
      <c r="L125" s="25" t="s">
        <v>10032</v>
      </c>
      <c r="M125" s="25" t="s">
        <v>10043</v>
      </c>
      <c r="N125" s="8" t="str">
        <f t="shared" si="1"/>
        <v>Sim</v>
      </c>
      <c r="O125" s="25">
        <v>0</v>
      </c>
      <c r="P125" s="25">
        <v>500</v>
      </c>
    </row>
    <row r="126" spans="1:16" ht="17.25" customHeight="1" x14ac:dyDescent="0.35">
      <c r="A126" s="47" t="s">
        <v>10435</v>
      </c>
      <c r="B126" s="18" t="s">
        <v>10047</v>
      </c>
      <c r="C126" s="18" t="s">
        <v>10472</v>
      </c>
      <c r="D126" s="55" t="s">
        <v>10436</v>
      </c>
      <c r="E126" s="57" t="s">
        <v>10437</v>
      </c>
      <c r="F126" s="8" t="s">
        <v>9687</v>
      </c>
      <c r="G126" s="8" t="s">
        <v>9719</v>
      </c>
      <c r="H126" s="25" t="s">
        <v>9634</v>
      </c>
      <c r="I126" s="58">
        <v>100</v>
      </c>
      <c r="J126" s="58">
        <v>100</v>
      </c>
      <c r="K126" s="54" t="s">
        <v>10149</v>
      </c>
      <c r="L126" s="25" t="s">
        <v>10055</v>
      </c>
      <c r="M126" s="25" t="s">
        <v>10150</v>
      </c>
      <c r="N126" s="8" t="str">
        <f t="shared" si="1"/>
        <v>Sim</v>
      </c>
      <c r="O126" s="25">
        <v>0</v>
      </c>
      <c r="P126" s="25">
        <v>100</v>
      </c>
    </row>
    <row r="127" spans="1:16" ht="17.25" customHeight="1" x14ac:dyDescent="0.35">
      <c r="A127" s="88"/>
      <c r="B127" s="18" t="s">
        <v>10047</v>
      </c>
      <c r="C127" s="18" t="s">
        <v>10473</v>
      </c>
      <c r="D127" s="55" t="s">
        <v>10244</v>
      </c>
      <c r="E127" s="57" t="s">
        <v>10373</v>
      </c>
      <c r="F127" s="8" t="s">
        <v>9687</v>
      </c>
      <c r="G127" s="8" t="s">
        <v>9719</v>
      </c>
      <c r="H127" s="25" t="s">
        <v>9994</v>
      </c>
      <c r="I127" s="87">
        <v>390</v>
      </c>
      <c r="J127" s="59">
        <v>390</v>
      </c>
      <c r="K127" s="54" t="s">
        <v>10149</v>
      </c>
      <c r="L127" s="25" t="s">
        <v>10055</v>
      </c>
      <c r="M127" s="25" t="s">
        <v>10152</v>
      </c>
      <c r="N127" s="8" t="str">
        <f t="shared" si="1"/>
        <v>Sim</v>
      </c>
      <c r="O127" s="25">
        <v>250</v>
      </c>
      <c r="P127" s="25">
        <v>750</v>
      </c>
    </row>
    <row r="128" spans="1:16" ht="17.25" customHeight="1" x14ac:dyDescent="0.35">
      <c r="A128" s="88"/>
      <c r="B128" s="18" t="s">
        <v>10047</v>
      </c>
      <c r="C128" s="18" t="s">
        <v>10473</v>
      </c>
      <c r="D128" s="55" t="s">
        <v>10245</v>
      </c>
      <c r="E128" s="57" t="s">
        <v>10374</v>
      </c>
      <c r="F128" s="8" t="s">
        <v>9687</v>
      </c>
      <c r="G128" s="8" t="s">
        <v>9719</v>
      </c>
      <c r="H128" s="25" t="s">
        <v>9994</v>
      </c>
      <c r="I128" s="87">
        <v>549.4</v>
      </c>
      <c r="J128" s="59">
        <v>549.4</v>
      </c>
      <c r="K128" s="54" t="s">
        <v>10149</v>
      </c>
      <c r="L128" s="25" t="s">
        <v>10055</v>
      </c>
      <c r="M128" s="25" t="s">
        <v>10350</v>
      </c>
      <c r="N128" s="8" t="str">
        <f t="shared" si="1"/>
        <v>Sim</v>
      </c>
      <c r="O128" s="25">
        <v>250</v>
      </c>
      <c r="P128" s="25">
        <v>750</v>
      </c>
    </row>
    <row r="129" spans="1:16" ht="17.25" customHeight="1" x14ac:dyDescent="0.35">
      <c r="A129" s="88"/>
      <c r="B129" s="18" t="s">
        <v>10047</v>
      </c>
      <c r="C129" s="18" t="s">
        <v>10473</v>
      </c>
      <c r="D129" s="55" t="s">
        <v>10246</v>
      </c>
      <c r="E129" s="57" t="s">
        <v>10375</v>
      </c>
      <c r="F129" s="8" t="s">
        <v>9687</v>
      </c>
      <c r="G129" s="8" t="s">
        <v>9719</v>
      </c>
      <c r="H129" s="25" t="s">
        <v>10048</v>
      </c>
      <c r="I129" s="87">
        <v>2</v>
      </c>
      <c r="J129" s="59">
        <v>2</v>
      </c>
      <c r="K129" s="54" t="s">
        <v>10149</v>
      </c>
      <c r="L129" s="25" t="s">
        <v>10055</v>
      </c>
      <c r="M129" s="25" t="s">
        <v>10351</v>
      </c>
      <c r="N129" s="8" t="str">
        <f t="shared" si="1"/>
        <v>Sim</v>
      </c>
      <c r="O129" s="25">
        <v>1</v>
      </c>
      <c r="P129" s="25">
        <v>10</v>
      </c>
    </row>
    <row r="130" spans="1:16" ht="17.25" customHeight="1" x14ac:dyDescent="0.35">
      <c r="A130" s="88"/>
      <c r="B130" s="18" t="s">
        <v>10047</v>
      </c>
      <c r="C130" s="18" t="s">
        <v>10473</v>
      </c>
      <c r="D130" s="55" t="s">
        <v>10247</v>
      </c>
      <c r="E130" s="57" t="s">
        <v>10376</v>
      </c>
      <c r="F130" s="8" t="s">
        <v>9687</v>
      </c>
      <c r="G130" s="8" t="s">
        <v>9719</v>
      </c>
      <c r="H130" s="25" t="s">
        <v>9975</v>
      </c>
      <c r="I130" s="87">
        <v>0</v>
      </c>
      <c r="J130" s="59">
        <v>0</v>
      </c>
      <c r="K130" s="54" t="s">
        <v>10149</v>
      </c>
      <c r="L130" s="25" t="s">
        <v>10055</v>
      </c>
      <c r="M130" s="25" t="s">
        <v>10153</v>
      </c>
      <c r="N130" s="8" t="str">
        <f t="shared" si="1"/>
        <v>Sim</v>
      </c>
      <c r="O130" s="25">
        <v>0</v>
      </c>
      <c r="P130" s="25">
        <v>500</v>
      </c>
    </row>
    <row r="131" spans="1:16" ht="17.25" customHeight="1" x14ac:dyDescent="0.35">
      <c r="A131" s="88"/>
      <c r="B131" s="18" t="s">
        <v>10047</v>
      </c>
      <c r="C131" s="18" t="s">
        <v>10473</v>
      </c>
      <c r="D131" s="55" t="s">
        <v>10248</v>
      </c>
      <c r="E131" s="57" t="s">
        <v>10377</v>
      </c>
      <c r="F131" s="8" t="s">
        <v>9687</v>
      </c>
      <c r="G131" s="8" t="s">
        <v>9719</v>
      </c>
      <c r="H131" s="25" t="s">
        <v>9975</v>
      </c>
      <c r="I131" s="87">
        <v>0</v>
      </c>
      <c r="J131" s="59">
        <v>0</v>
      </c>
      <c r="K131" s="54" t="s">
        <v>10149</v>
      </c>
      <c r="L131" s="25" t="s">
        <v>10055</v>
      </c>
      <c r="M131" s="25" t="s">
        <v>10352</v>
      </c>
      <c r="N131" s="8" t="str">
        <f t="shared" si="1"/>
        <v>Sim</v>
      </c>
      <c r="O131" s="25">
        <v>0</v>
      </c>
      <c r="P131" s="25">
        <v>50</v>
      </c>
    </row>
    <row r="132" spans="1:16" ht="17.25" customHeight="1" x14ac:dyDescent="0.35">
      <c r="A132" s="88"/>
      <c r="B132" s="18" t="s">
        <v>10047</v>
      </c>
      <c r="C132" s="18" t="s">
        <v>10473</v>
      </c>
      <c r="D132" s="55" t="s">
        <v>10249</v>
      </c>
      <c r="E132" s="57" t="s">
        <v>10378</v>
      </c>
      <c r="F132" s="8" t="s">
        <v>10454</v>
      </c>
      <c r="G132" s="8" t="s">
        <v>9719</v>
      </c>
      <c r="H132" s="25" t="s">
        <v>10455</v>
      </c>
      <c r="I132" s="58" t="s">
        <v>9719</v>
      </c>
      <c r="J132" s="58" t="s">
        <v>9719</v>
      </c>
      <c r="K132" s="54" t="s">
        <v>10149</v>
      </c>
      <c r="L132" s="25" t="s">
        <v>10055</v>
      </c>
      <c r="M132" s="25" t="s">
        <v>10154</v>
      </c>
      <c r="N132" s="8" t="str">
        <f t="shared" si="1"/>
        <v>Sim</v>
      </c>
      <c r="O132" s="25" t="s">
        <v>9780</v>
      </c>
      <c r="P132" s="25" t="s">
        <v>10451</v>
      </c>
    </row>
    <row r="133" spans="1:16" ht="17.25" customHeight="1" x14ac:dyDescent="0.35">
      <c r="A133" s="88"/>
      <c r="B133" s="18" t="s">
        <v>10047</v>
      </c>
      <c r="C133" s="18" t="s">
        <v>10473</v>
      </c>
      <c r="D133" s="55" t="s">
        <v>10250</v>
      </c>
      <c r="E133" s="57" t="s">
        <v>10379</v>
      </c>
      <c r="F133" s="8" t="s">
        <v>9687</v>
      </c>
      <c r="G133" s="8" t="s">
        <v>9719</v>
      </c>
      <c r="H133" s="25" t="s">
        <v>9634</v>
      </c>
      <c r="I133" s="87">
        <v>0.25</v>
      </c>
      <c r="J133" s="59">
        <v>0.25</v>
      </c>
      <c r="K133" s="54" t="s">
        <v>10149</v>
      </c>
      <c r="L133" s="25" t="s">
        <v>10055</v>
      </c>
      <c r="M133" s="25" t="s">
        <v>10155</v>
      </c>
      <c r="N133" s="8" t="str">
        <f t="shared" si="1"/>
        <v>Sim</v>
      </c>
      <c r="O133" s="25">
        <v>0</v>
      </c>
      <c r="P133" s="25">
        <v>100</v>
      </c>
    </row>
    <row r="134" spans="1:16" ht="17.25" customHeight="1" x14ac:dyDescent="0.35">
      <c r="A134" s="88"/>
      <c r="B134" s="18" t="s">
        <v>10047</v>
      </c>
      <c r="C134" s="18" t="s">
        <v>10473</v>
      </c>
      <c r="D134" s="55" t="s">
        <v>10251</v>
      </c>
      <c r="E134" s="57" t="s">
        <v>10380</v>
      </c>
      <c r="F134" s="8" t="s">
        <v>9687</v>
      </c>
      <c r="G134" s="8" t="s">
        <v>9719</v>
      </c>
      <c r="H134" s="25" t="s">
        <v>9634</v>
      </c>
      <c r="I134" s="87">
        <v>0</v>
      </c>
      <c r="J134" s="59">
        <v>0</v>
      </c>
      <c r="K134" s="54" t="s">
        <v>10149</v>
      </c>
      <c r="L134" s="25" t="s">
        <v>10055</v>
      </c>
      <c r="M134" s="25" t="s">
        <v>10156</v>
      </c>
      <c r="N134" s="8" t="str">
        <f t="shared" si="1"/>
        <v>Sim</v>
      </c>
      <c r="O134" s="25">
        <v>0</v>
      </c>
      <c r="P134" s="25">
        <v>100</v>
      </c>
    </row>
    <row r="135" spans="1:16" ht="17.25" customHeight="1" x14ac:dyDescent="0.35">
      <c r="A135" s="88"/>
      <c r="B135" s="18" t="s">
        <v>10047</v>
      </c>
      <c r="C135" s="18" t="s">
        <v>10473</v>
      </c>
      <c r="D135" s="55" t="s">
        <v>10252</v>
      </c>
      <c r="E135" s="57" t="s">
        <v>10381</v>
      </c>
      <c r="F135" s="8" t="s">
        <v>9687</v>
      </c>
      <c r="G135" s="8" t="s">
        <v>9719</v>
      </c>
      <c r="H135" s="25" t="s">
        <v>9975</v>
      </c>
      <c r="I135" s="87">
        <v>950</v>
      </c>
      <c r="J135" s="59">
        <v>950</v>
      </c>
      <c r="K135" s="54" t="s">
        <v>10149</v>
      </c>
      <c r="L135" s="25" t="s">
        <v>10055</v>
      </c>
      <c r="M135" s="25" t="s">
        <v>10157</v>
      </c>
      <c r="N135" s="8" t="str">
        <f t="shared" ref="N135:N199" si="2">IF(F135="String",IF(I135&lt;&gt;"","Sim","Não"),IF(F135="List",IF(I135&lt;&gt;"","Sim","Não"),IF(AND(I135&gt;=O135,I135&lt;=P135,I135&lt;&gt;""),"Sim","Não")))</f>
        <v>Sim</v>
      </c>
      <c r="O135" s="25">
        <v>0</v>
      </c>
      <c r="P135" s="25">
        <v>5000</v>
      </c>
    </row>
    <row r="136" spans="1:16" ht="17.25" customHeight="1" x14ac:dyDescent="0.35">
      <c r="A136" s="88"/>
      <c r="B136" s="18" t="s">
        <v>10047</v>
      </c>
      <c r="C136" s="18" t="s">
        <v>10473</v>
      </c>
      <c r="D136" s="55" t="s">
        <v>10253</v>
      </c>
      <c r="E136" s="57" t="s">
        <v>10382</v>
      </c>
      <c r="F136" s="8" t="s">
        <v>9687</v>
      </c>
      <c r="G136" s="8" t="s">
        <v>9719</v>
      </c>
      <c r="H136" s="25" t="s">
        <v>9975</v>
      </c>
      <c r="I136" s="58">
        <v>2000</v>
      </c>
      <c r="J136" s="58">
        <v>2000</v>
      </c>
      <c r="K136" s="54" t="s">
        <v>10149</v>
      </c>
      <c r="L136" s="25" t="s">
        <v>10055</v>
      </c>
      <c r="M136" s="25" t="s">
        <v>10158</v>
      </c>
      <c r="N136" s="8" t="str">
        <f t="shared" si="2"/>
        <v>Sim</v>
      </c>
      <c r="O136" s="25">
        <v>0</v>
      </c>
      <c r="P136" s="25">
        <v>5000</v>
      </c>
    </row>
    <row r="137" spans="1:16" ht="17.25" customHeight="1" x14ac:dyDescent="0.35">
      <c r="A137" s="88"/>
      <c r="B137" s="18" t="s">
        <v>10047</v>
      </c>
      <c r="C137" s="18" t="s">
        <v>10473</v>
      </c>
      <c r="D137" s="55" t="s">
        <v>10254</v>
      </c>
      <c r="E137" s="57" t="s">
        <v>10384</v>
      </c>
      <c r="F137" s="8" t="s">
        <v>9687</v>
      </c>
      <c r="G137" s="8" t="s">
        <v>9719</v>
      </c>
      <c r="H137" s="25" t="s">
        <v>9975</v>
      </c>
      <c r="I137" s="87">
        <v>2750</v>
      </c>
      <c r="J137" s="59">
        <v>2750</v>
      </c>
      <c r="K137" s="54" t="s">
        <v>10149</v>
      </c>
      <c r="L137" s="25" t="s">
        <v>10055</v>
      </c>
      <c r="M137" s="25" t="s">
        <v>10159</v>
      </c>
      <c r="N137" s="8" t="str">
        <f t="shared" si="2"/>
        <v>Sim</v>
      </c>
      <c r="O137" s="25">
        <v>0</v>
      </c>
      <c r="P137" s="25">
        <v>5000</v>
      </c>
    </row>
    <row r="138" spans="1:16" ht="17.25" customHeight="1" x14ac:dyDescent="0.35">
      <c r="A138" s="88"/>
      <c r="B138" s="18" t="s">
        <v>10047</v>
      </c>
      <c r="C138" s="18" t="s">
        <v>10473</v>
      </c>
      <c r="D138" s="55" t="s">
        <v>10255</v>
      </c>
      <c r="E138" s="57" t="s">
        <v>10383</v>
      </c>
      <c r="F138" s="8" t="s">
        <v>9687</v>
      </c>
      <c r="G138" s="8" t="s">
        <v>9719</v>
      </c>
      <c r="H138" s="25" t="s">
        <v>9975</v>
      </c>
      <c r="I138" s="87">
        <v>300</v>
      </c>
      <c r="J138" s="59">
        <v>300</v>
      </c>
      <c r="K138" s="54" t="s">
        <v>10149</v>
      </c>
      <c r="L138" s="25" t="s">
        <v>10055</v>
      </c>
      <c r="M138" s="25" t="s">
        <v>10160</v>
      </c>
      <c r="N138" s="8" t="str">
        <f t="shared" si="2"/>
        <v>Sim</v>
      </c>
      <c r="O138" s="25">
        <v>0</v>
      </c>
      <c r="P138" s="25">
        <v>1000</v>
      </c>
    </row>
    <row r="139" spans="1:16" ht="17.25" customHeight="1" x14ac:dyDescent="0.35">
      <c r="A139" s="88"/>
      <c r="B139" s="18" t="s">
        <v>10047</v>
      </c>
      <c r="C139" s="18" t="s">
        <v>10473</v>
      </c>
      <c r="D139" s="55" t="s">
        <v>10256</v>
      </c>
      <c r="E139" s="57" t="s">
        <v>10385</v>
      </c>
      <c r="F139" s="8" t="s">
        <v>9687</v>
      </c>
      <c r="G139" s="8" t="s">
        <v>9719</v>
      </c>
      <c r="H139" s="25" t="s">
        <v>9975</v>
      </c>
      <c r="I139" s="87">
        <v>1500</v>
      </c>
      <c r="J139" s="59">
        <v>1500</v>
      </c>
      <c r="K139" s="54" t="s">
        <v>10149</v>
      </c>
      <c r="L139" s="25" t="s">
        <v>10055</v>
      </c>
      <c r="M139" s="25" t="s">
        <v>10161</v>
      </c>
      <c r="N139" s="8" t="str">
        <f t="shared" si="2"/>
        <v>Sim</v>
      </c>
      <c r="O139" s="25">
        <v>0</v>
      </c>
      <c r="P139" s="25">
        <v>5000</v>
      </c>
    </row>
    <row r="140" spans="1:16" ht="17.25" customHeight="1" x14ac:dyDescent="0.35">
      <c r="A140" s="88"/>
      <c r="B140" s="18" t="s">
        <v>10047</v>
      </c>
      <c r="C140" s="18" t="s">
        <v>10473</v>
      </c>
      <c r="D140" s="55" t="s">
        <v>10257</v>
      </c>
      <c r="E140" s="57" t="s">
        <v>10386</v>
      </c>
      <c r="F140" s="8" t="s">
        <v>9687</v>
      </c>
      <c r="G140" s="8" t="s">
        <v>9719</v>
      </c>
      <c r="H140" s="25" t="s">
        <v>9975</v>
      </c>
      <c r="I140" s="87">
        <v>2250</v>
      </c>
      <c r="J140" s="59">
        <v>2250</v>
      </c>
      <c r="K140" s="54" t="s">
        <v>10149</v>
      </c>
      <c r="L140" s="25" t="s">
        <v>10055</v>
      </c>
      <c r="M140" s="25" t="s">
        <v>10346</v>
      </c>
      <c r="N140" s="8" t="str">
        <f t="shared" si="2"/>
        <v>Sim</v>
      </c>
      <c r="O140" s="25">
        <v>0</v>
      </c>
      <c r="P140" s="25">
        <v>5000</v>
      </c>
    </row>
    <row r="141" spans="1:16" ht="17.25" customHeight="1" x14ac:dyDescent="0.35">
      <c r="A141" s="88"/>
      <c r="B141" s="18" t="s">
        <v>10047</v>
      </c>
      <c r="C141" s="18" t="s">
        <v>10475</v>
      </c>
      <c r="D141" s="55" t="s">
        <v>10258</v>
      </c>
      <c r="E141" s="57" t="s">
        <v>10387</v>
      </c>
      <c r="F141" s="8" t="s">
        <v>9687</v>
      </c>
      <c r="G141" s="8" t="s">
        <v>9719</v>
      </c>
      <c r="H141" s="25" t="s">
        <v>9994</v>
      </c>
      <c r="I141" s="87">
        <v>500</v>
      </c>
      <c r="J141" s="59">
        <v>500</v>
      </c>
      <c r="K141" s="54" t="s">
        <v>10149</v>
      </c>
      <c r="L141" s="25" t="s">
        <v>10055</v>
      </c>
      <c r="M141" s="25" t="s">
        <v>10162</v>
      </c>
      <c r="N141" s="8" t="str">
        <f t="shared" si="2"/>
        <v>Sim</v>
      </c>
      <c r="O141" s="25">
        <v>400</v>
      </c>
      <c r="P141" s="25">
        <v>750</v>
      </c>
    </row>
    <row r="142" spans="1:16" ht="17.25" customHeight="1" x14ac:dyDescent="0.35">
      <c r="A142" s="88"/>
      <c r="B142" s="18" t="s">
        <v>10047</v>
      </c>
      <c r="C142" s="18" t="s">
        <v>10475</v>
      </c>
      <c r="D142" s="55" t="s">
        <v>10259</v>
      </c>
      <c r="E142" s="57" t="s">
        <v>10392</v>
      </c>
      <c r="F142" s="8" t="s">
        <v>9687</v>
      </c>
      <c r="G142" s="8" t="s">
        <v>9719</v>
      </c>
      <c r="H142" s="25" t="s">
        <v>10049</v>
      </c>
      <c r="I142" s="87">
        <v>5.21</v>
      </c>
      <c r="J142" s="59">
        <v>5.21</v>
      </c>
      <c r="K142" s="54" t="s">
        <v>10149</v>
      </c>
      <c r="L142" s="25" t="s">
        <v>10055</v>
      </c>
      <c r="M142" s="25" t="s">
        <v>10163</v>
      </c>
      <c r="N142" s="8" t="str">
        <f t="shared" si="2"/>
        <v>Sim</v>
      </c>
      <c r="O142" s="25">
        <v>0</v>
      </c>
      <c r="P142" s="25">
        <v>10</v>
      </c>
    </row>
    <row r="143" spans="1:16" ht="17.25" customHeight="1" x14ac:dyDescent="0.35">
      <c r="A143" s="88"/>
      <c r="B143" s="18" t="s">
        <v>10047</v>
      </c>
      <c r="C143" s="18" t="s">
        <v>10475</v>
      </c>
      <c r="D143" s="55" t="s">
        <v>10260</v>
      </c>
      <c r="E143" s="57" t="s">
        <v>10393</v>
      </c>
      <c r="F143" s="8" t="s">
        <v>9687</v>
      </c>
      <c r="G143" s="8" t="s">
        <v>9719</v>
      </c>
      <c r="H143" s="25" t="s">
        <v>10049</v>
      </c>
      <c r="I143" s="87">
        <v>5.21</v>
      </c>
      <c r="J143" s="59">
        <v>5.21</v>
      </c>
      <c r="K143" s="54" t="s">
        <v>10149</v>
      </c>
      <c r="L143" s="25" t="s">
        <v>10055</v>
      </c>
      <c r="M143" s="25" t="s">
        <v>10164</v>
      </c>
      <c r="N143" s="8" t="str">
        <f t="shared" si="2"/>
        <v>Sim</v>
      </c>
      <c r="O143" s="25">
        <v>0</v>
      </c>
      <c r="P143" s="25">
        <v>10</v>
      </c>
    </row>
    <row r="144" spans="1:16" ht="17.25" customHeight="1" x14ac:dyDescent="0.35">
      <c r="A144" s="88"/>
      <c r="B144" s="18" t="s">
        <v>10047</v>
      </c>
      <c r="C144" s="18" t="s">
        <v>10476</v>
      </c>
      <c r="D144" s="55" t="s">
        <v>10261</v>
      </c>
      <c r="E144" s="57" t="s">
        <v>10390</v>
      </c>
      <c r="F144" s="8" t="s">
        <v>9687</v>
      </c>
      <c r="G144" s="8" t="s">
        <v>9719</v>
      </c>
      <c r="H144" s="25" t="s">
        <v>9994</v>
      </c>
      <c r="I144" s="87">
        <v>520</v>
      </c>
      <c r="J144" s="59">
        <v>520</v>
      </c>
      <c r="K144" s="54" t="s">
        <v>10149</v>
      </c>
      <c r="L144" s="25" t="s">
        <v>10055</v>
      </c>
      <c r="M144" s="25" t="s">
        <v>10165</v>
      </c>
      <c r="N144" s="8" t="str">
        <f t="shared" si="2"/>
        <v>Sim</v>
      </c>
      <c r="O144" s="25">
        <v>400</v>
      </c>
      <c r="P144" s="25">
        <v>750</v>
      </c>
    </row>
    <row r="145" spans="1:16" ht="17.25" customHeight="1" x14ac:dyDescent="0.35">
      <c r="A145" s="88"/>
      <c r="B145" s="18" t="s">
        <v>10047</v>
      </c>
      <c r="C145" s="18" t="s">
        <v>10476</v>
      </c>
      <c r="D145" s="55" t="s">
        <v>10474</v>
      </c>
      <c r="E145" s="57" t="s">
        <v>10391</v>
      </c>
      <c r="F145" s="8" t="s">
        <v>9687</v>
      </c>
      <c r="G145" s="8" t="s">
        <v>9719</v>
      </c>
      <c r="H145" s="25" t="s">
        <v>9994</v>
      </c>
      <c r="I145" s="87">
        <v>520</v>
      </c>
      <c r="J145" s="59">
        <v>520</v>
      </c>
      <c r="K145" s="54" t="s">
        <v>10149</v>
      </c>
      <c r="L145" s="25" t="s">
        <v>10055</v>
      </c>
      <c r="M145" s="25" t="s">
        <v>10166</v>
      </c>
      <c r="N145" s="8" t="str">
        <f t="shared" si="2"/>
        <v>Sim</v>
      </c>
      <c r="O145" s="25">
        <v>400</v>
      </c>
      <c r="P145" s="25">
        <v>750</v>
      </c>
    </row>
    <row r="146" spans="1:16" ht="17.25" customHeight="1" x14ac:dyDescent="0.35">
      <c r="A146" s="88"/>
      <c r="B146" s="18" t="s">
        <v>10047</v>
      </c>
      <c r="C146" s="18" t="s">
        <v>10476</v>
      </c>
      <c r="D146" s="55" t="s">
        <v>10259</v>
      </c>
      <c r="E146" s="57" t="s">
        <v>10388</v>
      </c>
      <c r="F146" s="8" t="s">
        <v>9687</v>
      </c>
      <c r="G146" s="8" t="s">
        <v>9719</v>
      </c>
      <c r="H146" s="25" t="s">
        <v>10049</v>
      </c>
      <c r="I146" s="87">
        <v>5.21</v>
      </c>
      <c r="J146" s="59">
        <v>5.21</v>
      </c>
      <c r="K146" s="54" t="s">
        <v>10149</v>
      </c>
      <c r="L146" s="25" t="s">
        <v>10055</v>
      </c>
      <c r="M146" s="25" t="s">
        <v>10167</v>
      </c>
      <c r="N146" s="8" t="str">
        <f t="shared" si="2"/>
        <v>Sim</v>
      </c>
      <c r="O146" s="25">
        <v>0</v>
      </c>
      <c r="P146" s="25">
        <v>10</v>
      </c>
    </row>
    <row r="147" spans="1:16" ht="17.25" customHeight="1" x14ac:dyDescent="0.35">
      <c r="A147" s="88"/>
      <c r="B147" s="18" t="s">
        <v>10047</v>
      </c>
      <c r="C147" s="18" t="s">
        <v>10476</v>
      </c>
      <c r="D147" s="55" t="s">
        <v>10260</v>
      </c>
      <c r="E147" s="57" t="s">
        <v>10389</v>
      </c>
      <c r="F147" s="8" t="s">
        <v>9687</v>
      </c>
      <c r="G147" s="8" t="s">
        <v>9719</v>
      </c>
      <c r="H147" s="25" t="s">
        <v>10049</v>
      </c>
      <c r="I147" s="87">
        <v>5.21</v>
      </c>
      <c r="J147" s="59">
        <v>5.21</v>
      </c>
      <c r="K147" s="54" t="s">
        <v>10149</v>
      </c>
      <c r="L147" s="25" t="s">
        <v>10055</v>
      </c>
      <c r="M147" s="25" t="s">
        <v>10168</v>
      </c>
      <c r="N147" s="8" t="str">
        <f t="shared" si="2"/>
        <v>Sim</v>
      </c>
      <c r="O147" s="25">
        <v>0</v>
      </c>
      <c r="P147" s="25">
        <v>10</v>
      </c>
    </row>
    <row r="148" spans="1:16" ht="17.25" customHeight="1" x14ac:dyDescent="0.35">
      <c r="A148" s="88"/>
      <c r="B148" s="18" t="s">
        <v>10047</v>
      </c>
      <c r="C148" s="18" t="s">
        <v>10473</v>
      </c>
      <c r="D148" s="55" t="s">
        <v>10262</v>
      </c>
      <c r="E148" s="57" t="s">
        <v>10394</v>
      </c>
      <c r="F148" s="8" t="s">
        <v>9687</v>
      </c>
      <c r="G148" s="8" t="s">
        <v>9719</v>
      </c>
      <c r="H148" s="25" t="s">
        <v>9994</v>
      </c>
      <c r="I148" s="87">
        <v>549.4</v>
      </c>
      <c r="J148" s="59">
        <v>549.4</v>
      </c>
      <c r="K148" s="54" t="s">
        <v>10149</v>
      </c>
      <c r="L148" s="25" t="s">
        <v>10055</v>
      </c>
      <c r="M148" s="25" t="s">
        <v>10152</v>
      </c>
      <c r="N148" s="8" t="str">
        <f t="shared" si="2"/>
        <v>Sim</v>
      </c>
      <c r="O148" s="25">
        <v>250</v>
      </c>
      <c r="P148" s="25">
        <v>750</v>
      </c>
    </row>
    <row r="149" spans="1:16" ht="17.25" customHeight="1" x14ac:dyDescent="0.35">
      <c r="A149" s="88"/>
      <c r="B149" s="18" t="s">
        <v>10047</v>
      </c>
      <c r="C149" s="18" t="s">
        <v>10473</v>
      </c>
      <c r="D149" s="55" t="s">
        <v>10263</v>
      </c>
      <c r="E149" s="57" t="s">
        <v>10395</v>
      </c>
      <c r="F149" s="8" t="s">
        <v>9687</v>
      </c>
      <c r="G149" s="8" t="s">
        <v>9719</v>
      </c>
      <c r="H149" s="25" t="s">
        <v>9994</v>
      </c>
      <c r="I149" s="87">
        <v>549.4</v>
      </c>
      <c r="J149" s="59">
        <v>549.4</v>
      </c>
      <c r="K149" s="54" t="s">
        <v>10149</v>
      </c>
      <c r="L149" s="25" t="s">
        <v>10055</v>
      </c>
      <c r="M149" s="25" t="s">
        <v>10350</v>
      </c>
      <c r="N149" s="8" t="str">
        <f t="shared" si="2"/>
        <v>Sim</v>
      </c>
      <c r="O149" s="25">
        <v>250</v>
      </c>
      <c r="P149" s="25">
        <v>750</v>
      </c>
    </row>
    <row r="150" spans="1:16" ht="17.25" customHeight="1" x14ac:dyDescent="0.35">
      <c r="A150" s="88"/>
      <c r="B150" s="18" t="s">
        <v>10047</v>
      </c>
      <c r="C150" s="18" t="s">
        <v>10473</v>
      </c>
      <c r="D150" s="55" t="s">
        <v>10264</v>
      </c>
      <c r="E150" s="57" t="s">
        <v>10396</v>
      </c>
      <c r="F150" s="8" t="s">
        <v>9687</v>
      </c>
      <c r="G150" s="8" t="s">
        <v>9719</v>
      </c>
      <c r="H150" s="25" t="s">
        <v>10048</v>
      </c>
      <c r="I150" s="87">
        <v>4</v>
      </c>
      <c r="J150" s="59">
        <v>4</v>
      </c>
      <c r="K150" s="54" t="s">
        <v>10149</v>
      </c>
      <c r="L150" s="25" t="s">
        <v>10055</v>
      </c>
      <c r="M150" s="25" t="s">
        <v>10351</v>
      </c>
      <c r="N150" s="8" t="str">
        <f t="shared" si="2"/>
        <v>Sim</v>
      </c>
      <c r="O150" s="25">
        <v>1</v>
      </c>
      <c r="P150" s="25">
        <v>10</v>
      </c>
    </row>
    <row r="151" spans="1:16" ht="17.25" customHeight="1" x14ac:dyDescent="0.35">
      <c r="A151" s="88"/>
      <c r="B151" s="18" t="s">
        <v>10047</v>
      </c>
      <c r="C151" s="18" t="s">
        <v>10473</v>
      </c>
      <c r="D151" s="55" t="s">
        <v>10265</v>
      </c>
      <c r="E151" s="57" t="s">
        <v>10397</v>
      </c>
      <c r="F151" s="8" t="s">
        <v>9687</v>
      </c>
      <c r="G151" s="8" t="s">
        <v>9719</v>
      </c>
      <c r="H151" s="25" t="s">
        <v>9975</v>
      </c>
      <c r="I151" s="87">
        <v>150</v>
      </c>
      <c r="J151" s="59">
        <v>150</v>
      </c>
      <c r="K151" s="54" t="s">
        <v>10149</v>
      </c>
      <c r="L151" s="25" t="s">
        <v>10055</v>
      </c>
      <c r="M151" s="25" t="s">
        <v>10153</v>
      </c>
      <c r="N151" s="8" t="str">
        <f t="shared" si="2"/>
        <v>Sim</v>
      </c>
      <c r="O151" s="25">
        <v>0</v>
      </c>
      <c r="P151" s="25">
        <v>500</v>
      </c>
    </row>
    <row r="152" spans="1:16" ht="17.25" customHeight="1" x14ac:dyDescent="0.35">
      <c r="A152" s="88"/>
      <c r="B152" s="18" t="s">
        <v>10047</v>
      </c>
      <c r="C152" s="18" t="s">
        <v>10473</v>
      </c>
      <c r="D152" s="55" t="s">
        <v>10266</v>
      </c>
      <c r="E152" s="57" t="s">
        <v>10398</v>
      </c>
      <c r="F152" s="8" t="s">
        <v>9687</v>
      </c>
      <c r="G152" s="8" t="s">
        <v>9719</v>
      </c>
      <c r="H152" s="25" t="s">
        <v>9975</v>
      </c>
      <c r="I152" s="87">
        <v>0</v>
      </c>
      <c r="J152" s="59">
        <v>0</v>
      </c>
      <c r="K152" s="54" t="s">
        <v>10149</v>
      </c>
      <c r="L152" s="25" t="s">
        <v>10055</v>
      </c>
      <c r="M152" s="25" t="s">
        <v>10352</v>
      </c>
      <c r="N152" s="8" t="str">
        <f t="shared" si="2"/>
        <v>Sim</v>
      </c>
      <c r="O152" s="25">
        <v>0</v>
      </c>
      <c r="P152" s="25">
        <v>50</v>
      </c>
    </row>
    <row r="153" spans="1:16" ht="17.25" customHeight="1" x14ac:dyDescent="0.35">
      <c r="A153" s="88"/>
      <c r="B153" s="18" t="s">
        <v>10047</v>
      </c>
      <c r="C153" s="18" t="s">
        <v>10473</v>
      </c>
      <c r="D153" s="55" t="s">
        <v>10267</v>
      </c>
      <c r="E153" s="57" t="s">
        <v>10399</v>
      </c>
      <c r="F153" s="8" t="s">
        <v>10454</v>
      </c>
      <c r="G153" s="8" t="s">
        <v>9719</v>
      </c>
      <c r="H153" s="25" t="s">
        <v>10455</v>
      </c>
      <c r="I153" s="58" t="s">
        <v>9719</v>
      </c>
      <c r="J153" s="58" t="s">
        <v>9719</v>
      </c>
      <c r="K153" s="54" t="s">
        <v>10149</v>
      </c>
      <c r="L153" s="25" t="s">
        <v>10055</v>
      </c>
      <c r="M153" s="25" t="s">
        <v>10154</v>
      </c>
      <c r="N153" s="8" t="str">
        <f t="shared" si="2"/>
        <v>Sim</v>
      </c>
      <c r="O153" s="25" t="s">
        <v>9780</v>
      </c>
      <c r="P153" s="25" t="s">
        <v>10451</v>
      </c>
    </row>
    <row r="154" spans="1:16" ht="17.25" customHeight="1" x14ac:dyDescent="0.35">
      <c r="A154" s="88"/>
      <c r="B154" s="18" t="s">
        <v>10047</v>
      </c>
      <c r="C154" s="18" t="s">
        <v>10473</v>
      </c>
      <c r="D154" s="55" t="s">
        <v>10268</v>
      </c>
      <c r="E154" s="57" t="s">
        <v>10400</v>
      </c>
      <c r="F154" s="8" t="s">
        <v>9687</v>
      </c>
      <c r="G154" s="8" t="s">
        <v>9719</v>
      </c>
      <c r="H154" s="25" t="s">
        <v>9634</v>
      </c>
      <c r="I154" s="87">
        <v>0.25</v>
      </c>
      <c r="J154" s="59">
        <v>0.25</v>
      </c>
      <c r="K154" s="54" t="s">
        <v>10149</v>
      </c>
      <c r="L154" s="25" t="s">
        <v>10055</v>
      </c>
      <c r="M154" s="25" t="s">
        <v>10155</v>
      </c>
      <c r="N154" s="8" t="str">
        <f t="shared" si="2"/>
        <v>Sim</v>
      </c>
      <c r="O154" s="25">
        <v>0</v>
      </c>
      <c r="P154" s="25">
        <v>100</v>
      </c>
    </row>
    <row r="155" spans="1:16" ht="17.25" customHeight="1" x14ac:dyDescent="0.35">
      <c r="A155" s="88"/>
      <c r="B155" s="18" t="s">
        <v>10047</v>
      </c>
      <c r="C155" s="18" t="s">
        <v>10473</v>
      </c>
      <c r="D155" s="55" t="s">
        <v>10269</v>
      </c>
      <c r="E155" s="57" t="s">
        <v>10401</v>
      </c>
      <c r="F155" s="8" t="s">
        <v>9687</v>
      </c>
      <c r="G155" s="8" t="s">
        <v>9719</v>
      </c>
      <c r="H155" s="25" t="s">
        <v>9634</v>
      </c>
      <c r="I155" s="87">
        <v>0</v>
      </c>
      <c r="J155" s="59">
        <v>0</v>
      </c>
      <c r="K155" s="54" t="s">
        <v>10149</v>
      </c>
      <c r="L155" s="25" t="s">
        <v>10055</v>
      </c>
      <c r="M155" s="25" t="s">
        <v>10156</v>
      </c>
      <c r="N155" s="8" t="str">
        <f t="shared" si="2"/>
        <v>Sim</v>
      </c>
      <c r="O155" s="25">
        <v>0</v>
      </c>
      <c r="P155" s="25">
        <v>100</v>
      </c>
    </row>
    <row r="156" spans="1:16" ht="17.25" customHeight="1" x14ac:dyDescent="0.35">
      <c r="A156" s="88"/>
      <c r="B156" s="18" t="s">
        <v>10047</v>
      </c>
      <c r="C156" s="18" t="s">
        <v>10473</v>
      </c>
      <c r="D156" s="55" t="s">
        <v>10270</v>
      </c>
      <c r="E156" s="57" t="s">
        <v>10402</v>
      </c>
      <c r="F156" s="8" t="s">
        <v>9687</v>
      </c>
      <c r="G156" s="8" t="s">
        <v>9719</v>
      </c>
      <c r="H156" s="25" t="s">
        <v>9975</v>
      </c>
      <c r="I156" s="87">
        <v>950</v>
      </c>
      <c r="J156" s="59">
        <v>950</v>
      </c>
      <c r="K156" s="54" t="s">
        <v>10149</v>
      </c>
      <c r="L156" s="25" t="s">
        <v>10055</v>
      </c>
      <c r="M156" s="25" t="s">
        <v>10157</v>
      </c>
      <c r="N156" s="8" t="str">
        <f t="shared" si="2"/>
        <v>Sim</v>
      </c>
      <c r="O156" s="25">
        <v>0</v>
      </c>
      <c r="P156" s="25">
        <v>5000</v>
      </c>
    </row>
    <row r="157" spans="1:16" ht="17.25" customHeight="1" x14ac:dyDescent="0.35">
      <c r="A157" s="88"/>
      <c r="B157" s="18" t="s">
        <v>10047</v>
      </c>
      <c r="C157" s="18" t="s">
        <v>10473</v>
      </c>
      <c r="D157" s="55" t="s">
        <v>10271</v>
      </c>
      <c r="E157" s="57" t="s">
        <v>10403</v>
      </c>
      <c r="F157" s="8" t="s">
        <v>9687</v>
      </c>
      <c r="G157" s="8" t="s">
        <v>9719</v>
      </c>
      <c r="H157" s="25" t="s">
        <v>9975</v>
      </c>
      <c r="I157" s="58">
        <v>2000</v>
      </c>
      <c r="J157" s="58">
        <v>2000</v>
      </c>
      <c r="K157" s="54" t="s">
        <v>10149</v>
      </c>
      <c r="L157" s="25" t="s">
        <v>10055</v>
      </c>
      <c r="M157" s="25" t="s">
        <v>10158</v>
      </c>
      <c r="N157" s="8" t="str">
        <f t="shared" si="2"/>
        <v>Sim</v>
      </c>
      <c r="O157" s="25">
        <v>0</v>
      </c>
      <c r="P157" s="25">
        <v>5000</v>
      </c>
    </row>
    <row r="158" spans="1:16" ht="17.25" customHeight="1" x14ac:dyDescent="0.35">
      <c r="A158" s="88"/>
      <c r="B158" s="18" t="s">
        <v>10047</v>
      </c>
      <c r="C158" s="18" t="s">
        <v>10473</v>
      </c>
      <c r="D158" s="55" t="s">
        <v>10272</v>
      </c>
      <c r="E158" s="57" t="s">
        <v>10404</v>
      </c>
      <c r="F158" s="8" t="s">
        <v>9687</v>
      </c>
      <c r="G158" s="8" t="s">
        <v>9719</v>
      </c>
      <c r="H158" s="25" t="s">
        <v>9975</v>
      </c>
      <c r="I158" s="87">
        <v>2750</v>
      </c>
      <c r="J158" s="59">
        <v>2750</v>
      </c>
      <c r="K158" s="54" t="s">
        <v>10149</v>
      </c>
      <c r="L158" s="25" t="s">
        <v>10055</v>
      </c>
      <c r="M158" s="25" t="s">
        <v>10159</v>
      </c>
      <c r="N158" s="8" t="str">
        <f t="shared" si="2"/>
        <v>Sim</v>
      </c>
      <c r="O158" s="25">
        <v>0</v>
      </c>
      <c r="P158" s="25">
        <v>5000</v>
      </c>
    </row>
    <row r="159" spans="1:16" ht="17.25" customHeight="1" x14ac:dyDescent="0.35">
      <c r="A159" s="88"/>
      <c r="B159" s="18" t="s">
        <v>10047</v>
      </c>
      <c r="C159" s="18" t="s">
        <v>10473</v>
      </c>
      <c r="D159" s="55" t="s">
        <v>10273</v>
      </c>
      <c r="E159" s="57" t="s">
        <v>10405</v>
      </c>
      <c r="F159" s="8" t="s">
        <v>9687</v>
      </c>
      <c r="G159" s="8" t="s">
        <v>9719</v>
      </c>
      <c r="H159" s="25" t="s">
        <v>9975</v>
      </c>
      <c r="I159" s="87">
        <v>300</v>
      </c>
      <c r="J159" s="59">
        <v>300</v>
      </c>
      <c r="K159" s="54" t="s">
        <v>10149</v>
      </c>
      <c r="L159" s="25" t="s">
        <v>10055</v>
      </c>
      <c r="M159" s="25" t="s">
        <v>10160</v>
      </c>
      <c r="N159" s="8" t="str">
        <f t="shared" si="2"/>
        <v>Sim</v>
      </c>
      <c r="O159" s="25">
        <v>0</v>
      </c>
      <c r="P159" s="25">
        <v>1000</v>
      </c>
    </row>
    <row r="160" spans="1:16" ht="17.25" customHeight="1" x14ac:dyDescent="0.35">
      <c r="A160" s="88"/>
      <c r="B160" s="18" t="s">
        <v>10047</v>
      </c>
      <c r="C160" s="18" t="s">
        <v>10473</v>
      </c>
      <c r="D160" s="55" t="s">
        <v>10274</v>
      </c>
      <c r="E160" s="57" t="s">
        <v>10406</v>
      </c>
      <c r="F160" s="8" t="s">
        <v>9687</v>
      </c>
      <c r="G160" s="8" t="s">
        <v>9719</v>
      </c>
      <c r="H160" s="25" t="s">
        <v>9975</v>
      </c>
      <c r="I160" s="87">
        <v>1500</v>
      </c>
      <c r="J160" s="59">
        <v>1500</v>
      </c>
      <c r="K160" s="54" t="s">
        <v>10149</v>
      </c>
      <c r="L160" s="25" t="s">
        <v>10055</v>
      </c>
      <c r="M160" s="25" t="s">
        <v>10161</v>
      </c>
      <c r="N160" s="8" t="str">
        <f t="shared" si="2"/>
        <v>Sim</v>
      </c>
      <c r="O160" s="25">
        <v>0</v>
      </c>
      <c r="P160" s="25">
        <v>5000</v>
      </c>
    </row>
    <row r="161" spans="1:16" ht="17.25" customHeight="1" x14ac:dyDescent="0.35">
      <c r="A161" s="88"/>
      <c r="B161" s="18" t="s">
        <v>10047</v>
      </c>
      <c r="C161" s="18" t="s">
        <v>10473</v>
      </c>
      <c r="D161" s="55" t="s">
        <v>10275</v>
      </c>
      <c r="E161" s="57" t="s">
        <v>10407</v>
      </c>
      <c r="F161" s="8" t="s">
        <v>9687</v>
      </c>
      <c r="G161" s="8" t="s">
        <v>9719</v>
      </c>
      <c r="H161" s="25" t="s">
        <v>9975</v>
      </c>
      <c r="I161" s="87">
        <v>2250</v>
      </c>
      <c r="J161" s="59">
        <v>2250</v>
      </c>
      <c r="K161" s="54" t="s">
        <v>10149</v>
      </c>
      <c r="L161" s="25" t="s">
        <v>10055</v>
      </c>
      <c r="M161" s="25" t="s">
        <v>10346</v>
      </c>
      <c r="N161" s="8" t="str">
        <f t="shared" si="2"/>
        <v>Sim</v>
      </c>
      <c r="O161" s="25">
        <v>0</v>
      </c>
      <c r="P161" s="25">
        <v>5000</v>
      </c>
    </row>
    <row r="162" spans="1:16" ht="17.25" customHeight="1" x14ac:dyDescent="0.35">
      <c r="A162" s="88"/>
      <c r="B162" s="18" t="s">
        <v>10047</v>
      </c>
      <c r="C162" s="18" t="s">
        <v>10475</v>
      </c>
      <c r="D162" s="55" t="s">
        <v>10276</v>
      </c>
      <c r="E162" s="57" t="s">
        <v>10408</v>
      </c>
      <c r="F162" s="8" t="s">
        <v>9687</v>
      </c>
      <c r="G162" s="8" t="s">
        <v>9719</v>
      </c>
      <c r="H162" s="25" t="s">
        <v>9994</v>
      </c>
      <c r="I162" s="87">
        <v>500</v>
      </c>
      <c r="J162" s="59">
        <v>500</v>
      </c>
      <c r="K162" s="54" t="s">
        <v>10149</v>
      </c>
      <c r="L162" s="25" t="s">
        <v>10055</v>
      </c>
      <c r="M162" s="25" t="s">
        <v>10162</v>
      </c>
      <c r="N162" s="8" t="str">
        <f t="shared" si="2"/>
        <v>Sim</v>
      </c>
      <c r="O162" s="25">
        <v>400</v>
      </c>
      <c r="P162" s="25">
        <v>750</v>
      </c>
    </row>
    <row r="163" spans="1:16" ht="17.25" customHeight="1" x14ac:dyDescent="0.35">
      <c r="A163" s="88"/>
      <c r="B163" s="18" t="s">
        <v>10047</v>
      </c>
      <c r="C163" s="18" t="s">
        <v>10475</v>
      </c>
      <c r="D163" s="55" t="s">
        <v>10277</v>
      </c>
      <c r="E163" s="57" t="s">
        <v>10409</v>
      </c>
      <c r="F163" s="8" t="s">
        <v>9687</v>
      </c>
      <c r="G163" s="8" t="s">
        <v>9719</v>
      </c>
      <c r="H163" s="25" t="s">
        <v>10049</v>
      </c>
      <c r="I163" s="87">
        <v>5.21</v>
      </c>
      <c r="J163" s="59">
        <v>5.21</v>
      </c>
      <c r="K163" s="54" t="s">
        <v>10149</v>
      </c>
      <c r="L163" s="25" t="s">
        <v>10055</v>
      </c>
      <c r="M163" s="25" t="s">
        <v>10163</v>
      </c>
      <c r="N163" s="8" t="str">
        <f t="shared" si="2"/>
        <v>Sim</v>
      </c>
      <c r="O163" s="25">
        <v>0</v>
      </c>
      <c r="P163" s="25">
        <v>10</v>
      </c>
    </row>
    <row r="164" spans="1:16" ht="17.25" customHeight="1" x14ac:dyDescent="0.35">
      <c r="A164" s="88"/>
      <c r="B164" s="18" t="s">
        <v>10047</v>
      </c>
      <c r="C164" s="18" t="s">
        <v>10475</v>
      </c>
      <c r="D164" s="55" t="s">
        <v>10278</v>
      </c>
      <c r="E164" s="57" t="s">
        <v>10410</v>
      </c>
      <c r="F164" s="8" t="s">
        <v>9687</v>
      </c>
      <c r="G164" s="8" t="s">
        <v>9719</v>
      </c>
      <c r="H164" s="25" t="s">
        <v>10049</v>
      </c>
      <c r="I164" s="87">
        <v>5.21</v>
      </c>
      <c r="J164" s="59">
        <v>5.21</v>
      </c>
      <c r="K164" s="54" t="s">
        <v>10149</v>
      </c>
      <c r="L164" s="25" t="s">
        <v>10055</v>
      </c>
      <c r="M164" s="25" t="s">
        <v>10164</v>
      </c>
      <c r="N164" s="8" t="str">
        <f t="shared" si="2"/>
        <v>Sim</v>
      </c>
      <c r="O164" s="25">
        <v>0</v>
      </c>
      <c r="P164" s="25">
        <v>10</v>
      </c>
    </row>
    <row r="165" spans="1:16" ht="17.25" customHeight="1" x14ac:dyDescent="0.35">
      <c r="A165" s="88"/>
      <c r="B165" s="18" t="s">
        <v>10047</v>
      </c>
      <c r="C165" s="18" t="s">
        <v>10476</v>
      </c>
      <c r="D165" s="55" t="s">
        <v>10279</v>
      </c>
      <c r="E165" s="57" t="s">
        <v>10411</v>
      </c>
      <c r="F165" s="8" t="s">
        <v>9687</v>
      </c>
      <c r="G165" s="8" t="s">
        <v>9719</v>
      </c>
      <c r="H165" s="25" t="s">
        <v>9994</v>
      </c>
      <c r="I165" s="87">
        <v>520</v>
      </c>
      <c r="J165" s="59">
        <v>520</v>
      </c>
      <c r="K165" s="54" t="s">
        <v>10149</v>
      </c>
      <c r="L165" s="25" t="s">
        <v>10055</v>
      </c>
      <c r="M165" s="25" t="s">
        <v>10165</v>
      </c>
      <c r="N165" s="8" t="str">
        <f t="shared" si="2"/>
        <v>Sim</v>
      </c>
      <c r="O165" s="25">
        <v>400</v>
      </c>
      <c r="P165" s="25">
        <v>750</v>
      </c>
    </row>
    <row r="166" spans="1:16" ht="17.25" customHeight="1" x14ac:dyDescent="0.35">
      <c r="A166" s="88"/>
      <c r="B166" s="18" t="s">
        <v>10047</v>
      </c>
      <c r="C166" s="18" t="s">
        <v>10476</v>
      </c>
      <c r="D166" s="55" t="s">
        <v>10280</v>
      </c>
      <c r="E166" s="57" t="s">
        <v>10412</v>
      </c>
      <c r="F166" s="8" t="s">
        <v>9687</v>
      </c>
      <c r="G166" s="8" t="s">
        <v>9719</v>
      </c>
      <c r="H166" s="25" t="s">
        <v>9994</v>
      </c>
      <c r="I166" s="87">
        <v>520</v>
      </c>
      <c r="J166" s="59">
        <v>520</v>
      </c>
      <c r="K166" s="54" t="s">
        <v>10149</v>
      </c>
      <c r="L166" s="25" t="s">
        <v>10055</v>
      </c>
      <c r="M166" s="25" t="s">
        <v>10166</v>
      </c>
      <c r="N166" s="8" t="str">
        <f t="shared" si="2"/>
        <v>Sim</v>
      </c>
      <c r="O166" s="25">
        <v>400</v>
      </c>
      <c r="P166" s="25">
        <v>750</v>
      </c>
    </row>
    <row r="167" spans="1:16" ht="17.25" customHeight="1" x14ac:dyDescent="0.35">
      <c r="A167" s="88"/>
      <c r="B167" s="18" t="s">
        <v>10047</v>
      </c>
      <c r="C167" s="18" t="s">
        <v>10476</v>
      </c>
      <c r="D167" s="55" t="s">
        <v>10277</v>
      </c>
      <c r="E167" s="57" t="s">
        <v>10413</v>
      </c>
      <c r="F167" s="8" t="s">
        <v>9687</v>
      </c>
      <c r="G167" s="8" t="s">
        <v>9719</v>
      </c>
      <c r="H167" s="25" t="s">
        <v>10049</v>
      </c>
      <c r="I167" s="87">
        <v>5.21</v>
      </c>
      <c r="J167" s="59">
        <v>5.21</v>
      </c>
      <c r="K167" s="54" t="s">
        <v>10149</v>
      </c>
      <c r="L167" s="25" t="s">
        <v>10055</v>
      </c>
      <c r="M167" s="25" t="s">
        <v>10167</v>
      </c>
      <c r="N167" s="8" t="str">
        <f t="shared" si="2"/>
        <v>Sim</v>
      </c>
      <c r="O167" s="25">
        <v>0</v>
      </c>
      <c r="P167" s="25">
        <v>10</v>
      </c>
    </row>
    <row r="168" spans="1:16" ht="17.25" customHeight="1" x14ac:dyDescent="0.35">
      <c r="A168" s="88"/>
      <c r="B168" s="18" t="s">
        <v>10047</v>
      </c>
      <c r="C168" s="18" t="s">
        <v>10476</v>
      </c>
      <c r="D168" s="55" t="s">
        <v>10278</v>
      </c>
      <c r="E168" s="57" t="s">
        <v>10414</v>
      </c>
      <c r="F168" s="8" t="s">
        <v>9687</v>
      </c>
      <c r="G168" s="8" t="s">
        <v>9719</v>
      </c>
      <c r="H168" s="25" t="s">
        <v>10049</v>
      </c>
      <c r="I168" s="87">
        <v>5.21</v>
      </c>
      <c r="J168" s="59">
        <v>5.21</v>
      </c>
      <c r="K168" s="54" t="s">
        <v>10149</v>
      </c>
      <c r="L168" s="25" t="s">
        <v>10055</v>
      </c>
      <c r="M168" s="25" t="s">
        <v>10168</v>
      </c>
      <c r="N168" s="8" t="str">
        <f t="shared" si="2"/>
        <v>Sim</v>
      </c>
      <c r="O168" s="25">
        <v>0</v>
      </c>
      <c r="P168" s="25">
        <v>10</v>
      </c>
    </row>
    <row r="169" spans="1:16" ht="17.25" customHeight="1" x14ac:dyDescent="0.35">
      <c r="A169" s="88" t="s">
        <v>10299</v>
      </c>
      <c r="B169" s="18" t="s">
        <v>10047</v>
      </c>
      <c r="C169" s="18" t="s">
        <v>10477</v>
      </c>
      <c r="D169" s="55" t="s">
        <v>10290</v>
      </c>
      <c r="E169" s="57" t="s">
        <v>10415</v>
      </c>
      <c r="F169" s="8" t="s">
        <v>9687</v>
      </c>
      <c r="G169" s="8" t="s">
        <v>9719</v>
      </c>
      <c r="H169" s="25" t="s">
        <v>10050</v>
      </c>
      <c r="I169" s="87">
        <v>4500000</v>
      </c>
      <c r="J169" s="59">
        <v>4500000</v>
      </c>
      <c r="K169" s="54" t="s">
        <v>10149</v>
      </c>
      <c r="L169" s="25" t="s">
        <v>10055</v>
      </c>
      <c r="M169" s="25" t="s">
        <v>10169</v>
      </c>
      <c r="N169" s="8" t="str">
        <f t="shared" si="2"/>
        <v>Sim</v>
      </c>
      <c r="O169" s="25">
        <v>0</v>
      </c>
      <c r="P169" s="25">
        <v>10000000</v>
      </c>
    </row>
    <row r="170" spans="1:16" ht="17.25" customHeight="1" x14ac:dyDescent="0.35">
      <c r="A170" s="88"/>
      <c r="B170" s="18" t="s">
        <v>10047</v>
      </c>
      <c r="C170" s="18" t="s">
        <v>10477</v>
      </c>
      <c r="D170" s="55" t="s">
        <v>10291</v>
      </c>
      <c r="E170" s="57" t="s">
        <v>10416</v>
      </c>
      <c r="F170" s="8" t="s">
        <v>9687</v>
      </c>
      <c r="G170" s="8" t="s">
        <v>9719</v>
      </c>
      <c r="H170" s="25" t="s">
        <v>10051</v>
      </c>
      <c r="I170" s="87">
        <v>25</v>
      </c>
      <c r="J170" s="59">
        <v>25</v>
      </c>
      <c r="K170" s="54" t="s">
        <v>10149</v>
      </c>
      <c r="L170" s="25" t="s">
        <v>10055</v>
      </c>
      <c r="M170" s="25" t="s">
        <v>10170</v>
      </c>
      <c r="N170" s="8" t="str">
        <f t="shared" si="2"/>
        <v>Sim</v>
      </c>
      <c r="O170" s="25">
        <v>0</v>
      </c>
      <c r="P170" s="25">
        <v>500</v>
      </c>
    </row>
    <row r="171" spans="1:16" ht="17.25" customHeight="1" x14ac:dyDescent="0.35">
      <c r="A171" s="88"/>
      <c r="B171" s="18" t="s">
        <v>10047</v>
      </c>
      <c r="C171" s="18" t="s">
        <v>10478</v>
      </c>
      <c r="D171" s="55" t="s">
        <v>10292</v>
      </c>
      <c r="E171" s="57" t="s">
        <v>10417</v>
      </c>
      <c r="F171" s="8" t="s">
        <v>9687</v>
      </c>
      <c r="G171" s="8" t="s">
        <v>9719</v>
      </c>
      <c r="H171" s="25" t="s">
        <v>10052</v>
      </c>
      <c r="I171" s="87">
        <v>25</v>
      </c>
      <c r="J171" s="59">
        <v>25</v>
      </c>
      <c r="K171" s="54" t="s">
        <v>10149</v>
      </c>
      <c r="L171" s="25" t="s">
        <v>10055</v>
      </c>
      <c r="M171" s="25" t="s">
        <v>10171</v>
      </c>
      <c r="N171" s="8" t="str">
        <f t="shared" si="2"/>
        <v>Sim</v>
      </c>
      <c r="O171" s="25">
        <v>0</v>
      </c>
      <c r="P171" s="25">
        <v>500</v>
      </c>
    </row>
    <row r="172" spans="1:16" ht="17.25" customHeight="1" x14ac:dyDescent="0.35">
      <c r="A172" s="88"/>
      <c r="B172" s="18" t="s">
        <v>10047</v>
      </c>
      <c r="C172" s="18" t="s">
        <v>10478</v>
      </c>
      <c r="D172" s="55" t="s">
        <v>10293</v>
      </c>
      <c r="E172" s="57" t="s">
        <v>10418</v>
      </c>
      <c r="F172" s="8" t="s">
        <v>9687</v>
      </c>
      <c r="G172" s="8" t="s">
        <v>9719</v>
      </c>
      <c r="H172" s="25" t="s">
        <v>10053</v>
      </c>
      <c r="I172" s="87">
        <v>2000</v>
      </c>
      <c r="J172" s="59">
        <v>2000</v>
      </c>
      <c r="K172" s="54" t="s">
        <v>10149</v>
      </c>
      <c r="L172" s="25" t="s">
        <v>10055</v>
      </c>
      <c r="M172" s="25" t="s">
        <v>10172</v>
      </c>
      <c r="N172" s="8" t="str">
        <f t="shared" si="2"/>
        <v>Sim</v>
      </c>
      <c r="O172" s="25">
        <v>0</v>
      </c>
      <c r="P172" s="25">
        <v>5000</v>
      </c>
    </row>
    <row r="173" spans="1:16" ht="17.25" customHeight="1" x14ac:dyDescent="0.35">
      <c r="A173" s="88"/>
      <c r="B173" s="18" t="s">
        <v>10047</v>
      </c>
      <c r="C173" s="18" t="s">
        <v>10478</v>
      </c>
      <c r="D173" s="55" t="s">
        <v>10294</v>
      </c>
      <c r="E173" s="57" t="s">
        <v>10422</v>
      </c>
      <c r="F173" s="8" t="s">
        <v>9687</v>
      </c>
      <c r="G173" s="8" t="s">
        <v>9719</v>
      </c>
      <c r="H173" s="25" t="s">
        <v>10133</v>
      </c>
      <c r="I173" s="87">
        <v>10</v>
      </c>
      <c r="J173" s="59">
        <v>10</v>
      </c>
      <c r="K173" s="54" t="s">
        <v>10149</v>
      </c>
      <c r="L173" s="25" t="s">
        <v>10055</v>
      </c>
      <c r="M173" s="25" t="s">
        <v>10516</v>
      </c>
      <c r="N173" s="8" t="str">
        <f t="shared" si="2"/>
        <v>Sim</v>
      </c>
      <c r="O173" s="25">
        <v>0</v>
      </c>
      <c r="P173" s="25">
        <v>10</v>
      </c>
    </row>
    <row r="174" spans="1:16" ht="17.25" customHeight="1" x14ac:dyDescent="0.35">
      <c r="A174" s="88"/>
      <c r="B174" s="18" t="s">
        <v>10047</v>
      </c>
      <c r="C174" s="18" t="s">
        <v>10478</v>
      </c>
      <c r="D174" s="55" t="s">
        <v>10295</v>
      </c>
      <c r="E174" s="57" t="s">
        <v>10419</v>
      </c>
      <c r="F174" s="8" t="s">
        <v>9687</v>
      </c>
      <c r="G174" s="8" t="s">
        <v>9719</v>
      </c>
      <c r="H174" s="25" t="s">
        <v>10051</v>
      </c>
      <c r="I174" s="87">
        <v>25</v>
      </c>
      <c r="J174" s="59">
        <v>25</v>
      </c>
      <c r="K174" s="54" t="s">
        <v>10149</v>
      </c>
      <c r="L174" s="25" t="s">
        <v>10055</v>
      </c>
      <c r="M174" s="25" t="s">
        <v>10517</v>
      </c>
      <c r="N174" s="8" t="str">
        <f t="shared" si="2"/>
        <v>Sim</v>
      </c>
      <c r="O174" s="25">
        <v>0</v>
      </c>
      <c r="P174" s="25">
        <v>100</v>
      </c>
    </row>
    <row r="175" spans="1:16" ht="17.25" customHeight="1" x14ac:dyDescent="0.35">
      <c r="A175" s="88"/>
      <c r="B175" s="18" t="s">
        <v>10047</v>
      </c>
      <c r="C175" s="18" t="s">
        <v>10479</v>
      </c>
      <c r="D175" s="55" t="s">
        <v>10296</v>
      </c>
      <c r="E175" s="57" t="s">
        <v>10420</v>
      </c>
      <c r="F175" s="8" t="s">
        <v>9687</v>
      </c>
      <c r="G175" s="8" t="s">
        <v>9719</v>
      </c>
      <c r="H175" s="25" t="s">
        <v>10054</v>
      </c>
      <c r="I175" s="87">
        <v>50</v>
      </c>
      <c r="J175" s="59">
        <v>50</v>
      </c>
      <c r="K175" s="54" t="s">
        <v>10149</v>
      </c>
      <c r="L175" s="25" t="s">
        <v>10055</v>
      </c>
      <c r="M175" s="25" t="s">
        <v>10173</v>
      </c>
      <c r="N175" s="8" t="str">
        <f t="shared" si="2"/>
        <v>Sim</v>
      </c>
      <c r="O175" s="25">
        <v>0</v>
      </c>
      <c r="P175" s="25">
        <v>500</v>
      </c>
    </row>
    <row r="176" spans="1:16" ht="17.25" customHeight="1" x14ac:dyDescent="0.35">
      <c r="A176" s="88"/>
      <c r="B176" s="18" t="s">
        <v>10047</v>
      </c>
      <c r="C176" s="18" t="s">
        <v>10479</v>
      </c>
      <c r="D176" s="55" t="s">
        <v>10297</v>
      </c>
      <c r="E176" s="57" t="s">
        <v>10421</v>
      </c>
      <c r="F176" s="8" t="s">
        <v>9687</v>
      </c>
      <c r="G176" s="8" t="s">
        <v>9719</v>
      </c>
      <c r="H176" s="25" t="s">
        <v>10053</v>
      </c>
      <c r="I176" s="87">
        <v>2250</v>
      </c>
      <c r="J176" s="59">
        <v>2250</v>
      </c>
      <c r="K176" s="54" t="s">
        <v>10149</v>
      </c>
      <c r="L176" s="25" t="s">
        <v>10055</v>
      </c>
      <c r="M176" s="25" t="s">
        <v>10174</v>
      </c>
      <c r="N176" s="8" t="str">
        <f t="shared" si="2"/>
        <v>Sim</v>
      </c>
      <c r="O176" s="25">
        <v>0</v>
      </c>
      <c r="P176" s="25">
        <v>5000</v>
      </c>
    </row>
    <row r="177" spans="1:16" ht="17.25" customHeight="1" x14ac:dyDescent="0.35">
      <c r="A177" s="88"/>
      <c r="B177" s="18" t="s">
        <v>10047</v>
      </c>
      <c r="C177" s="18" t="s">
        <v>10479</v>
      </c>
      <c r="D177" s="55" t="s">
        <v>10294</v>
      </c>
      <c r="E177" s="57" t="s">
        <v>10423</v>
      </c>
      <c r="F177" s="8" t="s">
        <v>9687</v>
      </c>
      <c r="G177" s="8" t="s">
        <v>9719</v>
      </c>
      <c r="H177" s="25" t="s">
        <v>10133</v>
      </c>
      <c r="I177" s="87">
        <v>5</v>
      </c>
      <c r="J177" s="59">
        <v>5</v>
      </c>
      <c r="K177" s="54" t="s">
        <v>10149</v>
      </c>
      <c r="L177" s="25" t="s">
        <v>10055</v>
      </c>
      <c r="M177" s="25" t="s">
        <v>10175</v>
      </c>
      <c r="N177" s="8" t="str">
        <f t="shared" si="2"/>
        <v>Sim</v>
      </c>
      <c r="O177" s="25">
        <v>0</v>
      </c>
      <c r="P177" s="25">
        <v>10</v>
      </c>
    </row>
    <row r="178" spans="1:16" ht="17.25" customHeight="1" x14ac:dyDescent="0.35">
      <c r="A178" s="88"/>
      <c r="B178" s="18" t="s">
        <v>10047</v>
      </c>
      <c r="C178" s="18" t="s">
        <v>10479</v>
      </c>
      <c r="D178" s="55" t="s">
        <v>10298</v>
      </c>
      <c r="E178" s="57" t="s">
        <v>10424</v>
      </c>
      <c r="F178" s="8" t="s">
        <v>9687</v>
      </c>
      <c r="G178" s="8" t="s">
        <v>9719</v>
      </c>
      <c r="H178" s="25" t="s">
        <v>10051</v>
      </c>
      <c r="I178" s="87">
        <v>25</v>
      </c>
      <c r="J178" s="59">
        <v>25</v>
      </c>
      <c r="K178" s="54" t="s">
        <v>10149</v>
      </c>
      <c r="L178" s="25" t="s">
        <v>10055</v>
      </c>
      <c r="M178" s="25" t="s">
        <v>10176</v>
      </c>
      <c r="N178" s="8" t="str">
        <f t="shared" si="2"/>
        <v>Sim</v>
      </c>
      <c r="O178" s="25">
        <v>0</v>
      </c>
      <c r="P178" s="25">
        <v>100</v>
      </c>
    </row>
    <row r="179" spans="1:16" ht="17.25" customHeight="1" x14ac:dyDescent="0.35">
      <c r="A179" s="88" t="s">
        <v>10300</v>
      </c>
      <c r="B179" s="18" t="s">
        <v>10047</v>
      </c>
      <c r="C179" s="18" t="s">
        <v>10477</v>
      </c>
      <c r="D179" s="55" t="s">
        <v>10281</v>
      </c>
      <c r="E179" s="57" t="s">
        <v>10425</v>
      </c>
      <c r="F179" s="8" t="s">
        <v>9687</v>
      </c>
      <c r="G179" s="8" t="s">
        <v>9719</v>
      </c>
      <c r="H179" s="25" t="s">
        <v>10050</v>
      </c>
      <c r="I179" s="87">
        <v>4500000</v>
      </c>
      <c r="J179" s="59">
        <v>4500000</v>
      </c>
      <c r="K179" s="54" t="s">
        <v>10149</v>
      </c>
      <c r="L179" s="25" t="s">
        <v>10055</v>
      </c>
      <c r="M179" s="25" t="s">
        <v>10169</v>
      </c>
      <c r="N179" s="8" t="str">
        <f t="shared" si="2"/>
        <v>Sim</v>
      </c>
      <c r="O179" s="25">
        <v>0</v>
      </c>
      <c r="P179" s="25">
        <v>10000000</v>
      </c>
    </row>
    <row r="180" spans="1:16" ht="17.25" customHeight="1" x14ac:dyDescent="0.35">
      <c r="A180" s="88"/>
      <c r="B180" s="18" t="s">
        <v>10047</v>
      </c>
      <c r="C180" s="18" t="s">
        <v>10477</v>
      </c>
      <c r="D180" s="55" t="s">
        <v>10282</v>
      </c>
      <c r="E180" s="57" t="s">
        <v>10426</v>
      </c>
      <c r="F180" s="8" t="s">
        <v>9687</v>
      </c>
      <c r="G180" s="8" t="s">
        <v>9719</v>
      </c>
      <c r="H180" s="25" t="s">
        <v>10051</v>
      </c>
      <c r="I180" s="87">
        <v>25</v>
      </c>
      <c r="J180" s="59">
        <v>25</v>
      </c>
      <c r="K180" s="54" t="s">
        <v>10149</v>
      </c>
      <c r="L180" s="25" t="s">
        <v>10055</v>
      </c>
      <c r="M180" s="25" t="s">
        <v>10170</v>
      </c>
      <c r="N180" s="8" t="str">
        <f t="shared" si="2"/>
        <v>Sim</v>
      </c>
      <c r="O180" s="25">
        <v>0</v>
      </c>
      <c r="P180" s="25">
        <v>500</v>
      </c>
    </row>
    <row r="181" spans="1:16" ht="17.25" customHeight="1" x14ac:dyDescent="0.35">
      <c r="A181" s="88"/>
      <c r="B181" s="18" t="s">
        <v>10047</v>
      </c>
      <c r="C181" s="18" t="s">
        <v>10478</v>
      </c>
      <c r="D181" s="55" t="s">
        <v>10283</v>
      </c>
      <c r="E181" s="57" t="s">
        <v>10427</v>
      </c>
      <c r="F181" s="8" t="s">
        <v>9687</v>
      </c>
      <c r="G181" s="8" t="s">
        <v>9719</v>
      </c>
      <c r="H181" s="25" t="s">
        <v>10052</v>
      </c>
      <c r="I181" s="87">
        <v>25</v>
      </c>
      <c r="J181" s="59">
        <v>25</v>
      </c>
      <c r="K181" s="54" t="s">
        <v>10149</v>
      </c>
      <c r="L181" s="25" t="s">
        <v>10055</v>
      </c>
      <c r="M181" s="25" t="s">
        <v>10171</v>
      </c>
      <c r="N181" s="8" t="str">
        <f t="shared" si="2"/>
        <v>Sim</v>
      </c>
      <c r="O181" s="25">
        <v>0</v>
      </c>
      <c r="P181" s="25">
        <v>500</v>
      </c>
    </row>
    <row r="182" spans="1:16" ht="17.25" customHeight="1" x14ac:dyDescent="0.35">
      <c r="A182" s="88"/>
      <c r="B182" s="18" t="s">
        <v>10047</v>
      </c>
      <c r="C182" s="18" t="s">
        <v>10478</v>
      </c>
      <c r="D182" s="55" t="s">
        <v>10284</v>
      </c>
      <c r="E182" s="57" t="s">
        <v>10428</v>
      </c>
      <c r="F182" s="8" t="s">
        <v>9687</v>
      </c>
      <c r="G182" s="8" t="s">
        <v>9719</v>
      </c>
      <c r="H182" s="25" t="s">
        <v>10053</v>
      </c>
      <c r="I182" s="87">
        <v>2000</v>
      </c>
      <c r="J182" s="59">
        <v>2000</v>
      </c>
      <c r="K182" s="54" t="s">
        <v>10149</v>
      </c>
      <c r="L182" s="25" t="s">
        <v>10055</v>
      </c>
      <c r="M182" s="25" t="s">
        <v>10172</v>
      </c>
      <c r="N182" s="8" t="str">
        <f t="shared" si="2"/>
        <v>Sim</v>
      </c>
      <c r="O182" s="25">
        <v>0</v>
      </c>
      <c r="P182" s="25">
        <v>5000</v>
      </c>
    </row>
    <row r="183" spans="1:16" ht="17.25" customHeight="1" x14ac:dyDescent="0.35">
      <c r="A183" s="88"/>
      <c r="B183" s="18" t="s">
        <v>10047</v>
      </c>
      <c r="C183" s="18" t="s">
        <v>10478</v>
      </c>
      <c r="D183" s="55" t="s">
        <v>10285</v>
      </c>
      <c r="E183" s="57" t="s">
        <v>10429</v>
      </c>
      <c r="F183" s="8" t="s">
        <v>9687</v>
      </c>
      <c r="G183" s="8" t="s">
        <v>9719</v>
      </c>
      <c r="H183" s="25" t="s">
        <v>10133</v>
      </c>
      <c r="I183" s="87">
        <v>10</v>
      </c>
      <c r="J183" s="59">
        <v>10</v>
      </c>
      <c r="K183" s="54" t="s">
        <v>10149</v>
      </c>
      <c r="L183" s="25" t="s">
        <v>10055</v>
      </c>
      <c r="M183" s="25" t="s">
        <v>10516</v>
      </c>
      <c r="N183" s="8" t="str">
        <f t="shared" si="2"/>
        <v>Sim</v>
      </c>
      <c r="O183" s="25">
        <v>0</v>
      </c>
      <c r="P183" s="25">
        <v>10</v>
      </c>
    </row>
    <row r="184" spans="1:16" ht="17.25" customHeight="1" x14ac:dyDescent="0.35">
      <c r="A184" s="88"/>
      <c r="B184" s="18" t="s">
        <v>10047</v>
      </c>
      <c r="C184" s="18" t="s">
        <v>10478</v>
      </c>
      <c r="D184" s="55" t="s">
        <v>10286</v>
      </c>
      <c r="E184" s="57" t="s">
        <v>10430</v>
      </c>
      <c r="F184" s="8" t="s">
        <v>9687</v>
      </c>
      <c r="G184" s="8" t="s">
        <v>9719</v>
      </c>
      <c r="H184" s="25" t="s">
        <v>10051</v>
      </c>
      <c r="I184" s="87">
        <v>25</v>
      </c>
      <c r="J184" s="59">
        <v>25</v>
      </c>
      <c r="K184" s="54" t="s">
        <v>10149</v>
      </c>
      <c r="L184" s="25" t="s">
        <v>10055</v>
      </c>
      <c r="M184" s="25" t="s">
        <v>10517</v>
      </c>
      <c r="N184" s="8" t="str">
        <f t="shared" si="2"/>
        <v>Sim</v>
      </c>
      <c r="O184" s="25">
        <v>0</v>
      </c>
      <c r="P184" s="25">
        <v>100</v>
      </c>
    </row>
    <row r="185" spans="1:16" ht="17.25" customHeight="1" x14ac:dyDescent="0.35">
      <c r="A185" s="88"/>
      <c r="B185" s="18" t="s">
        <v>10047</v>
      </c>
      <c r="C185" s="18" t="s">
        <v>10479</v>
      </c>
      <c r="D185" s="55" t="s">
        <v>10287</v>
      </c>
      <c r="E185" s="57" t="s">
        <v>10431</v>
      </c>
      <c r="F185" s="8" t="s">
        <v>9687</v>
      </c>
      <c r="G185" s="8" t="s">
        <v>9719</v>
      </c>
      <c r="H185" s="25" t="s">
        <v>10054</v>
      </c>
      <c r="I185" s="87">
        <v>50</v>
      </c>
      <c r="J185" s="59">
        <v>50</v>
      </c>
      <c r="K185" s="54" t="s">
        <v>10149</v>
      </c>
      <c r="L185" s="25" t="s">
        <v>10055</v>
      </c>
      <c r="M185" s="25" t="s">
        <v>10174</v>
      </c>
      <c r="N185" s="8" t="str">
        <f t="shared" si="2"/>
        <v>Sim</v>
      </c>
      <c r="O185" s="25">
        <v>0</v>
      </c>
      <c r="P185" s="25">
        <v>500</v>
      </c>
    </row>
    <row r="186" spans="1:16" ht="17.25" customHeight="1" x14ac:dyDescent="0.35">
      <c r="A186" s="88"/>
      <c r="B186" s="18" t="s">
        <v>10047</v>
      </c>
      <c r="C186" s="18" t="s">
        <v>10479</v>
      </c>
      <c r="D186" s="55" t="s">
        <v>10288</v>
      </c>
      <c r="E186" s="57" t="s">
        <v>10432</v>
      </c>
      <c r="F186" s="8" t="s">
        <v>9687</v>
      </c>
      <c r="G186" s="8" t="s">
        <v>9719</v>
      </c>
      <c r="H186" s="25" t="s">
        <v>10053</v>
      </c>
      <c r="I186" s="87">
        <v>2250</v>
      </c>
      <c r="J186" s="59">
        <v>2250</v>
      </c>
      <c r="K186" s="54" t="s">
        <v>10149</v>
      </c>
      <c r="L186" s="25" t="s">
        <v>10055</v>
      </c>
      <c r="M186" s="25" t="s">
        <v>10175</v>
      </c>
      <c r="N186" s="8" t="str">
        <f t="shared" si="2"/>
        <v>Sim</v>
      </c>
      <c r="O186" s="25">
        <v>0</v>
      </c>
      <c r="P186" s="25">
        <v>5000</v>
      </c>
    </row>
    <row r="187" spans="1:16" ht="17.25" customHeight="1" x14ac:dyDescent="0.35">
      <c r="A187" s="88"/>
      <c r="B187" s="18" t="s">
        <v>10047</v>
      </c>
      <c r="C187" s="18" t="s">
        <v>10479</v>
      </c>
      <c r="D187" s="55" t="s">
        <v>10285</v>
      </c>
      <c r="E187" s="57" t="s">
        <v>10433</v>
      </c>
      <c r="F187" s="8" t="s">
        <v>9687</v>
      </c>
      <c r="G187" s="8" t="s">
        <v>9719</v>
      </c>
      <c r="H187" s="25" t="s">
        <v>10133</v>
      </c>
      <c r="I187" s="87">
        <v>5</v>
      </c>
      <c r="J187" s="59">
        <v>5</v>
      </c>
      <c r="K187" s="54" t="s">
        <v>10149</v>
      </c>
      <c r="L187" s="25" t="s">
        <v>10055</v>
      </c>
      <c r="M187" s="25" t="s">
        <v>10518</v>
      </c>
      <c r="N187" s="8" t="str">
        <f t="shared" si="2"/>
        <v>Sim</v>
      </c>
      <c r="O187" s="25">
        <v>0</v>
      </c>
      <c r="P187" s="25">
        <v>10</v>
      </c>
    </row>
    <row r="188" spans="1:16" ht="17.25" customHeight="1" x14ac:dyDescent="0.35">
      <c r="A188" s="88"/>
      <c r="B188" s="18" t="s">
        <v>10047</v>
      </c>
      <c r="C188" s="18" t="s">
        <v>10479</v>
      </c>
      <c r="D188" s="55" t="s">
        <v>10289</v>
      </c>
      <c r="E188" s="57" t="s">
        <v>10434</v>
      </c>
      <c r="F188" s="8" t="s">
        <v>9687</v>
      </c>
      <c r="G188" s="8" t="s">
        <v>9719</v>
      </c>
      <c r="H188" s="25" t="s">
        <v>10051</v>
      </c>
      <c r="I188" s="87">
        <v>25</v>
      </c>
      <c r="J188" s="59">
        <v>25</v>
      </c>
      <c r="K188" s="54" t="s">
        <v>10149</v>
      </c>
      <c r="L188" s="25" t="s">
        <v>10055</v>
      </c>
      <c r="M188" s="25" t="s">
        <v>10519</v>
      </c>
      <c r="N188" s="8" t="str">
        <f t="shared" si="2"/>
        <v>Sim</v>
      </c>
      <c r="O188" s="25">
        <v>0</v>
      </c>
      <c r="P188" s="25">
        <v>100</v>
      </c>
    </row>
    <row r="189" spans="1:16" ht="17.25" customHeight="1" x14ac:dyDescent="0.35">
      <c r="A189" s="74" t="s">
        <v>10544</v>
      </c>
      <c r="B189" s="18" t="s">
        <v>10047</v>
      </c>
      <c r="C189" s="18" t="s">
        <v>10545</v>
      </c>
      <c r="D189" s="55" t="s">
        <v>10546</v>
      </c>
      <c r="E189" s="57" t="s">
        <v>10547</v>
      </c>
      <c r="F189" s="8" t="s">
        <v>9642</v>
      </c>
      <c r="G189" s="8" t="s">
        <v>9719</v>
      </c>
      <c r="H189" s="25" t="s">
        <v>9780</v>
      </c>
      <c r="I189" s="87" t="s">
        <v>9720</v>
      </c>
      <c r="J189" s="59" t="s">
        <v>9719</v>
      </c>
      <c r="K189" s="54" t="s">
        <v>9780</v>
      </c>
      <c r="L189" s="25" t="s">
        <v>9780</v>
      </c>
      <c r="M189" s="25" t="s">
        <v>9780</v>
      </c>
      <c r="N189" s="8" t="str">
        <f t="shared" si="2"/>
        <v>Sim</v>
      </c>
      <c r="O189" s="25" t="s">
        <v>9780</v>
      </c>
      <c r="P189" s="25" t="s">
        <v>9780</v>
      </c>
    </row>
    <row r="190" spans="1:16" s="44" customFormat="1" ht="17.25" customHeight="1" x14ac:dyDescent="0.35">
      <c r="A190" s="88" t="s">
        <v>9783</v>
      </c>
      <c r="B190" s="60"/>
      <c r="C190" s="60"/>
      <c r="D190" s="48" t="s">
        <v>9784</v>
      </c>
      <c r="E190" s="52" t="s">
        <v>9785</v>
      </c>
      <c r="F190" s="8" t="s">
        <v>9687</v>
      </c>
      <c r="G190" s="8" t="s">
        <v>9719</v>
      </c>
      <c r="H190" s="8" t="s">
        <v>9786</v>
      </c>
      <c r="I190" s="61"/>
      <c r="J190" s="61">
        <v>0</v>
      </c>
      <c r="K190" s="54"/>
      <c r="L190" s="54"/>
      <c r="M190" s="54"/>
      <c r="N190" s="8" t="str">
        <f t="shared" si="2"/>
        <v>Não</v>
      </c>
      <c r="O190" s="62">
        <v>0</v>
      </c>
      <c r="P190" s="62">
        <v>0</v>
      </c>
    </row>
    <row r="191" spans="1:16" s="44" customFormat="1" ht="17.25" customHeight="1" x14ac:dyDescent="0.35">
      <c r="A191" s="88"/>
      <c r="B191" s="60"/>
      <c r="C191" s="60"/>
      <c r="D191" s="48" t="s">
        <v>9787</v>
      </c>
      <c r="E191" s="52" t="s">
        <v>9788</v>
      </c>
      <c r="F191" s="8" t="s">
        <v>9687</v>
      </c>
      <c r="G191" s="8" t="s">
        <v>9719</v>
      </c>
      <c r="H191" s="8" t="s">
        <v>9786</v>
      </c>
      <c r="I191" s="61"/>
      <c r="J191" s="61">
        <v>25</v>
      </c>
      <c r="K191" s="54"/>
      <c r="L191" s="54"/>
      <c r="M191" s="54"/>
      <c r="N191" s="8" t="str">
        <f t="shared" si="2"/>
        <v>Não</v>
      </c>
      <c r="O191" s="62">
        <v>25</v>
      </c>
      <c r="P191" s="62">
        <v>25</v>
      </c>
    </row>
    <row r="192" spans="1:16" s="44" customFormat="1" ht="17.25" customHeight="1" x14ac:dyDescent="0.35">
      <c r="A192" s="88"/>
      <c r="B192" s="60"/>
      <c r="C192" s="60"/>
      <c r="D192" s="48" t="s">
        <v>9789</v>
      </c>
      <c r="E192" s="52" t="s">
        <v>9790</v>
      </c>
      <c r="F192" s="8" t="s">
        <v>9687</v>
      </c>
      <c r="G192" s="8" t="s">
        <v>9719</v>
      </c>
      <c r="H192" s="8" t="s">
        <v>9786</v>
      </c>
      <c r="I192" s="61"/>
      <c r="J192" s="61">
        <v>75</v>
      </c>
      <c r="K192" s="54"/>
      <c r="L192" s="54"/>
      <c r="M192" s="54"/>
      <c r="N192" s="8" t="str">
        <f t="shared" si="2"/>
        <v>Não</v>
      </c>
      <c r="O192" s="62">
        <v>75</v>
      </c>
      <c r="P192" s="62">
        <v>75</v>
      </c>
    </row>
    <row r="193" spans="1:16" s="44" customFormat="1" ht="17.25" customHeight="1" x14ac:dyDescent="0.35">
      <c r="A193" s="88"/>
      <c r="B193" s="60"/>
      <c r="C193" s="60"/>
      <c r="D193" s="48" t="s">
        <v>9791</v>
      </c>
      <c r="E193" s="52" t="s">
        <v>9792</v>
      </c>
      <c r="F193" s="8" t="s">
        <v>9687</v>
      </c>
      <c r="G193" s="8" t="s">
        <v>9719</v>
      </c>
      <c r="H193" s="8" t="s">
        <v>9786</v>
      </c>
      <c r="I193" s="61"/>
      <c r="J193" s="61">
        <v>150</v>
      </c>
      <c r="K193" s="25"/>
      <c r="L193" s="25"/>
      <c r="M193" s="25"/>
      <c r="N193" s="8" t="str">
        <f t="shared" si="2"/>
        <v>Não</v>
      </c>
      <c r="O193" s="62">
        <v>150</v>
      </c>
      <c r="P193" s="62">
        <v>150</v>
      </c>
    </row>
    <row r="194" spans="1:16" s="44" customFormat="1" ht="17.25" customHeight="1" x14ac:dyDescent="0.35">
      <c r="A194" s="88"/>
      <c r="B194" s="60"/>
      <c r="C194" s="60"/>
      <c r="D194" s="48" t="s">
        <v>9793</v>
      </c>
      <c r="E194" s="52" t="s">
        <v>9794</v>
      </c>
      <c r="F194" s="8" t="s">
        <v>9687</v>
      </c>
      <c r="G194" s="8" t="s">
        <v>9719</v>
      </c>
      <c r="H194" s="8" t="s">
        <v>9786</v>
      </c>
      <c r="I194" s="61"/>
      <c r="J194" s="61">
        <v>250</v>
      </c>
      <c r="K194" s="25"/>
      <c r="L194" s="25"/>
      <c r="M194" s="25"/>
      <c r="N194" s="8" t="str">
        <f t="shared" si="2"/>
        <v>Não</v>
      </c>
      <c r="O194" s="62">
        <v>250</v>
      </c>
      <c r="P194" s="62">
        <v>250</v>
      </c>
    </row>
    <row r="195" spans="1:16" s="44" customFormat="1" ht="17.25" customHeight="1" x14ac:dyDescent="0.35">
      <c r="A195" s="88"/>
      <c r="B195" s="60"/>
      <c r="C195" s="60"/>
      <c r="D195" s="48" t="s">
        <v>9795</v>
      </c>
      <c r="E195" s="52" t="s">
        <v>9796</v>
      </c>
      <c r="F195" s="8" t="s">
        <v>9687</v>
      </c>
      <c r="G195" s="8" t="s">
        <v>9719</v>
      </c>
      <c r="H195" s="8" t="s">
        <v>9786</v>
      </c>
      <c r="I195" s="61"/>
      <c r="J195" s="61">
        <v>350</v>
      </c>
      <c r="K195" s="25"/>
      <c r="L195" s="25"/>
      <c r="M195" s="25"/>
      <c r="N195" s="8" t="str">
        <f t="shared" si="2"/>
        <v>Não</v>
      </c>
      <c r="O195" s="62">
        <v>350</v>
      </c>
      <c r="P195" s="62">
        <v>350</v>
      </c>
    </row>
    <row r="196" spans="1:16" s="44" customFormat="1" ht="17.25" customHeight="1" x14ac:dyDescent="0.35">
      <c r="A196" s="88"/>
      <c r="B196" s="60"/>
      <c r="C196" s="60"/>
      <c r="D196" s="48" t="s">
        <v>9797</v>
      </c>
      <c r="E196" s="52" t="s">
        <v>9798</v>
      </c>
      <c r="F196" s="8" t="s">
        <v>9687</v>
      </c>
      <c r="G196" s="8" t="s">
        <v>9719</v>
      </c>
      <c r="H196" s="8" t="s">
        <v>9786</v>
      </c>
      <c r="I196" s="61"/>
      <c r="J196" s="61">
        <v>700</v>
      </c>
      <c r="K196" s="25"/>
      <c r="L196" s="25"/>
      <c r="M196" s="25"/>
      <c r="N196" s="8" t="str">
        <f t="shared" si="2"/>
        <v>Não</v>
      </c>
      <c r="O196" s="62">
        <v>700</v>
      </c>
      <c r="P196" s="62">
        <v>700</v>
      </c>
    </row>
    <row r="197" spans="1:16" s="44" customFormat="1" ht="17.25" customHeight="1" x14ac:dyDescent="0.35">
      <c r="A197" s="88"/>
      <c r="B197" s="60"/>
      <c r="C197" s="60"/>
      <c r="D197" s="48" t="s">
        <v>9799</v>
      </c>
      <c r="E197" s="52" t="s">
        <v>9800</v>
      </c>
      <c r="F197" s="8" t="s">
        <v>9687</v>
      </c>
      <c r="G197" s="8" t="s">
        <v>9719</v>
      </c>
      <c r="H197" s="8" t="s">
        <v>9786</v>
      </c>
      <c r="I197" s="61"/>
      <c r="J197" s="61">
        <v>1250</v>
      </c>
      <c r="K197" s="25"/>
      <c r="L197" s="25"/>
      <c r="M197" s="25"/>
      <c r="N197" s="8" t="str">
        <f t="shared" si="2"/>
        <v>Não</v>
      </c>
      <c r="O197" s="62">
        <v>1250</v>
      </c>
      <c r="P197" s="62">
        <v>1250</v>
      </c>
    </row>
    <row r="198" spans="1:16" s="44" customFormat="1" ht="17.25" customHeight="1" x14ac:dyDescent="0.35">
      <c r="A198" s="88"/>
      <c r="B198" s="60"/>
      <c r="C198" s="60"/>
      <c r="D198" s="48" t="s">
        <v>9801</v>
      </c>
      <c r="E198" s="52" t="s">
        <v>9802</v>
      </c>
      <c r="F198" s="8" t="s">
        <v>9687</v>
      </c>
      <c r="G198" s="8" t="s">
        <v>9719</v>
      </c>
      <c r="H198" s="8" t="s">
        <v>9786</v>
      </c>
      <c r="I198" s="61"/>
      <c r="J198" s="61">
        <v>2500</v>
      </c>
      <c r="K198" s="25"/>
      <c r="L198" s="25"/>
      <c r="M198" s="25"/>
      <c r="N198" s="8" t="str">
        <f t="shared" si="2"/>
        <v>Não</v>
      </c>
      <c r="O198" s="62">
        <v>2500</v>
      </c>
      <c r="P198" s="62">
        <v>2500</v>
      </c>
    </row>
    <row r="199" spans="1:16" s="44" customFormat="1" ht="17.25" customHeight="1" x14ac:dyDescent="0.35">
      <c r="A199" s="88"/>
      <c r="B199" s="60"/>
      <c r="C199" s="60"/>
      <c r="D199" s="48" t="s">
        <v>9803</v>
      </c>
      <c r="E199" s="52" t="s">
        <v>9804</v>
      </c>
      <c r="F199" s="8" t="s">
        <v>9687</v>
      </c>
      <c r="G199" s="8" t="s">
        <v>9719</v>
      </c>
      <c r="H199" s="8" t="s">
        <v>9786</v>
      </c>
      <c r="I199" s="61"/>
      <c r="J199" s="61">
        <v>5000</v>
      </c>
      <c r="K199" s="25"/>
      <c r="L199" s="25"/>
      <c r="M199" s="25"/>
      <c r="N199" s="8" t="str">
        <f t="shared" si="2"/>
        <v>Não</v>
      </c>
      <c r="O199" s="62">
        <v>5000</v>
      </c>
      <c r="P199" s="62">
        <v>5000</v>
      </c>
    </row>
    <row r="200" spans="1:16" s="44" customFormat="1" ht="17.25" customHeight="1" x14ac:dyDescent="0.35">
      <c r="A200" s="88"/>
      <c r="B200" s="60"/>
      <c r="C200" s="60"/>
      <c r="D200" s="48" t="s">
        <v>9805</v>
      </c>
      <c r="E200" s="52" t="s">
        <v>9806</v>
      </c>
      <c r="F200" s="8" t="s">
        <v>9687</v>
      </c>
      <c r="G200" s="8" t="s">
        <v>9719</v>
      </c>
      <c r="H200" s="8" t="s">
        <v>9698</v>
      </c>
      <c r="I200" s="35"/>
      <c r="J200" s="56">
        <v>0</v>
      </c>
      <c r="K200" s="25"/>
      <c r="L200" s="25"/>
      <c r="M200" s="25"/>
      <c r="N200" s="8" t="str">
        <f t="shared" ref="N200:N263" si="3">IF(F200="String",IF(I200&lt;&gt;"","Sim","Não"),IF(F200="List",IF(I200&lt;&gt;"","Sim","Não"),IF(AND(I200&gt;=O200,I200&lt;=P200,I200&lt;&gt;""),"Sim","Não")))</f>
        <v>Não</v>
      </c>
      <c r="O200" s="62">
        <v>0</v>
      </c>
      <c r="P200" s="62">
        <v>0</v>
      </c>
    </row>
    <row r="201" spans="1:16" s="44" customFormat="1" ht="17.25" customHeight="1" x14ac:dyDescent="0.35">
      <c r="A201" s="88"/>
      <c r="B201" s="60"/>
      <c r="C201" s="60"/>
      <c r="D201" s="48" t="s">
        <v>9807</v>
      </c>
      <c r="E201" s="52" t="s">
        <v>9808</v>
      </c>
      <c r="F201" s="8" t="s">
        <v>9687</v>
      </c>
      <c r="G201" s="8" t="s">
        <v>9719</v>
      </c>
      <c r="H201" s="8" t="s">
        <v>9698</v>
      </c>
      <c r="I201" s="35"/>
      <c r="J201" s="56">
        <v>4572.8065095836992</v>
      </c>
      <c r="K201" s="25"/>
      <c r="L201" s="25"/>
      <c r="M201" s="25"/>
      <c r="N201" s="8" t="str">
        <f t="shared" si="3"/>
        <v>Não</v>
      </c>
      <c r="O201" s="63">
        <v>3429.6048821877744</v>
      </c>
      <c r="P201" s="63">
        <v>5716.0081369796244</v>
      </c>
    </row>
    <row r="202" spans="1:16" s="44" customFormat="1" ht="17.25" customHeight="1" x14ac:dyDescent="0.35">
      <c r="A202" s="88"/>
      <c r="B202" s="60"/>
      <c r="C202" s="60"/>
      <c r="D202" s="48" t="s">
        <v>9809</v>
      </c>
      <c r="E202" s="52" t="s">
        <v>9810</v>
      </c>
      <c r="F202" s="8" t="s">
        <v>9687</v>
      </c>
      <c r="G202" s="8" t="s">
        <v>9719</v>
      </c>
      <c r="H202" s="8" t="s">
        <v>9698</v>
      </c>
      <c r="I202" s="35"/>
      <c r="J202" s="56">
        <v>3578.117397670841</v>
      </c>
      <c r="K202" s="25"/>
      <c r="L202" s="25"/>
      <c r="M202" s="25"/>
      <c r="N202" s="8" t="str">
        <f t="shared" si="3"/>
        <v>Não</v>
      </c>
      <c r="O202" s="63">
        <v>2683.5880482531306</v>
      </c>
      <c r="P202" s="63">
        <v>4472.6467470885509</v>
      </c>
    </row>
    <row r="203" spans="1:16" s="44" customFormat="1" ht="17.25" customHeight="1" x14ac:dyDescent="0.35">
      <c r="A203" s="88"/>
      <c r="B203" s="60"/>
      <c r="C203" s="60"/>
      <c r="D203" s="48" t="s">
        <v>9811</v>
      </c>
      <c r="E203" s="52" t="s">
        <v>9812</v>
      </c>
      <c r="F203" s="8" t="s">
        <v>9687</v>
      </c>
      <c r="G203" s="8" t="s">
        <v>9719</v>
      </c>
      <c r="H203" s="8" t="s">
        <v>9698</v>
      </c>
      <c r="I203" s="35"/>
      <c r="J203" s="56">
        <v>3140.2033317437476</v>
      </c>
      <c r="K203" s="25"/>
      <c r="L203" s="25"/>
      <c r="M203" s="25"/>
      <c r="N203" s="8" t="str">
        <f t="shared" si="3"/>
        <v>Não</v>
      </c>
      <c r="O203" s="63">
        <v>2355.1524988078108</v>
      </c>
      <c r="P203" s="63">
        <v>3925.2541646796844</v>
      </c>
    </row>
    <row r="204" spans="1:16" s="44" customFormat="1" ht="17.25" customHeight="1" x14ac:dyDescent="0.35">
      <c r="A204" s="88"/>
      <c r="B204" s="60"/>
      <c r="C204" s="60"/>
      <c r="D204" s="48" t="s">
        <v>9813</v>
      </c>
      <c r="E204" s="52" t="s">
        <v>9814</v>
      </c>
      <c r="F204" s="8" t="s">
        <v>9687</v>
      </c>
      <c r="G204" s="8" t="s">
        <v>9719</v>
      </c>
      <c r="H204" s="8" t="s">
        <v>9698</v>
      </c>
      <c r="I204" s="35"/>
      <c r="J204" s="56">
        <v>2384.1580606429065</v>
      </c>
      <c r="K204" s="25"/>
      <c r="L204" s="25"/>
      <c r="M204" s="25"/>
      <c r="N204" s="8" t="str">
        <f t="shared" si="3"/>
        <v>Não</v>
      </c>
      <c r="O204" s="63">
        <v>1788.1185454821798</v>
      </c>
      <c r="P204" s="63">
        <v>2980.1975758036333</v>
      </c>
    </row>
    <row r="205" spans="1:16" s="44" customFormat="1" ht="17.25" customHeight="1" x14ac:dyDescent="0.35">
      <c r="A205" s="88"/>
      <c r="B205" s="60"/>
      <c r="C205" s="60"/>
      <c r="D205" s="48" t="s">
        <v>9815</v>
      </c>
      <c r="E205" s="52" t="s">
        <v>9816</v>
      </c>
      <c r="F205" s="8" t="s">
        <v>9687</v>
      </c>
      <c r="G205" s="8" t="s">
        <v>9719</v>
      </c>
      <c r="H205" s="8" t="s">
        <v>9698</v>
      </c>
      <c r="I205" s="35"/>
      <c r="J205" s="56">
        <v>2051.2096531725124</v>
      </c>
      <c r="K205" s="25"/>
      <c r="L205" s="25"/>
      <c r="M205" s="25"/>
      <c r="N205" s="8" t="str">
        <f t="shared" si="3"/>
        <v>Não</v>
      </c>
      <c r="O205" s="63">
        <v>1538.4072398793842</v>
      </c>
      <c r="P205" s="63">
        <v>2564.0120664656406</v>
      </c>
    </row>
    <row r="206" spans="1:16" s="44" customFormat="1" ht="17.25" customHeight="1" x14ac:dyDescent="0.35">
      <c r="A206" s="88"/>
      <c r="B206" s="60"/>
      <c r="C206" s="60"/>
      <c r="D206" s="48" t="s">
        <v>9817</v>
      </c>
      <c r="E206" s="52" t="s">
        <v>9818</v>
      </c>
      <c r="F206" s="8" t="s">
        <v>9687</v>
      </c>
      <c r="G206" s="8" t="s">
        <v>9719</v>
      </c>
      <c r="H206" s="8" t="s">
        <v>9698</v>
      </c>
      <c r="I206" s="35"/>
      <c r="J206" s="56">
        <v>1637.8810466364127</v>
      </c>
      <c r="K206" s="25"/>
      <c r="L206" s="25"/>
      <c r="M206" s="25"/>
      <c r="N206" s="8" t="str">
        <f t="shared" si="3"/>
        <v>Não</v>
      </c>
      <c r="O206" s="63">
        <v>1228.4107849773095</v>
      </c>
      <c r="P206" s="63">
        <v>2047.351308295516</v>
      </c>
    </row>
    <row r="207" spans="1:16" s="44" customFormat="1" ht="17.25" customHeight="1" x14ac:dyDescent="0.35">
      <c r="A207" s="88"/>
      <c r="B207" s="60"/>
      <c r="C207" s="60"/>
      <c r="D207" s="48" t="s">
        <v>9819</v>
      </c>
      <c r="E207" s="52" t="s">
        <v>9820</v>
      </c>
      <c r="F207" s="8" t="s">
        <v>9687</v>
      </c>
      <c r="G207" s="8" t="s">
        <v>9719</v>
      </c>
      <c r="H207" s="8" t="s">
        <v>9698</v>
      </c>
      <c r="I207" s="35"/>
      <c r="J207" s="56">
        <v>1575.9559653452941</v>
      </c>
      <c r="K207" s="25"/>
      <c r="L207" s="25"/>
      <c r="M207" s="25"/>
      <c r="N207" s="8" t="str">
        <f t="shared" si="3"/>
        <v>Não</v>
      </c>
      <c r="O207" s="63">
        <v>1181.9669740089705</v>
      </c>
      <c r="P207" s="63">
        <v>1969.9449566816177</v>
      </c>
    </row>
    <row r="208" spans="1:16" s="44" customFormat="1" ht="17.25" customHeight="1" x14ac:dyDescent="0.35">
      <c r="A208" s="88"/>
      <c r="B208" s="60"/>
      <c r="C208" s="60"/>
      <c r="D208" s="48" t="s">
        <v>9821</v>
      </c>
      <c r="E208" s="52" t="s">
        <v>9822</v>
      </c>
      <c r="F208" s="8" t="s">
        <v>9687</v>
      </c>
      <c r="G208" s="8" t="s">
        <v>9719</v>
      </c>
      <c r="H208" s="8" t="s">
        <v>9698</v>
      </c>
      <c r="I208" s="35"/>
      <c r="J208" s="56">
        <v>1218.0200710014474</v>
      </c>
      <c r="K208" s="25"/>
      <c r="L208" s="25"/>
      <c r="M208" s="25"/>
      <c r="N208" s="8" t="str">
        <f t="shared" si="3"/>
        <v>Não</v>
      </c>
      <c r="O208" s="63">
        <v>913.51505325108553</v>
      </c>
      <c r="P208" s="63">
        <v>1522.5250887518091</v>
      </c>
    </row>
    <row r="209" spans="1:16" s="44" customFormat="1" ht="17.25" customHeight="1" x14ac:dyDescent="0.35">
      <c r="A209" s="88"/>
      <c r="B209" s="60"/>
      <c r="C209" s="60"/>
      <c r="D209" s="48" t="s">
        <v>9823</v>
      </c>
      <c r="E209" s="52" t="s">
        <v>9824</v>
      </c>
      <c r="F209" s="8" t="s">
        <v>9687</v>
      </c>
      <c r="G209" s="8" t="s">
        <v>9719</v>
      </c>
      <c r="H209" s="8" t="s">
        <v>9698</v>
      </c>
      <c r="I209" s="35"/>
      <c r="J209" s="56">
        <v>742.96386883270225</v>
      </c>
      <c r="K209" s="25"/>
      <c r="L209" s="25"/>
      <c r="M209" s="25"/>
      <c r="N209" s="8" t="str">
        <f t="shared" si="3"/>
        <v>Não</v>
      </c>
      <c r="O209" s="63">
        <v>557.22290162452668</v>
      </c>
      <c r="P209" s="63">
        <v>928.70483604087781</v>
      </c>
    </row>
    <row r="210" spans="1:16" s="44" customFormat="1" ht="17.25" customHeight="1" x14ac:dyDescent="0.35">
      <c r="A210" s="88"/>
      <c r="B210" s="60"/>
      <c r="C210" s="60"/>
      <c r="D210" s="48" t="s">
        <v>9825</v>
      </c>
      <c r="E210" s="52" t="s">
        <v>9826</v>
      </c>
      <c r="F210" s="8" t="s">
        <v>9687</v>
      </c>
      <c r="G210" s="8" t="s">
        <v>9719</v>
      </c>
      <c r="H210" s="8" t="s">
        <v>9698</v>
      </c>
      <c r="I210" s="35"/>
      <c r="J210" s="56">
        <v>0</v>
      </c>
      <c r="K210" s="25"/>
      <c r="L210" s="25"/>
      <c r="M210" s="25"/>
      <c r="N210" s="8" t="str">
        <f t="shared" si="3"/>
        <v>Não</v>
      </c>
      <c r="O210" s="63">
        <v>0</v>
      </c>
      <c r="P210" s="63">
        <v>0</v>
      </c>
    </row>
    <row r="211" spans="1:16" s="44" customFormat="1" ht="17.25" customHeight="1" x14ac:dyDescent="0.35">
      <c r="A211" s="88"/>
      <c r="B211" s="60"/>
      <c r="C211" s="60"/>
      <c r="D211" s="48" t="s">
        <v>9827</v>
      </c>
      <c r="E211" s="52" t="s">
        <v>9828</v>
      </c>
      <c r="F211" s="8" t="s">
        <v>9687</v>
      </c>
      <c r="G211" s="8" t="s">
        <v>9719</v>
      </c>
      <c r="H211" s="8" t="s">
        <v>9698</v>
      </c>
      <c r="I211" s="35"/>
      <c r="J211" s="56">
        <v>4603</v>
      </c>
      <c r="K211" s="25"/>
      <c r="L211" s="25"/>
      <c r="M211" s="25"/>
      <c r="N211" s="8" t="str">
        <f t="shared" si="3"/>
        <v>Não</v>
      </c>
      <c r="O211" s="63">
        <v>3452.25</v>
      </c>
      <c r="P211" s="63">
        <v>5753.75</v>
      </c>
    </row>
    <row r="212" spans="1:16" s="44" customFormat="1" ht="17.25" customHeight="1" x14ac:dyDescent="0.35">
      <c r="A212" s="88"/>
      <c r="B212" s="60"/>
      <c r="C212" s="60"/>
      <c r="D212" s="48" t="s">
        <v>9829</v>
      </c>
      <c r="E212" s="52" t="s">
        <v>9830</v>
      </c>
      <c r="F212" s="8" t="s">
        <v>9687</v>
      </c>
      <c r="G212" s="8" t="s">
        <v>9719</v>
      </c>
      <c r="H212" s="8" t="s">
        <v>9698</v>
      </c>
      <c r="I212" s="35"/>
      <c r="J212" s="56">
        <v>3609</v>
      </c>
      <c r="K212" s="25"/>
      <c r="L212" s="25"/>
      <c r="M212" s="25"/>
      <c r="N212" s="8" t="str">
        <f t="shared" si="3"/>
        <v>Não</v>
      </c>
      <c r="O212" s="63">
        <v>2706.75</v>
      </c>
      <c r="P212" s="63">
        <v>4511.25</v>
      </c>
    </row>
    <row r="213" spans="1:16" s="44" customFormat="1" ht="17.25" customHeight="1" x14ac:dyDescent="0.35">
      <c r="A213" s="88"/>
      <c r="B213" s="60"/>
      <c r="C213" s="60"/>
      <c r="D213" s="48" t="s">
        <v>9831</v>
      </c>
      <c r="E213" s="52" t="s">
        <v>9832</v>
      </c>
      <c r="F213" s="8" t="s">
        <v>9687</v>
      </c>
      <c r="G213" s="8" t="s">
        <v>9719</v>
      </c>
      <c r="H213" s="8" t="s">
        <v>9698</v>
      </c>
      <c r="I213" s="35"/>
      <c r="J213" s="56">
        <v>2305</v>
      </c>
      <c r="K213" s="25"/>
      <c r="L213" s="25"/>
      <c r="M213" s="25"/>
      <c r="N213" s="8" t="str">
        <f t="shared" si="3"/>
        <v>Não</v>
      </c>
      <c r="O213" s="63">
        <v>1728.75</v>
      </c>
      <c r="P213" s="63">
        <v>2881.25</v>
      </c>
    </row>
    <row r="214" spans="1:16" s="44" customFormat="1" ht="17.25" customHeight="1" x14ac:dyDescent="0.35">
      <c r="A214" s="88"/>
      <c r="B214" s="60"/>
      <c r="C214" s="60"/>
      <c r="D214" s="48" t="s">
        <v>9833</v>
      </c>
      <c r="E214" s="52" t="s">
        <v>9834</v>
      </c>
      <c r="F214" s="8" t="s">
        <v>9687</v>
      </c>
      <c r="G214" s="8" t="s">
        <v>9719</v>
      </c>
      <c r="H214" s="8" t="s">
        <v>9698</v>
      </c>
      <c r="I214" s="35"/>
      <c r="J214" s="56">
        <v>1701</v>
      </c>
      <c r="K214" s="25"/>
      <c r="L214" s="25"/>
      <c r="M214" s="25"/>
      <c r="N214" s="8" t="str">
        <f t="shared" si="3"/>
        <v>Não</v>
      </c>
      <c r="O214" s="63">
        <v>1275.75</v>
      </c>
      <c r="P214" s="63">
        <v>2126.25</v>
      </c>
    </row>
    <row r="215" spans="1:16" s="44" customFormat="1" ht="17.25" customHeight="1" x14ac:dyDescent="0.35">
      <c r="A215" s="88"/>
      <c r="B215" s="60"/>
      <c r="C215" s="60"/>
      <c r="D215" s="48" t="s">
        <v>9835</v>
      </c>
      <c r="E215" s="52" t="s">
        <v>9836</v>
      </c>
      <c r="F215" s="8" t="s">
        <v>9687</v>
      </c>
      <c r="G215" s="8" t="s">
        <v>9719</v>
      </c>
      <c r="H215" s="8" t="s">
        <v>9698</v>
      </c>
      <c r="I215" s="35"/>
      <c r="J215" s="56">
        <v>1483</v>
      </c>
      <c r="K215" s="25"/>
      <c r="L215" s="25"/>
      <c r="M215" s="25"/>
      <c r="N215" s="8" t="str">
        <f t="shared" si="3"/>
        <v>Não</v>
      </c>
      <c r="O215" s="63">
        <v>1112.25</v>
      </c>
      <c r="P215" s="63">
        <v>1853.75</v>
      </c>
    </row>
    <row r="216" spans="1:16" s="44" customFormat="1" ht="17.25" customHeight="1" x14ac:dyDescent="0.35">
      <c r="A216" s="88"/>
      <c r="B216" s="60"/>
      <c r="C216" s="60"/>
      <c r="D216" s="48" t="s">
        <v>9837</v>
      </c>
      <c r="E216" s="52" t="s">
        <v>9838</v>
      </c>
      <c r="F216" s="8" t="s">
        <v>9687</v>
      </c>
      <c r="G216" s="8" t="s">
        <v>9719</v>
      </c>
      <c r="H216" s="8" t="s">
        <v>9698</v>
      </c>
      <c r="I216" s="35"/>
      <c r="J216" s="56">
        <v>1174</v>
      </c>
      <c r="K216" s="25"/>
      <c r="L216" s="25"/>
      <c r="M216" s="25"/>
      <c r="N216" s="8" t="str">
        <f t="shared" si="3"/>
        <v>Não</v>
      </c>
      <c r="O216" s="63">
        <v>880.5</v>
      </c>
      <c r="P216" s="63">
        <v>1467.5</v>
      </c>
    </row>
    <row r="217" spans="1:16" s="44" customFormat="1" ht="17.25" customHeight="1" x14ac:dyDescent="0.35">
      <c r="A217" s="88"/>
      <c r="B217" s="60"/>
      <c r="C217" s="60"/>
      <c r="D217" s="48" t="s">
        <v>9839</v>
      </c>
      <c r="E217" s="52" t="s">
        <v>9840</v>
      </c>
      <c r="F217" s="8" t="s">
        <v>9687</v>
      </c>
      <c r="G217" s="8" t="s">
        <v>9719</v>
      </c>
      <c r="H217" s="8" t="s">
        <v>9698</v>
      </c>
      <c r="I217" s="35"/>
      <c r="J217" s="56">
        <v>1071</v>
      </c>
      <c r="K217" s="25"/>
      <c r="L217" s="25"/>
      <c r="M217" s="25"/>
      <c r="N217" s="8" t="str">
        <f t="shared" si="3"/>
        <v>Não</v>
      </c>
      <c r="O217" s="63">
        <v>803.25</v>
      </c>
      <c r="P217" s="63">
        <v>1338.75</v>
      </c>
    </row>
    <row r="218" spans="1:16" s="44" customFormat="1" ht="17.25" customHeight="1" x14ac:dyDescent="0.35">
      <c r="A218" s="88"/>
      <c r="B218" s="60"/>
      <c r="C218" s="60"/>
      <c r="D218" s="48" t="s">
        <v>9841</v>
      </c>
      <c r="E218" s="52" t="s">
        <v>9842</v>
      </c>
      <c r="F218" s="8" t="s">
        <v>9687</v>
      </c>
      <c r="G218" s="8" t="s">
        <v>9719</v>
      </c>
      <c r="H218" s="8" t="s">
        <v>9698</v>
      </c>
      <c r="I218" s="35"/>
      <c r="J218" s="56">
        <v>789</v>
      </c>
      <c r="K218" s="25"/>
      <c r="L218" s="25"/>
      <c r="M218" s="25"/>
      <c r="N218" s="8" t="str">
        <f t="shared" si="3"/>
        <v>Não</v>
      </c>
      <c r="O218" s="63">
        <v>591.75</v>
      </c>
      <c r="P218" s="63">
        <v>986.25</v>
      </c>
    </row>
    <row r="219" spans="1:16" s="44" customFormat="1" ht="17.25" customHeight="1" x14ac:dyDescent="0.35">
      <c r="A219" s="88"/>
      <c r="B219" s="60"/>
      <c r="C219" s="60"/>
      <c r="D219" s="48" t="s">
        <v>9843</v>
      </c>
      <c r="E219" s="52" t="s">
        <v>9844</v>
      </c>
      <c r="F219" s="8" t="s">
        <v>9687</v>
      </c>
      <c r="G219" s="8" t="s">
        <v>9719</v>
      </c>
      <c r="H219" s="8" t="s">
        <v>9698</v>
      </c>
      <c r="I219" s="35"/>
      <c r="J219" s="56">
        <v>161</v>
      </c>
      <c r="K219" s="25"/>
      <c r="L219" s="25"/>
      <c r="M219" s="25"/>
      <c r="N219" s="8" t="str">
        <f t="shared" si="3"/>
        <v>Não</v>
      </c>
      <c r="O219" s="63">
        <v>120.75</v>
      </c>
      <c r="P219" s="63">
        <v>201.25</v>
      </c>
    </row>
    <row r="220" spans="1:16" s="44" customFormat="1" ht="17.25" customHeight="1" x14ac:dyDescent="0.35">
      <c r="A220" s="88"/>
      <c r="B220" s="60"/>
      <c r="C220" s="60"/>
      <c r="D220" s="48" t="s">
        <v>9845</v>
      </c>
      <c r="E220" s="52" t="s">
        <v>9846</v>
      </c>
      <c r="F220" s="8" t="s">
        <v>9687</v>
      </c>
      <c r="G220" s="8" t="s">
        <v>9719</v>
      </c>
      <c r="H220" s="8" t="s">
        <v>9698</v>
      </c>
      <c r="I220" s="35"/>
      <c r="J220" s="56">
        <v>0</v>
      </c>
      <c r="K220" s="25"/>
      <c r="L220" s="25"/>
      <c r="M220" s="25"/>
      <c r="N220" s="8" t="str">
        <f t="shared" si="3"/>
        <v>Não</v>
      </c>
      <c r="O220" s="63">
        <v>0</v>
      </c>
      <c r="P220" s="63">
        <v>0</v>
      </c>
    </row>
    <row r="221" spans="1:16" s="44" customFormat="1" ht="17.25" customHeight="1" x14ac:dyDescent="0.35">
      <c r="A221" s="88"/>
      <c r="B221" s="60"/>
      <c r="C221" s="60"/>
      <c r="D221" s="48" t="s">
        <v>9847</v>
      </c>
      <c r="E221" s="52" t="s">
        <v>9848</v>
      </c>
      <c r="F221" s="8" t="s">
        <v>9687</v>
      </c>
      <c r="G221" s="8" t="s">
        <v>9719</v>
      </c>
      <c r="H221" s="8" t="s">
        <v>9698</v>
      </c>
      <c r="I221" s="35"/>
      <c r="J221" s="56">
        <v>5968</v>
      </c>
      <c r="K221" s="25"/>
      <c r="L221" s="25"/>
      <c r="M221" s="25"/>
      <c r="N221" s="8" t="str">
        <f t="shared" si="3"/>
        <v>Não</v>
      </c>
      <c r="O221" s="63">
        <v>4476</v>
      </c>
      <c r="P221" s="63">
        <v>7460</v>
      </c>
    </row>
    <row r="222" spans="1:16" s="44" customFormat="1" ht="17.25" customHeight="1" x14ac:dyDescent="0.35">
      <c r="A222" s="88"/>
      <c r="B222" s="60"/>
      <c r="C222" s="60"/>
      <c r="D222" s="48" t="s">
        <v>9849</v>
      </c>
      <c r="E222" s="52" t="s">
        <v>9850</v>
      </c>
      <c r="F222" s="8" t="s">
        <v>9687</v>
      </c>
      <c r="G222" s="8" t="s">
        <v>9719</v>
      </c>
      <c r="H222" s="8" t="s">
        <v>9698</v>
      </c>
      <c r="I222" s="35"/>
      <c r="J222" s="56">
        <v>4894</v>
      </c>
      <c r="K222" s="25"/>
      <c r="L222" s="25"/>
      <c r="M222" s="25"/>
      <c r="N222" s="8" t="str">
        <f t="shared" si="3"/>
        <v>Não</v>
      </c>
      <c r="O222" s="63">
        <v>3670.5</v>
      </c>
      <c r="P222" s="63">
        <v>6117.5</v>
      </c>
    </row>
    <row r="223" spans="1:16" s="44" customFormat="1" ht="17.25" customHeight="1" x14ac:dyDescent="0.35">
      <c r="A223" s="88"/>
      <c r="B223" s="60"/>
      <c r="C223" s="60"/>
      <c r="D223" s="48" t="s">
        <v>9851</v>
      </c>
      <c r="E223" s="52" t="s">
        <v>9852</v>
      </c>
      <c r="F223" s="8" t="s">
        <v>9687</v>
      </c>
      <c r="G223" s="8" t="s">
        <v>9719</v>
      </c>
      <c r="H223" s="8" t="s">
        <v>9698</v>
      </c>
      <c r="I223" s="35"/>
      <c r="J223" s="56">
        <v>3365</v>
      </c>
      <c r="K223" s="25"/>
      <c r="L223" s="25"/>
      <c r="M223" s="25"/>
      <c r="N223" s="8" t="str">
        <f t="shared" si="3"/>
        <v>Não</v>
      </c>
      <c r="O223" s="63">
        <v>2523.75</v>
      </c>
      <c r="P223" s="63">
        <v>4206.25</v>
      </c>
    </row>
    <row r="224" spans="1:16" s="44" customFormat="1" ht="17.25" customHeight="1" x14ac:dyDescent="0.35">
      <c r="A224" s="88"/>
      <c r="B224" s="60"/>
      <c r="C224" s="60"/>
      <c r="D224" s="48" t="s">
        <v>9853</v>
      </c>
      <c r="E224" s="52" t="s">
        <v>9854</v>
      </c>
      <c r="F224" s="8" t="s">
        <v>9687</v>
      </c>
      <c r="G224" s="8" t="s">
        <v>9719</v>
      </c>
      <c r="H224" s="8" t="s">
        <v>9698</v>
      </c>
      <c r="I224" s="35"/>
      <c r="J224" s="56">
        <v>2848</v>
      </c>
      <c r="K224" s="25"/>
      <c r="L224" s="25"/>
      <c r="M224" s="25"/>
      <c r="N224" s="8" t="str">
        <f t="shared" si="3"/>
        <v>Não</v>
      </c>
      <c r="O224" s="63">
        <v>2136</v>
      </c>
      <c r="P224" s="63">
        <v>3560</v>
      </c>
    </row>
    <row r="225" spans="1:16" s="44" customFormat="1" ht="17.25" customHeight="1" x14ac:dyDescent="0.35">
      <c r="A225" s="88"/>
      <c r="B225" s="60"/>
      <c r="C225" s="60"/>
      <c r="D225" s="48" t="s">
        <v>9855</v>
      </c>
      <c r="E225" s="52" t="s">
        <v>9856</v>
      </c>
      <c r="F225" s="8" t="s">
        <v>9687</v>
      </c>
      <c r="G225" s="8" t="s">
        <v>9719</v>
      </c>
      <c r="H225" s="8" t="s">
        <v>9698</v>
      </c>
      <c r="I225" s="35"/>
      <c r="J225" s="56">
        <v>2651</v>
      </c>
      <c r="K225" s="25"/>
      <c r="L225" s="25"/>
      <c r="M225" s="25"/>
      <c r="N225" s="8" t="str">
        <f t="shared" si="3"/>
        <v>Não</v>
      </c>
      <c r="O225" s="63">
        <v>1988.25</v>
      </c>
      <c r="P225" s="63">
        <v>3313.75</v>
      </c>
    </row>
    <row r="226" spans="1:16" s="44" customFormat="1" ht="17.25" customHeight="1" x14ac:dyDescent="0.35">
      <c r="A226" s="88"/>
      <c r="B226" s="60"/>
      <c r="C226" s="60"/>
      <c r="D226" s="48" t="s">
        <v>9857</v>
      </c>
      <c r="E226" s="52" t="s">
        <v>9858</v>
      </c>
      <c r="F226" s="8" t="s">
        <v>9687</v>
      </c>
      <c r="G226" s="8" t="s">
        <v>9719</v>
      </c>
      <c r="H226" s="8" t="s">
        <v>9698</v>
      </c>
      <c r="I226" s="35"/>
      <c r="J226" s="56">
        <v>1802</v>
      </c>
      <c r="K226" s="25"/>
      <c r="L226" s="25"/>
      <c r="M226" s="25"/>
      <c r="N226" s="8" t="str">
        <f t="shared" si="3"/>
        <v>Não</v>
      </c>
      <c r="O226" s="63">
        <v>1351.5</v>
      </c>
      <c r="P226" s="63">
        <v>2252.5</v>
      </c>
    </row>
    <row r="227" spans="1:16" s="44" customFormat="1" ht="17.25" customHeight="1" x14ac:dyDescent="0.35">
      <c r="A227" s="88"/>
      <c r="B227" s="60"/>
      <c r="C227" s="60"/>
      <c r="D227" s="48" t="s">
        <v>9859</v>
      </c>
      <c r="E227" s="52" t="s">
        <v>9860</v>
      </c>
      <c r="F227" s="8" t="s">
        <v>9687</v>
      </c>
      <c r="G227" s="8" t="s">
        <v>9719</v>
      </c>
      <c r="H227" s="8" t="s">
        <v>9698</v>
      </c>
      <c r="I227" s="35"/>
      <c r="J227" s="56">
        <v>1668</v>
      </c>
      <c r="K227" s="25"/>
      <c r="L227" s="25"/>
      <c r="M227" s="25"/>
      <c r="N227" s="8" t="str">
        <f t="shared" si="3"/>
        <v>Não</v>
      </c>
      <c r="O227" s="63">
        <v>1251</v>
      </c>
      <c r="P227" s="63">
        <v>2085</v>
      </c>
    </row>
    <row r="228" spans="1:16" s="44" customFormat="1" ht="17.25" customHeight="1" x14ac:dyDescent="0.35">
      <c r="A228" s="88"/>
      <c r="B228" s="60"/>
      <c r="C228" s="60"/>
      <c r="D228" s="48" t="s">
        <v>9861</v>
      </c>
      <c r="E228" s="52" t="s">
        <v>9862</v>
      </c>
      <c r="F228" s="8" t="s">
        <v>9687</v>
      </c>
      <c r="G228" s="8" t="s">
        <v>9719</v>
      </c>
      <c r="H228" s="8" t="s">
        <v>9698</v>
      </c>
      <c r="I228" s="35"/>
      <c r="J228" s="56">
        <v>1600</v>
      </c>
      <c r="K228" s="25"/>
      <c r="L228" s="25"/>
      <c r="M228" s="25"/>
      <c r="N228" s="8" t="str">
        <f t="shared" si="3"/>
        <v>Não</v>
      </c>
      <c r="O228" s="63">
        <v>1200</v>
      </c>
      <c r="P228" s="63">
        <v>2000</v>
      </c>
    </row>
    <row r="229" spans="1:16" s="44" customFormat="1" ht="17.25" customHeight="1" x14ac:dyDescent="0.35">
      <c r="A229" s="88"/>
      <c r="B229" s="60"/>
      <c r="C229" s="60"/>
      <c r="D229" s="48" t="s">
        <v>9863</v>
      </c>
      <c r="E229" s="52" t="s">
        <v>9864</v>
      </c>
      <c r="F229" s="8" t="s">
        <v>9687</v>
      </c>
      <c r="G229" s="8" t="s">
        <v>9719</v>
      </c>
      <c r="H229" s="8" t="s">
        <v>9698</v>
      </c>
      <c r="I229" s="35"/>
      <c r="J229" s="56">
        <v>144</v>
      </c>
      <c r="K229" s="25"/>
      <c r="L229" s="25"/>
      <c r="M229" s="25"/>
      <c r="N229" s="8" t="str">
        <f t="shared" si="3"/>
        <v>Não</v>
      </c>
      <c r="O229" s="63">
        <v>108</v>
      </c>
      <c r="P229" s="63">
        <v>180</v>
      </c>
    </row>
    <row r="230" spans="1:16" s="44" customFormat="1" ht="17.25" customHeight="1" x14ac:dyDescent="0.35">
      <c r="A230" s="88"/>
      <c r="B230" s="60"/>
      <c r="C230" s="60"/>
      <c r="D230" s="48" t="s">
        <v>9865</v>
      </c>
      <c r="E230" s="52" t="s">
        <v>9866</v>
      </c>
      <c r="F230" s="8" t="s">
        <v>9687</v>
      </c>
      <c r="G230" s="8" t="s">
        <v>9719</v>
      </c>
      <c r="H230" s="8" t="s">
        <v>9698</v>
      </c>
      <c r="I230" s="35"/>
      <c r="J230" s="56">
        <v>0</v>
      </c>
      <c r="K230" s="25"/>
      <c r="L230" s="25"/>
      <c r="M230" s="25"/>
      <c r="N230" s="8" t="str">
        <f t="shared" si="3"/>
        <v>Não</v>
      </c>
      <c r="O230" s="63">
        <v>0</v>
      </c>
      <c r="P230" s="63">
        <v>0</v>
      </c>
    </row>
    <row r="231" spans="1:16" s="44" customFormat="1" ht="17.25" customHeight="1" x14ac:dyDescent="0.35">
      <c r="A231" s="88"/>
      <c r="B231" s="60"/>
      <c r="C231" s="60"/>
      <c r="D231" s="48" t="s">
        <v>9867</v>
      </c>
      <c r="E231" s="52" t="s">
        <v>9868</v>
      </c>
      <c r="F231" s="8" t="s">
        <v>9687</v>
      </c>
      <c r="G231" s="8" t="s">
        <v>9719</v>
      </c>
      <c r="H231" s="8" t="s">
        <v>9698</v>
      </c>
      <c r="I231" s="35"/>
      <c r="J231" s="56">
        <v>12934</v>
      </c>
      <c r="K231" s="25"/>
      <c r="L231" s="25"/>
      <c r="M231" s="25"/>
      <c r="N231" s="8" t="str">
        <f t="shared" si="3"/>
        <v>Não</v>
      </c>
      <c r="O231" s="63">
        <v>9700.5</v>
      </c>
      <c r="P231" s="63">
        <v>16167.5</v>
      </c>
    </row>
    <row r="232" spans="1:16" s="44" customFormat="1" ht="17.25" customHeight="1" x14ac:dyDescent="0.35">
      <c r="A232" s="88"/>
      <c r="B232" s="60"/>
      <c r="C232" s="60"/>
      <c r="D232" s="48" t="s">
        <v>9869</v>
      </c>
      <c r="E232" s="52" t="s">
        <v>9870</v>
      </c>
      <c r="F232" s="8" t="s">
        <v>9687</v>
      </c>
      <c r="G232" s="8" t="s">
        <v>9719</v>
      </c>
      <c r="H232" s="8" t="s">
        <v>9698</v>
      </c>
      <c r="I232" s="35"/>
      <c r="J232" s="56">
        <v>7226</v>
      </c>
      <c r="K232" s="25"/>
      <c r="L232" s="25"/>
      <c r="M232" s="25"/>
      <c r="N232" s="8" t="str">
        <f t="shared" si="3"/>
        <v>Não</v>
      </c>
      <c r="O232" s="63">
        <v>5419.5</v>
      </c>
      <c r="P232" s="63">
        <v>9032.5</v>
      </c>
    </row>
    <row r="233" spans="1:16" s="44" customFormat="1" ht="17.25" customHeight="1" x14ac:dyDescent="0.35">
      <c r="A233" s="88"/>
      <c r="B233" s="60"/>
      <c r="C233" s="60"/>
      <c r="D233" s="48" t="s">
        <v>9871</v>
      </c>
      <c r="E233" s="52" t="s">
        <v>9872</v>
      </c>
      <c r="F233" s="8" t="s">
        <v>9687</v>
      </c>
      <c r="G233" s="8" t="s">
        <v>9719</v>
      </c>
      <c r="H233" s="8" t="s">
        <v>9698</v>
      </c>
      <c r="I233" s="35"/>
      <c r="J233" s="56">
        <v>5724</v>
      </c>
      <c r="K233" s="25"/>
      <c r="L233" s="25"/>
      <c r="M233" s="25"/>
      <c r="N233" s="8" t="str">
        <f t="shared" si="3"/>
        <v>Não</v>
      </c>
      <c r="O233" s="63">
        <v>4293</v>
      </c>
      <c r="P233" s="63">
        <v>7155</v>
      </c>
    </row>
    <row r="234" spans="1:16" s="44" customFormat="1" ht="17.25" customHeight="1" x14ac:dyDescent="0.35">
      <c r="A234" s="88"/>
      <c r="B234" s="60"/>
      <c r="C234" s="60"/>
      <c r="D234" s="48" t="s">
        <v>9873</v>
      </c>
      <c r="E234" s="52" t="s">
        <v>9874</v>
      </c>
      <c r="F234" s="8" t="s">
        <v>9687</v>
      </c>
      <c r="G234" s="8" t="s">
        <v>9719</v>
      </c>
      <c r="H234" s="8" t="s">
        <v>9698</v>
      </c>
      <c r="I234" s="35"/>
      <c r="J234" s="56">
        <v>5037</v>
      </c>
      <c r="K234" s="25"/>
      <c r="L234" s="25"/>
      <c r="M234" s="25"/>
      <c r="N234" s="8" t="str">
        <f t="shared" si="3"/>
        <v>Não</v>
      </c>
      <c r="O234" s="63">
        <v>3777.75</v>
      </c>
      <c r="P234" s="63">
        <v>6296.25</v>
      </c>
    </row>
    <row r="235" spans="1:16" s="44" customFormat="1" ht="17.25" customHeight="1" x14ac:dyDescent="0.35">
      <c r="A235" s="88"/>
      <c r="B235" s="60"/>
      <c r="C235" s="60"/>
      <c r="D235" s="48" t="s">
        <v>9875</v>
      </c>
      <c r="E235" s="52" t="s">
        <v>9876</v>
      </c>
      <c r="F235" s="8" t="s">
        <v>9687</v>
      </c>
      <c r="G235" s="8" t="s">
        <v>9719</v>
      </c>
      <c r="H235" s="8" t="s">
        <v>9698</v>
      </c>
      <c r="I235" s="35"/>
      <c r="J235" s="56">
        <v>4674</v>
      </c>
      <c r="K235" s="25"/>
      <c r="L235" s="25"/>
      <c r="M235" s="25"/>
      <c r="N235" s="8" t="str">
        <f t="shared" si="3"/>
        <v>Não</v>
      </c>
      <c r="O235" s="63">
        <v>3505.5</v>
      </c>
      <c r="P235" s="63">
        <v>5842.5</v>
      </c>
    </row>
    <row r="236" spans="1:16" s="44" customFormat="1" ht="17.25" customHeight="1" x14ac:dyDescent="0.35">
      <c r="A236" s="88"/>
      <c r="B236" s="60"/>
      <c r="C236" s="60"/>
      <c r="D236" s="48" t="s">
        <v>9877</v>
      </c>
      <c r="E236" s="52" t="s">
        <v>9878</v>
      </c>
      <c r="F236" s="8" t="s">
        <v>9687</v>
      </c>
      <c r="G236" s="8" t="s">
        <v>9719</v>
      </c>
      <c r="H236" s="8" t="s">
        <v>9698</v>
      </c>
      <c r="I236" s="35"/>
      <c r="J236" s="56">
        <v>3947</v>
      </c>
      <c r="K236" s="25"/>
      <c r="L236" s="25"/>
      <c r="M236" s="25"/>
      <c r="N236" s="8" t="str">
        <f t="shared" si="3"/>
        <v>Não</v>
      </c>
      <c r="O236" s="63">
        <v>2960.25</v>
      </c>
      <c r="P236" s="63">
        <v>4933.75</v>
      </c>
    </row>
    <row r="237" spans="1:16" s="44" customFormat="1" ht="17.25" customHeight="1" x14ac:dyDescent="0.35">
      <c r="A237" s="88"/>
      <c r="B237" s="60"/>
      <c r="C237" s="60"/>
      <c r="D237" s="48" t="s">
        <v>9879</v>
      </c>
      <c r="E237" s="52" t="s">
        <v>9880</v>
      </c>
      <c r="F237" s="8" t="s">
        <v>9687</v>
      </c>
      <c r="G237" s="8" t="s">
        <v>9719</v>
      </c>
      <c r="H237" s="8" t="s">
        <v>9698</v>
      </c>
      <c r="I237" s="35"/>
      <c r="J237" s="56">
        <v>4031</v>
      </c>
      <c r="K237" s="25"/>
      <c r="L237" s="25"/>
      <c r="M237" s="25"/>
      <c r="N237" s="8" t="str">
        <f t="shared" si="3"/>
        <v>Não</v>
      </c>
      <c r="O237" s="63">
        <v>3023.25</v>
      </c>
      <c r="P237" s="63">
        <v>5038.75</v>
      </c>
    </row>
    <row r="238" spans="1:16" s="44" customFormat="1" ht="17.25" customHeight="1" x14ac:dyDescent="0.35">
      <c r="A238" s="88"/>
      <c r="B238" s="60"/>
      <c r="C238" s="60"/>
      <c r="D238" s="48" t="s">
        <v>9881</v>
      </c>
      <c r="E238" s="52" t="s">
        <v>9882</v>
      </c>
      <c r="F238" s="8" t="s">
        <v>9687</v>
      </c>
      <c r="G238" s="8" t="s">
        <v>9719</v>
      </c>
      <c r="H238" s="8" t="s">
        <v>9698</v>
      </c>
      <c r="I238" s="35"/>
      <c r="J238" s="56">
        <v>3570</v>
      </c>
      <c r="K238" s="25"/>
      <c r="L238" s="25"/>
      <c r="M238" s="25"/>
      <c r="N238" s="8" t="str">
        <f t="shared" si="3"/>
        <v>Não</v>
      </c>
      <c r="O238" s="63">
        <v>2677.5</v>
      </c>
      <c r="P238" s="63">
        <v>4462.5</v>
      </c>
    </row>
    <row r="239" spans="1:16" s="44" customFormat="1" ht="17.25" customHeight="1" x14ac:dyDescent="0.35">
      <c r="A239" s="88"/>
      <c r="B239" s="60"/>
      <c r="C239" s="60"/>
      <c r="D239" s="48" t="s">
        <v>9883</v>
      </c>
      <c r="E239" s="52" t="s">
        <v>9884</v>
      </c>
      <c r="F239" s="8" t="s">
        <v>9687</v>
      </c>
      <c r="G239" s="8" t="s">
        <v>9719</v>
      </c>
      <c r="H239" s="8" t="s">
        <v>9698</v>
      </c>
      <c r="I239" s="35"/>
      <c r="J239" s="56">
        <v>3589</v>
      </c>
      <c r="K239" s="25"/>
      <c r="L239" s="25"/>
      <c r="M239" s="25"/>
      <c r="N239" s="8" t="str">
        <f t="shared" si="3"/>
        <v>Não</v>
      </c>
      <c r="O239" s="63">
        <v>2691.75</v>
      </c>
      <c r="P239" s="63">
        <v>4486.25</v>
      </c>
    </row>
    <row r="240" spans="1:16" s="44" customFormat="1" ht="17.25" customHeight="1" x14ac:dyDescent="0.35">
      <c r="A240" s="88"/>
      <c r="B240" s="60"/>
      <c r="C240" s="60"/>
      <c r="D240" s="48" t="s">
        <v>9885</v>
      </c>
      <c r="E240" s="52" t="s">
        <v>9886</v>
      </c>
      <c r="F240" s="8" t="s">
        <v>9687</v>
      </c>
      <c r="G240" s="8" t="s">
        <v>9719</v>
      </c>
      <c r="H240" s="8" t="s">
        <v>9698</v>
      </c>
      <c r="I240" s="35"/>
      <c r="J240" s="56">
        <v>0</v>
      </c>
      <c r="K240" s="25"/>
      <c r="L240" s="25"/>
      <c r="M240" s="25"/>
      <c r="N240" s="8" t="str">
        <f t="shared" si="3"/>
        <v>Não</v>
      </c>
      <c r="O240" s="63">
        <v>0</v>
      </c>
      <c r="P240" s="63">
        <v>0</v>
      </c>
    </row>
    <row r="241" spans="1:16" s="44" customFormat="1" ht="17.25" customHeight="1" x14ac:dyDescent="0.35">
      <c r="A241" s="88"/>
      <c r="B241" s="60"/>
      <c r="C241" s="60"/>
      <c r="D241" s="48" t="s">
        <v>9887</v>
      </c>
      <c r="E241" s="52" t="s">
        <v>9888</v>
      </c>
      <c r="F241" s="8" t="s">
        <v>9687</v>
      </c>
      <c r="G241" s="8" t="s">
        <v>9719</v>
      </c>
      <c r="H241" s="8" t="s">
        <v>9698</v>
      </c>
      <c r="I241" s="35"/>
      <c r="J241" s="56">
        <v>619.80683587625879</v>
      </c>
      <c r="K241" s="25"/>
      <c r="L241" s="25"/>
      <c r="M241" s="25"/>
      <c r="N241" s="8" t="str">
        <f t="shared" si="3"/>
        <v>Não</v>
      </c>
      <c r="O241" s="63">
        <v>464.85512690719406</v>
      </c>
      <c r="P241" s="63">
        <v>774.75854484532351</v>
      </c>
    </row>
    <row r="242" spans="1:16" s="44" customFormat="1" ht="17.25" customHeight="1" x14ac:dyDescent="0.35">
      <c r="A242" s="88"/>
      <c r="B242" s="60"/>
      <c r="C242" s="60"/>
      <c r="D242" s="48" t="s">
        <v>9889</v>
      </c>
      <c r="E242" s="52" t="s">
        <v>9890</v>
      </c>
      <c r="F242" s="8" t="s">
        <v>9687</v>
      </c>
      <c r="G242" s="8" t="s">
        <v>9719</v>
      </c>
      <c r="H242" s="8" t="s">
        <v>9698</v>
      </c>
      <c r="I242" s="35"/>
      <c r="J242" s="56">
        <v>543.98797162874689</v>
      </c>
      <c r="K242" s="25"/>
      <c r="L242" s="25"/>
      <c r="M242" s="25"/>
      <c r="N242" s="8" t="str">
        <f t="shared" si="3"/>
        <v>Não</v>
      </c>
      <c r="O242" s="63">
        <v>407.99097872156017</v>
      </c>
      <c r="P242" s="63">
        <v>679.98496453593361</v>
      </c>
    </row>
    <row r="243" spans="1:16" s="44" customFormat="1" ht="17.25" customHeight="1" x14ac:dyDescent="0.35">
      <c r="A243" s="88"/>
      <c r="B243" s="60"/>
      <c r="C243" s="60"/>
      <c r="D243" s="48" t="s">
        <v>9891</v>
      </c>
      <c r="E243" s="52" t="s">
        <v>9892</v>
      </c>
      <c r="F243" s="8" t="s">
        <v>9687</v>
      </c>
      <c r="G243" s="8" t="s">
        <v>9719</v>
      </c>
      <c r="H243" s="8" t="s">
        <v>9698</v>
      </c>
      <c r="I243" s="35"/>
      <c r="J243" s="56">
        <v>390.06808391546417</v>
      </c>
      <c r="K243" s="25"/>
      <c r="L243" s="25"/>
      <c r="M243" s="25"/>
      <c r="N243" s="8" t="str">
        <f t="shared" si="3"/>
        <v>Não</v>
      </c>
      <c r="O243" s="63">
        <v>292.5510629365981</v>
      </c>
      <c r="P243" s="63">
        <v>487.58510489433024</v>
      </c>
    </row>
    <row r="244" spans="1:16" s="44" customFormat="1" ht="17.25" customHeight="1" x14ac:dyDescent="0.35">
      <c r="A244" s="88"/>
      <c r="B244" s="60"/>
      <c r="C244" s="60"/>
      <c r="D244" s="48" t="s">
        <v>9893</v>
      </c>
      <c r="E244" s="52" t="s">
        <v>9894</v>
      </c>
      <c r="F244" s="8" t="s">
        <v>9687</v>
      </c>
      <c r="G244" s="8" t="s">
        <v>9719</v>
      </c>
      <c r="H244" s="8" t="s">
        <v>9698</v>
      </c>
      <c r="I244" s="35"/>
      <c r="J244" s="56">
        <v>269.22835410418679</v>
      </c>
      <c r="K244" s="25"/>
      <c r="L244" s="25"/>
      <c r="M244" s="25"/>
      <c r="N244" s="8" t="str">
        <f t="shared" si="3"/>
        <v>Não</v>
      </c>
      <c r="O244" s="63">
        <v>201.92126557814009</v>
      </c>
      <c r="P244" s="63">
        <v>336.53544263023349</v>
      </c>
    </row>
    <row r="245" spans="1:16" s="44" customFormat="1" ht="17.25" customHeight="1" x14ac:dyDescent="0.35">
      <c r="A245" s="88"/>
      <c r="B245" s="60"/>
      <c r="C245" s="60"/>
      <c r="D245" s="48" t="s">
        <v>9895</v>
      </c>
      <c r="E245" s="52" t="s">
        <v>9896</v>
      </c>
      <c r="F245" s="8" t="s">
        <v>9687</v>
      </c>
      <c r="G245" s="8" t="s">
        <v>9719</v>
      </c>
      <c r="H245" s="8" t="s">
        <v>9698</v>
      </c>
      <c r="I245" s="35"/>
      <c r="J245" s="56">
        <v>233.89554658665418</v>
      </c>
      <c r="K245" s="25"/>
      <c r="L245" s="25"/>
      <c r="M245" s="25"/>
      <c r="N245" s="8" t="str">
        <f t="shared" si="3"/>
        <v>Não</v>
      </c>
      <c r="O245" s="63">
        <v>175.42165993999063</v>
      </c>
      <c r="P245" s="63">
        <v>292.36943323331775</v>
      </c>
    </row>
    <row r="246" spans="1:16" s="44" customFormat="1" ht="17.25" customHeight="1" x14ac:dyDescent="0.35">
      <c r="A246" s="88"/>
      <c r="B246" s="60"/>
      <c r="C246" s="60"/>
      <c r="D246" s="48" t="s">
        <v>9897</v>
      </c>
      <c r="E246" s="52" t="s">
        <v>9898</v>
      </c>
      <c r="F246" s="8" t="s">
        <v>9687</v>
      </c>
      <c r="G246" s="8" t="s">
        <v>9719</v>
      </c>
      <c r="H246" s="8" t="s">
        <v>9698</v>
      </c>
      <c r="I246" s="35"/>
      <c r="J246" s="56">
        <v>170.92408612423577</v>
      </c>
      <c r="K246" s="25"/>
      <c r="L246" s="25"/>
      <c r="M246" s="25"/>
      <c r="N246" s="8" t="str">
        <f t="shared" si="3"/>
        <v>Não</v>
      </c>
      <c r="O246" s="63">
        <v>128.19306459317681</v>
      </c>
      <c r="P246" s="63">
        <v>213.65510765529473</v>
      </c>
    </row>
    <row r="247" spans="1:16" s="44" customFormat="1" ht="17.25" customHeight="1" x14ac:dyDescent="0.35">
      <c r="A247" s="88"/>
      <c r="B247" s="60"/>
      <c r="C247" s="60"/>
      <c r="D247" s="48" t="s">
        <v>9899</v>
      </c>
      <c r="E247" s="52" t="s">
        <v>9900</v>
      </c>
      <c r="F247" s="8" t="s">
        <v>9687</v>
      </c>
      <c r="G247" s="8" t="s">
        <v>9719</v>
      </c>
      <c r="H247" s="8" t="s">
        <v>9698</v>
      </c>
      <c r="I247" s="35"/>
      <c r="J247" s="56">
        <v>142.06366360529296</v>
      </c>
      <c r="K247" s="25"/>
      <c r="L247" s="25"/>
      <c r="M247" s="25"/>
      <c r="N247" s="8" t="str">
        <f t="shared" si="3"/>
        <v>Não</v>
      </c>
      <c r="O247" s="63">
        <v>106.54774770396972</v>
      </c>
      <c r="P247" s="63">
        <v>177.5795795066162</v>
      </c>
    </row>
    <row r="248" spans="1:16" s="44" customFormat="1" ht="17.25" customHeight="1" x14ac:dyDescent="0.35">
      <c r="A248" s="88"/>
      <c r="B248" s="60"/>
      <c r="C248" s="60"/>
      <c r="D248" s="48" t="s">
        <v>9901</v>
      </c>
      <c r="E248" s="52" t="s">
        <v>9902</v>
      </c>
      <c r="F248" s="8" t="s">
        <v>9687</v>
      </c>
      <c r="G248" s="8" t="s">
        <v>9719</v>
      </c>
      <c r="H248" s="8" t="s">
        <v>9698</v>
      </c>
      <c r="I248" s="35"/>
      <c r="J248" s="56">
        <v>114.79350944326163</v>
      </c>
      <c r="K248" s="25"/>
      <c r="L248" s="25"/>
      <c r="M248" s="25"/>
      <c r="N248" s="8" t="str">
        <f t="shared" si="3"/>
        <v>Não</v>
      </c>
      <c r="O248" s="63">
        <v>86.095132082446213</v>
      </c>
      <c r="P248" s="63">
        <v>143.49188680407704</v>
      </c>
    </row>
    <row r="249" spans="1:16" s="44" customFormat="1" ht="17.25" customHeight="1" x14ac:dyDescent="0.35">
      <c r="A249" s="88"/>
      <c r="B249" s="60"/>
      <c r="C249" s="60"/>
      <c r="D249" s="48" t="s">
        <v>9903</v>
      </c>
      <c r="E249" s="52" t="s">
        <v>9904</v>
      </c>
      <c r="F249" s="8" t="s">
        <v>9687</v>
      </c>
      <c r="G249" s="8" t="s">
        <v>9719</v>
      </c>
      <c r="H249" s="8" t="s">
        <v>9698</v>
      </c>
      <c r="I249" s="35"/>
      <c r="J249" s="56">
        <v>53.222800512828414</v>
      </c>
      <c r="K249" s="25"/>
      <c r="L249" s="25"/>
      <c r="M249" s="25"/>
      <c r="N249" s="8" t="str">
        <f t="shared" si="3"/>
        <v>Não</v>
      </c>
      <c r="O249" s="63">
        <v>39.917100384621307</v>
      </c>
      <c r="P249" s="63">
        <v>66.528500641035521</v>
      </c>
    </row>
    <row r="250" spans="1:16" s="44" customFormat="1" ht="17.25" customHeight="1" x14ac:dyDescent="0.35">
      <c r="A250" s="88"/>
      <c r="B250" s="60"/>
      <c r="C250" s="60"/>
      <c r="D250" s="48" t="s">
        <v>9905</v>
      </c>
      <c r="E250" s="52" t="s">
        <v>9906</v>
      </c>
      <c r="F250" s="8" t="s">
        <v>9687</v>
      </c>
      <c r="G250" s="8" t="s">
        <v>9719</v>
      </c>
      <c r="H250" s="8" t="s">
        <v>9698</v>
      </c>
      <c r="I250" s="35"/>
      <c r="J250" s="56">
        <v>0</v>
      </c>
      <c r="K250" s="25"/>
      <c r="L250" s="25"/>
      <c r="M250" s="25"/>
      <c r="N250" s="8" t="str">
        <f t="shared" si="3"/>
        <v>Não</v>
      </c>
      <c r="O250" s="63">
        <v>0</v>
      </c>
      <c r="P250" s="63">
        <v>0</v>
      </c>
    </row>
    <row r="251" spans="1:16" s="44" customFormat="1" ht="17.25" customHeight="1" x14ac:dyDescent="0.35">
      <c r="A251" s="88"/>
      <c r="B251" s="60"/>
      <c r="C251" s="60"/>
      <c r="D251" s="48" t="s">
        <v>9907</v>
      </c>
      <c r="E251" s="52" t="s">
        <v>9908</v>
      </c>
      <c r="F251" s="8" t="s">
        <v>9687</v>
      </c>
      <c r="G251" s="8" t="s">
        <v>9719</v>
      </c>
      <c r="H251" s="8" t="s">
        <v>9698</v>
      </c>
      <c r="I251" s="35"/>
      <c r="J251" s="56">
        <v>627</v>
      </c>
      <c r="K251" s="25"/>
      <c r="L251" s="25"/>
      <c r="M251" s="25"/>
      <c r="N251" s="8" t="str">
        <f t="shared" si="3"/>
        <v>Não</v>
      </c>
      <c r="O251" s="63">
        <v>470.25</v>
      </c>
      <c r="P251" s="63">
        <v>783.75</v>
      </c>
    </row>
    <row r="252" spans="1:16" s="44" customFormat="1" ht="17.25" customHeight="1" x14ac:dyDescent="0.35">
      <c r="A252" s="88"/>
      <c r="B252" s="60"/>
      <c r="C252" s="60"/>
      <c r="D252" s="48" t="s">
        <v>9909</v>
      </c>
      <c r="E252" s="52" t="s">
        <v>9910</v>
      </c>
      <c r="F252" s="8" t="s">
        <v>9687</v>
      </c>
      <c r="G252" s="8" t="s">
        <v>9719</v>
      </c>
      <c r="H252" s="8" t="s">
        <v>9698</v>
      </c>
      <c r="I252" s="35"/>
      <c r="J252" s="56">
        <v>525</v>
      </c>
      <c r="K252" s="25"/>
      <c r="L252" s="25"/>
      <c r="M252" s="25"/>
      <c r="N252" s="8" t="str">
        <f t="shared" si="3"/>
        <v>Não</v>
      </c>
      <c r="O252" s="63">
        <v>393.75</v>
      </c>
      <c r="P252" s="63">
        <v>656.25</v>
      </c>
    </row>
    <row r="253" spans="1:16" s="44" customFormat="1" ht="17.25" customHeight="1" x14ac:dyDescent="0.35">
      <c r="A253" s="88"/>
      <c r="B253" s="60"/>
      <c r="C253" s="60"/>
      <c r="D253" s="48" t="s">
        <v>9911</v>
      </c>
      <c r="E253" s="52" t="s">
        <v>9912</v>
      </c>
      <c r="F253" s="8" t="s">
        <v>9687</v>
      </c>
      <c r="G253" s="8" t="s">
        <v>9719</v>
      </c>
      <c r="H253" s="8" t="s">
        <v>9698</v>
      </c>
      <c r="I253" s="35"/>
      <c r="J253" s="56">
        <v>327</v>
      </c>
      <c r="K253" s="25"/>
      <c r="L253" s="25"/>
      <c r="M253" s="25"/>
      <c r="N253" s="8" t="str">
        <f t="shared" si="3"/>
        <v>Não</v>
      </c>
      <c r="O253" s="63">
        <v>245.25</v>
      </c>
      <c r="P253" s="63">
        <v>408.75</v>
      </c>
    </row>
    <row r="254" spans="1:16" s="44" customFormat="1" ht="17.25" customHeight="1" x14ac:dyDescent="0.35">
      <c r="A254" s="88"/>
      <c r="B254" s="60"/>
      <c r="C254" s="60"/>
      <c r="D254" s="48" t="s">
        <v>9913</v>
      </c>
      <c r="E254" s="52" t="s">
        <v>9914</v>
      </c>
      <c r="F254" s="8" t="s">
        <v>9687</v>
      </c>
      <c r="G254" s="8" t="s">
        <v>9719</v>
      </c>
      <c r="H254" s="8" t="s">
        <v>9698</v>
      </c>
      <c r="I254" s="35"/>
      <c r="J254" s="56">
        <v>229</v>
      </c>
      <c r="K254" s="25"/>
      <c r="L254" s="25"/>
      <c r="M254" s="25"/>
      <c r="N254" s="8" t="str">
        <f t="shared" si="3"/>
        <v>Não</v>
      </c>
      <c r="O254" s="63">
        <v>171.75</v>
      </c>
      <c r="P254" s="63">
        <v>286.25</v>
      </c>
    </row>
    <row r="255" spans="1:16" s="44" customFormat="1" ht="17.25" customHeight="1" x14ac:dyDescent="0.35">
      <c r="A255" s="88"/>
      <c r="B255" s="60"/>
      <c r="C255" s="60"/>
      <c r="D255" s="48" t="s">
        <v>9915</v>
      </c>
      <c r="E255" s="52" t="s">
        <v>9916</v>
      </c>
      <c r="F255" s="8" t="s">
        <v>9687</v>
      </c>
      <c r="G255" s="8" t="s">
        <v>9719</v>
      </c>
      <c r="H255" s="8" t="s">
        <v>9698</v>
      </c>
      <c r="I255" s="35"/>
      <c r="J255" s="56">
        <v>196</v>
      </c>
      <c r="K255" s="25"/>
      <c r="L255" s="25"/>
      <c r="M255" s="25"/>
      <c r="N255" s="8" t="str">
        <f t="shared" si="3"/>
        <v>Não</v>
      </c>
      <c r="O255" s="63">
        <v>147</v>
      </c>
      <c r="P255" s="63">
        <v>245</v>
      </c>
    </row>
    <row r="256" spans="1:16" s="44" customFormat="1" ht="17.25" customHeight="1" x14ac:dyDescent="0.35">
      <c r="A256" s="88"/>
      <c r="B256" s="60"/>
      <c r="C256" s="60"/>
      <c r="D256" s="48" t="s">
        <v>9917</v>
      </c>
      <c r="E256" s="52" t="s">
        <v>9918</v>
      </c>
      <c r="F256" s="8" t="s">
        <v>9687</v>
      </c>
      <c r="G256" s="8" t="s">
        <v>9719</v>
      </c>
      <c r="H256" s="8" t="s">
        <v>9698</v>
      </c>
      <c r="I256" s="35"/>
      <c r="J256" s="56">
        <v>144</v>
      </c>
      <c r="K256" s="25"/>
      <c r="L256" s="25"/>
      <c r="M256" s="25"/>
      <c r="N256" s="8" t="str">
        <f t="shared" si="3"/>
        <v>Não</v>
      </c>
      <c r="O256" s="63">
        <v>108</v>
      </c>
      <c r="P256" s="63">
        <v>180</v>
      </c>
    </row>
    <row r="257" spans="1:16" s="44" customFormat="1" ht="17.25" customHeight="1" x14ac:dyDescent="0.35">
      <c r="A257" s="88"/>
      <c r="B257" s="60"/>
      <c r="C257" s="60"/>
      <c r="D257" s="48" t="s">
        <v>9919</v>
      </c>
      <c r="E257" s="52" t="s">
        <v>9920</v>
      </c>
      <c r="F257" s="8" t="s">
        <v>9687</v>
      </c>
      <c r="G257" s="8" t="s">
        <v>9719</v>
      </c>
      <c r="H257" s="8" t="s">
        <v>9698</v>
      </c>
      <c r="I257" s="35"/>
      <c r="J257" s="56">
        <v>116</v>
      </c>
      <c r="K257" s="25"/>
      <c r="L257" s="25"/>
      <c r="M257" s="25"/>
      <c r="N257" s="8" t="str">
        <f t="shared" si="3"/>
        <v>Não</v>
      </c>
      <c r="O257" s="63">
        <v>87</v>
      </c>
      <c r="P257" s="63">
        <v>145</v>
      </c>
    </row>
    <row r="258" spans="1:16" s="44" customFormat="1" ht="17.25" customHeight="1" x14ac:dyDescent="0.35">
      <c r="A258" s="88"/>
      <c r="B258" s="60"/>
      <c r="C258" s="60"/>
      <c r="D258" s="48" t="s">
        <v>9921</v>
      </c>
      <c r="E258" s="52" t="s">
        <v>9922</v>
      </c>
      <c r="F258" s="8" t="s">
        <v>9687</v>
      </c>
      <c r="G258" s="8" t="s">
        <v>9719</v>
      </c>
      <c r="H258" s="8" t="s">
        <v>9698</v>
      </c>
      <c r="I258" s="35"/>
      <c r="J258" s="56">
        <v>95</v>
      </c>
      <c r="K258" s="25"/>
      <c r="L258" s="25"/>
      <c r="M258" s="25"/>
      <c r="N258" s="8" t="str">
        <f t="shared" si="3"/>
        <v>Não</v>
      </c>
      <c r="O258" s="63">
        <v>71.25</v>
      </c>
      <c r="P258" s="63">
        <v>118.75</v>
      </c>
    </row>
    <row r="259" spans="1:16" s="44" customFormat="1" ht="17.25" customHeight="1" x14ac:dyDescent="0.35">
      <c r="A259" s="88"/>
      <c r="B259" s="60"/>
      <c r="C259" s="60"/>
      <c r="D259" s="48" t="s">
        <v>9923</v>
      </c>
      <c r="E259" s="52" t="s">
        <v>9924</v>
      </c>
      <c r="F259" s="8" t="s">
        <v>9687</v>
      </c>
      <c r="G259" s="8" t="s">
        <v>9719</v>
      </c>
      <c r="H259" s="8" t="s">
        <v>9698</v>
      </c>
      <c r="I259" s="35"/>
      <c r="J259" s="56">
        <v>36</v>
      </c>
      <c r="K259" s="25"/>
      <c r="L259" s="25"/>
      <c r="M259" s="25"/>
      <c r="N259" s="8" t="str">
        <f t="shared" si="3"/>
        <v>Não</v>
      </c>
      <c r="O259" s="63">
        <v>27</v>
      </c>
      <c r="P259" s="63">
        <v>45</v>
      </c>
    </row>
    <row r="260" spans="1:16" s="44" customFormat="1" ht="17.25" customHeight="1" x14ac:dyDescent="0.35">
      <c r="A260" s="88"/>
      <c r="B260" s="60"/>
      <c r="C260" s="60"/>
      <c r="D260" s="48" t="s">
        <v>9925</v>
      </c>
      <c r="E260" s="52" t="s">
        <v>9926</v>
      </c>
      <c r="F260" s="8" t="s">
        <v>9687</v>
      </c>
      <c r="G260" s="8" t="s">
        <v>9719</v>
      </c>
      <c r="H260" s="8" t="s">
        <v>9698</v>
      </c>
      <c r="I260" s="35"/>
      <c r="J260" s="56">
        <v>0</v>
      </c>
      <c r="K260" s="25"/>
      <c r="L260" s="25"/>
      <c r="M260" s="25"/>
      <c r="N260" s="8" t="str">
        <f t="shared" si="3"/>
        <v>Não</v>
      </c>
      <c r="O260" s="63">
        <v>0</v>
      </c>
      <c r="P260" s="63">
        <v>0</v>
      </c>
    </row>
    <row r="261" spans="1:16" s="44" customFormat="1" ht="17.25" customHeight="1" x14ac:dyDescent="0.35">
      <c r="A261" s="88"/>
      <c r="B261" s="60"/>
      <c r="C261" s="60"/>
      <c r="D261" s="48" t="s">
        <v>9927</v>
      </c>
      <c r="E261" s="52" t="s">
        <v>9928</v>
      </c>
      <c r="F261" s="8" t="s">
        <v>9687</v>
      </c>
      <c r="G261" s="8" t="s">
        <v>9719</v>
      </c>
      <c r="H261" s="8" t="s">
        <v>9698</v>
      </c>
      <c r="I261" s="35"/>
      <c r="J261" s="56">
        <v>846</v>
      </c>
      <c r="K261" s="25"/>
      <c r="L261" s="25"/>
      <c r="M261" s="25"/>
      <c r="N261" s="8" t="str">
        <f t="shared" si="3"/>
        <v>Não</v>
      </c>
      <c r="O261" s="63">
        <v>634.5</v>
      </c>
      <c r="P261" s="63">
        <v>1057.5</v>
      </c>
    </row>
    <row r="262" spans="1:16" s="44" customFormat="1" ht="17.25" customHeight="1" x14ac:dyDescent="0.35">
      <c r="A262" s="88"/>
      <c r="B262" s="60"/>
      <c r="C262" s="60"/>
      <c r="D262" s="48" t="s">
        <v>9929</v>
      </c>
      <c r="E262" s="52" t="s">
        <v>9930</v>
      </c>
      <c r="F262" s="8" t="s">
        <v>9687</v>
      </c>
      <c r="G262" s="8" t="s">
        <v>9719</v>
      </c>
      <c r="H262" s="8" t="s">
        <v>9698</v>
      </c>
      <c r="I262" s="35"/>
      <c r="J262" s="56">
        <v>626</v>
      </c>
      <c r="K262" s="25"/>
      <c r="L262" s="25"/>
      <c r="M262" s="25"/>
      <c r="N262" s="8" t="str">
        <f t="shared" si="3"/>
        <v>Não</v>
      </c>
      <c r="O262" s="63">
        <v>469.5</v>
      </c>
      <c r="P262" s="63">
        <v>782.5</v>
      </c>
    </row>
    <row r="263" spans="1:16" s="44" customFormat="1" ht="17.25" customHeight="1" x14ac:dyDescent="0.35">
      <c r="A263" s="88"/>
      <c r="B263" s="60"/>
      <c r="C263" s="60"/>
      <c r="D263" s="48" t="s">
        <v>9931</v>
      </c>
      <c r="E263" s="52" t="s">
        <v>9932</v>
      </c>
      <c r="F263" s="8" t="s">
        <v>9687</v>
      </c>
      <c r="G263" s="8" t="s">
        <v>9719</v>
      </c>
      <c r="H263" s="8" t="s">
        <v>9698</v>
      </c>
      <c r="I263" s="35"/>
      <c r="J263" s="56">
        <v>364</v>
      </c>
      <c r="K263" s="25"/>
      <c r="L263" s="25"/>
      <c r="M263" s="25"/>
      <c r="N263" s="8" t="str">
        <f t="shared" si="3"/>
        <v>Não</v>
      </c>
      <c r="O263" s="63">
        <v>273</v>
      </c>
      <c r="P263" s="63">
        <v>455</v>
      </c>
    </row>
    <row r="264" spans="1:16" s="44" customFormat="1" ht="17.25" customHeight="1" x14ac:dyDescent="0.35">
      <c r="A264" s="88"/>
      <c r="B264" s="60"/>
      <c r="C264" s="60"/>
      <c r="D264" s="48" t="s">
        <v>9933</v>
      </c>
      <c r="E264" s="52" t="s">
        <v>9934</v>
      </c>
      <c r="F264" s="8" t="s">
        <v>9687</v>
      </c>
      <c r="G264" s="8" t="s">
        <v>9719</v>
      </c>
      <c r="H264" s="8" t="s">
        <v>9698</v>
      </c>
      <c r="I264" s="35"/>
      <c r="J264" s="56">
        <v>261</v>
      </c>
      <c r="K264" s="25"/>
      <c r="L264" s="25"/>
      <c r="M264" s="25"/>
      <c r="N264" s="8" t="str">
        <f t="shared" ref="N264:N280" si="4">IF(F264="String",IF(I264&lt;&gt;"","Sim","Não"),IF(F264="List",IF(I264&lt;&gt;"","Sim","Não"),IF(AND(I264&gt;=O264,I264&lt;=P264,I264&lt;&gt;""),"Sim","Não")))</f>
        <v>Não</v>
      </c>
      <c r="O264" s="63">
        <v>195.75</v>
      </c>
      <c r="P264" s="63">
        <v>326.25</v>
      </c>
    </row>
    <row r="265" spans="1:16" s="44" customFormat="1" ht="17.25" customHeight="1" x14ac:dyDescent="0.35">
      <c r="A265" s="88"/>
      <c r="B265" s="60"/>
      <c r="C265" s="60"/>
      <c r="D265" s="48" t="s">
        <v>9935</v>
      </c>
      <c r="E265" s="52" t="s">
        <v>9936</v>
      </c>
      <c r="F265" s="8" t="s">
        <v>9687</v>
      </c>
      <c r="G265" s="8" t="s">
        <v>9719</v>
      </c>
      <c r="H265" s="8" t="s">
        <v>9698</v>
      </c>
      <c r="I265" s="35"/>
      <c r="J265" s="56">
        <v>257</v>
      </c>
      <c r="K265" s="25"/>
      <c r="L265" s="25"/>
      <c r="M265" s="25"/>
      <c r="N265" s="8" t="str">
        <f t="shared" si="4"/>
        <v>Não</v>
      </c>
      <c r="O265" s="63">
        <v>192.75</v>
      </c>
      <c r="P265" s="63">
        <v>321.25</v>
      </c>
    </row>
    <row r="266" spans="1:16" s="44" customFormat="1" ht="17.25" customHeight="1" x14ac:dyDescent="0.35">
      <c r="A266" s="88"/>
      <c r="B266" s="60"/>
      <c r="C266" s="60"/>
      <c r="D266" s="48" t="s">
        <v>9937</v>
      </c>
      <c r="E266" s="52" t="s">
        <v>9938</v>
      </c>
      <c r="F266" s="8" t="s">
        <v>9687</v>
      </c>
      <c r="G266" s="8" t="s">
        <v>9719</v>
      </c>
      <c r="H266" s="8" t="s">
        <v>9698</v>
      </c>
      <c r="I266" s="35"/>
      <c r="J266" s="56">
        <v>167</v>
      </c>
      <c r="K266" s="25"/>
      <c r="L266" s="25"/>
      <c r="M266" s="25"/>
      <c r="N266" s="8" t="str">
        <f t="shared" si="4"/>
        <v>Não</v>
      </c>
      <c r="O266" s="63">
        <v>125.25</v>
      </c>
      <c r="P266" s="63">
        <v>208.75</v>
      </c>
    </row>
    <row r="267" spans="1:16" s="44" customFormat="1" ht="17.25" customHeight="1" x14ac:dyDescent="0.35">
      <c r="A267" s="88"/>
      <c r="B267" s="60"/>
      <c r="C267" s="60"/>
      <c r="D267" s="48" t="s">
        <v>9939</v>
      </c>
      <c r="E267" s="52" t="s">
        <v>9940</v>
      </c>
      <c r="F267" s="8" t="s">
        <v>9687</v>
      </c>
      <c r="G267" s="8" t="s">
        <v>9719</v>
      </c>
      <c r="H267" s="8" t="s">
        <v>9698</v>
      </c>
      <c r="I267" s="35"/>
      <c r="J267" s="56">
        <v>139</v>
      </c>
      <c r="K267" s="25"/>
      <c r="L267" s="25"/>
      <c r="M267" s="25"/>
      <c r="N267" s="8" t="str">
        <f t="shared" si="4"/>
        <v>Não</v>
      </c>
      <c r="O267" s="63">
        <v>104.25</v>
      </c>
      <c r="P267" s="63">
        <v>173.75</v>
      </c>
    </row>
    <row r="268" spans="1:16" s="44" customFormat="1" ht="17.25" customHeight="1" x14ac:dyDescent="0.35">
      <c r="A268" s="88"/>
      <c r="B268" s="60"/>
      <c r="C268" s="60"/>
      <c r="D268" s="48" t="s">
        <v>9941</v>
      </c>
      <c r="E268" s="52" t="s">
        <v>9942</v>
      </c>
      <c r="F268" s="8" t="s">
        <v>9687</v>
      </c>
      <c r="G268" s="8" t="s">
        <v>9719</v>
      </c>
      <c r="H268" s="8" t="s">
        <v>9698</v>
      </c>
      <c r="I268" s="35"/>
      <c r="J268" s="56">
        <v>126</v>
      </c>
      <c r="K268" s="25"/>
      <c r="L268" s="25"/>
      <c r="M268" s="25"/>
      <c r="N268" s="8" t="str">
        <f t="shared" si="4"/>
        <v>Não</v>
      </c>
      <c r="O268" s="63">
        <v>94.5</v>
      </c>
      <c r="P268" s="63">
        <v>157.5</v>
      </c>
    </row>
    <row r="269" spans="1:16" s="44" customFormat="1" ht="17.25" customHeight="1" x14ac:dyDescent="0.35">
      <c r="A269" s="88"/>
      <c r="B269" s="60"/>
      <c r="C269" s="60"/>
      <c r="D269" s="48" t="s">
        <v>9943</v>
      </c>
      <c r="E269" s="52" t="s">
        <v>9944</v>
      </c>
      <c r="F269" s="8" t="s">
        <v>9687</v>
      </c>
      <c r="G269" s="8" t="s">
        <v>9719</v>
      </c>
      <c r="H269" s="8" t="s">
        <v>9698</v>
      </c>
      <c r="I269" s="35"/>
      <c r="J269" s="56">
        <v>32</v>
      </c>
      <c r="K269" s="25"/>
      <c r="L269" s="25"/>
      <c r="M269" s="25"/>
      <c r="N269" s="8" t="str">
        <f t="shared" si="4"/>
        <v>Não</v>
      </c>
      <c r="O269" s="63">
        <v>24</v>
      </c>
      <c r="P269" s="63">
        <v>40</v>
      </c>
    </row>
    <row r="270" spans="1:16" s="44" customFormat="1" ht="17.25" customHeight="1" x14ac:dyDescent="0.35">
      <c r="A270" s="88"/>
      <c r="B270" s="60"/>
      <c r="C270" s="60"/>
      <c r="D270" s="48" t="s">
        <v>9945</v>
      </c>
      <c r="E270" s="52" t="s">
        <v>9946</v>
      </c>
      <c r="F270" s="8" t="s">
        <v>9687</v>
      </c>
      <c r="G270" s="8" t="s">
        <v>9719</v>
      </c>
      <c r="H270" s="8" t="s">
        <v>9698</v>
      </c>
      <c r="I270" s="35"/>
      <c r="J270" s="56">
        <v>0</v>
      </c>
      <c r="K270" s="25"/>
      <c r="L270" s="25"/>
      <c r="M270" s="25"/>
      <c r="N270" s="8" t="str">
        <f t="shared" si="4"/>
        <v>Não</v>
      </c>
      <c r="O270" s="63">
        <v>0</v>
      </c>
      <c r="P270" s="63">
        <v>0</v>
      </c>
    </row>
    <row r="271" spans="1:16" s="44" customFormat="1" ht="17.25" customHeight="1" x14ac:dyDescent="0.35">
      <c r="A271" s="88"/>
      <c r="B271" s="60"/>
      <c r="C271" s="60"/>
      <c r="D271" s="48" t="s">
        <v>9947</v>
      </c>
      <c r="E271" s="52" t="s">
        <v>9948</v>
      </c>
      <c r="F271" s="8" t="s">
        <v>9687</v>
      </c>
      <c r="G271" s="8" t="s">
        <v>9719</v>
      </c>
      <c r="H271" s="8" t="s">
        <v>9698</v>
      </c>
      <c r="I271" s="35"/>
      <c r="J271" s="56">
        <v>2828</v>
      </c>
      <c r="K271" s="25"/>
      <c r="L271" s="25"/>
      <c r="M271" s="25"/>
      <c r="N271" s="8" t="str">
        <f t="shared" si="4"/>
        <v>Não</v>
      </c>
      <c r="O271" s="63">
        <v>2121</v>
      </c>
      <c r="P271" s="63">
        <v>3535</v>
      </c>
    </row>
    <row r="272" spans="1:16" s="44" customFormat="1" ht="17.25" customHeight="1" x14ac:dyDescent="0.35">
      <c r="A272" s="88"/>
      <c r="B272" s="60"/>
      <c r="C272" s="60"/>
      <c r="D272" s="48" t="s">
        <v>9949</v>
      </c>
      <c r="E272" s="52" t="s">
        <v>9950</v>
      </c>
      <c r="F272" s="8" t="s">
        <v>9687</v>
      </c>
      <c r="G272" s="8" t="s">
        <v>9719</v>
      </c>
      <c r="H272" s="8" t="s">
        <v>9698</v>
      </c>
      <c r="I272" s="35"/>
      <c r="J272" s="56">
        <v>1049</v>
      </c>
      <c r="K272" s="25"/>
      <c r="L272" s="25"/>
      <c r="M272" s="25"/>
      <c r="N272" s="8" t="str">
        <f t="shared" si="4"/>
        <v>Não</v>
      </c>
      <c r="O272" s="63">
        <v>786.75</v>
      </c>
      <c r="P272" s="63">
        <v>1311.25</v>
      </c>
    </row>
    <row r="273" spans="1:16" s="44" customFormat="1" ht="17.25" customHeight="1" x14ac:dyDescent="0.35">
      <c r="A273" s="88"/>
      <c r="B273" s="60"/>
      <c r="C273" s="60"/>
      <c r="D273" s="48" t="s">
        <v>9951</v>
      </c>
      <c r="E273" s="52" t="s">
        <v>9952</v>
      </c>
      <c r="F273" s="8" t="s">
        <v>9687</v>
      </c>
      <c r="G273" s="8" t="s">
        <v>9719</v>
      </c>
      <c r="H273" s="8" t="s">
        <v>9698</v>
      </c>
      <c r="I273" s="35"/>
      <c r="J273" s="56">
        <v>603</v>
      </c>
      <c r="K273" s="25"/>
      <c r="L273" s="25"/>
      <c r="M273" s="25"/>
      <c r="N273" s="8" t="str">
        <f t="shared" si="4"/>
        <v>Não</v>
      </c>
      <c r="O273" s="63">
        <v>452.25</v>
      </c>
      <c r="P273" s="63">
        <v>753.75</v>
      </c>
    </row>
    <row r="274" spans="1:16" s="44" customFormat="1" ht="17.25" customHeight="1" x14ac:dyDescent="0.35">
      <c r="A274" s="88"/>
      <c r="B274" s="60"/>
      <c r="C274" s="60"/>
      <c r="D274" s="48" t="s">
        <v>9953</v>
      </c>
      <c r="E274" s="52" t="s">
        <v>9954</v>
      </c>
      <c r="F274" s="8" t="s">
        <v>9687</v>
      </c>
      <c r="G274" s="8" t="s">
        <v>9719</v>
      </c>
      <c r="H274" s="8" t="s">
        <v>9698</v>
      </c>
      <c r="I274" s="35"/>
      <c r="J274" s="56">
        <v>423</v>
      </c>
      <c r="K274" s="25"/>
      <c r="L274" s="25"/>
      <c r="M274" s="25"/>
      <c r="N274" s="8" t="str">
        <f t="shared" si="4"/>
        <v>Não</v>
      </c>
      <c r="O274" s="63">
        <v>317.25</v>
      </c>
      <c r="P274" s="63">
        <v>528.75</v>
      </c>
    </row>
    <row r="275" spans="1:16" s="44" customFormat="1" ht="17.25" customHeight="1" x14ac:dyDescent="0.35">
      <c r="A275" s="88"/>
      <c r="B275" s="60"/>
      <c r="C275" s="60"/>
      <c r="D275" s="48" t="s">
        <v>9955</v>
      </c>
      <c r="E275" s="52" t="s">
        <v>9956</v>
      </c>
      <c r="F275" s="8" t="s">
        <v>9687</v>
      </c>
      <c r="G275" s="8" t="s">
        <v>9719</v>
      </c>
      <c r="H275" s="8" t="s">
        <v>9698</v>
      </c>
      <c r="I275" s="35"/>
      <c r="J275" s="56">
        <v>344</v>
      </c>
      <c r="K275" s="25"/>
      <c r="L275" s="25"/>
      <c r="M275" s="25"/>
      <c r="N275" s="8" t="str">
        <f t="shared" si="4"/>
        <v>Não</v>
      </c>
      <c r="O275" s="63">
        <v>258</v>
      </c>
      <c r="P275" s="63">
        <v>430</v>
      </c>
    </row>
    <row r="276" spans="1:16" s="44" customFormat="1" ht="17.25" customHeight="1" x14ac:dyDescent="0.35">
      <c r="A276" s="88"/>
      <c r="B276" s="60"/>
      <c r="C276" s="60"/>
      <c r="D276" s="48" t="s">
        <v>9957</v>
      </c>
      <c r="E276" s="52" t="s">
        <v>9958</v>
      </c>
      <c r="F276" s="8" t="s">
        <v>9687</v>
      </c>
      <c r="G276" s="8" t="s">
        <v>9719</v>
      </c>
      <c r="H276" s="8" t="s">
        <v>9698</v>
      </c>
      <c r="I276" s="35"/>
      <c r="J276" s="56">
        <v>240</v>
      </c>
      <c r="K276" s="25"/>
      <c r="L276" s="25"/>
      <c r="M276" s="25"/>
      <c r="N276" s="8" t="str">
        <f t="shared" si="4"/>
        <v>Não</v>
      </c>
      <c r="O276" s="63">
        <v>180</v>
      </c>
      <c r="P276" s="63">
        <v>300</v>
      </c>
    </row>
    <row r="277" spans="1:16" s="44" customFormat="1" ht="17.25" customHeight="1" x14ac:dyDescent="0.35">
      <c r="A277" s="88"/>
      <c r="B277" s="60"/>
      <c r="C277" s="60"/>
      <c r="D277" s="48" t="s">
        <v>9959</v>
      </c>
      <c r="E277" s="52" t="s">
        <v>9960</v>
      </c>
      <c r="F277" s="8" t="s">
        <v>9687</v>
      </c>
      <c r="G277" s="8" t="s">
        <v>9719</v>
      </c>
      <c r="H277" s="8" t="s">
        <v>9698</v>
      </c>
      <c r="I277" s="35"/>
      <c r="J277" s="56">
        <v>207</v>
      </c>
      <c r="K277" s="25"/>
      <c r="L277" s="25"/>
      <c r="M277" s="25"/>
      <c r="N277" s="8" t="str">
        <f t="shared" si="4"/>
        <v>Não</v>
      </c>
      <c r="O277" s="63">
        <v>155.25</v>
      </c>
      <c r="P277" s="63">
        <v>258.75</v>
      </c>
    </row>
    <row r="278" spans="1:16" s="44" customFormat="1" ht="17.25" customHeight="1" x14ac:dyDescent="0.35">
      <c r="A278" s="88"/>
      <c r="B278" s="60"/>
      <c r="C278" s="60"/>
      <c r="D278" s="48" t="s">
        <v>9961</v>
      </c>
      <c r="E278" s="52" t="s">
        <v>9962</v>
      </c>
      <c r="F278" s="8" t="s">
        <v>9687</v>
      </c>
      <c r="G278" s="8" t="s">
        <v>9719</v>
      </c>
      <c r="H278" s="8" t="s">
        <v>9698</v>
      </c>
      <c r="I278" s="35"/>
      <c r="J278" s="56">
        <v>179</v>
      </c>
      <c r="K278" s="25"/>
      <c r="L278" s="25"/>
      <c r="M278" s="25"/>
      <c r="N278" s="8" t="str">
        <f t="shared" si="4"/>
        <v>Não</v>
      </c>
      <c r="O278" s="63">
        <v>134.25</v>
      </c>
      <c r="P278" s="63">
        <v>223.75</v>
      </c>
    </row>
    <row r="279" spans="1:16" s="44" customFormat="1" ht="17.25" customHeight="1" x14ac:dyDescent="0.35">
      <c r="A279" s="88"/>
      <c r="B279" s="60"/>
      <c r="C279" s="60"/>
      <c r="D279" s="48" t="s">
        <v>9963</v>
      </c>
      <c r="E279" s="52" t="s">
        <v>9964</v>
      </c>
      <c r="F279" s="8" t="s">
        <v>9687</v>
      </c>
      <c r="G279" s="8" t="s">
        <v>9719</v>
      </c>
      <c r="H279" s="8" t="s">
        <v>9698</v>
      </c>
      <c r="I279" s="35"/>
      <c r="J279" s="56">
        <v>165</v>
      </c>
      <c r="K279" s="25"/>
      <c r="L279" s="25"/>
      <c r="M279" s="25"/>
      <c r="N279" s="8" t="str">
        <f t="shared" si="4"/>
        <v>Não</v>
      </c>
      <c r="O279" s="63">
        <v>123.75</v>
      </c>
      <c r="P279" s="63">
        <v>206.25</v>
      </c>
    </row>
    <row r="280" spans="1:16" ht="17.25" customHeight="1" x14ac:dyDescent="0.35">
      <c r="A280" s="89" t="s">
        <v>10543</v>
      </c>
      <c r="B280" s="3" t="s">
        <v>10525</v>
      </c>
      <c r="D280" s="48" t="s">
        <v>10526</v>
      </c>
      <c r="E280" s="52" t="s">
        <v>10526</v>
      </c>
      <c r="F280" s="3" t="s">
        <v>9642</v>
      </c>
      <c r="G280" s="8" t="s">
        <v>9719</v>
      </c>
      <c r="H280" s="3" t="s">
        <v>9780</v>
      </c>
      <c r="I280"/>
      <c r="J280" t="s">
        <v>10606</v>
      </c>
      <c r="K280" s="3" t="s">
        <v>9780</v>
      </c>
      <c r="L280" s="3" t="s">
        <v>9780</v>
      </c>
      <c r="M280" s="3" t="s">
        <v>9780</v>
      </c>
      <c r="N280" s="8" t="str">
        <f t="shared" si="4"/>
        <v>Não</v>
      </c>
      <c r="O280" s="3" t="s">
        <v>9780</v>
      </c>
      <c r="P280" s="3" t="s">
        <v>9780</v>
      </c>
    </row>
    <row r="281" spans="1:16" ht="17.25" customHeight="1" x14ac:dyDescent="0.35">
      <c r="A281" s="89"/>
      <c r="B281" s="3" t="s">
        <v>10525</v>
      </c>
      <c r="D281" s="48" t="s">
        <v>10527</v>
      </c>
      <c r="E281" s="52" t="s">
        <v>10527</v>
      </c>
      <c r="F281" s="3" t="s">
        <v>9642</v>
      </c>
      <c r="G281" s="8" t="s">
        <v>9719</v>
      </c>
      <c r="H281" s="3" t="s">
        <v>9780</v>
      </c>
      <c r="I281"/>
      <c r="J281" t="s">
        <v>10607</v>
      </c>
      <c r="K281" s="3" t="s">
        <v>9780</v>
      </c>
      <c r="L281" s="3" t="s">
        <v>9780</v>
      </c>
      <c r="M281" s="3" t="s">
        <v>9780</v>
      </c>
      <c r="N281" s="8" t="str">
        <f t="shared" ref="N281" si="5">IF(F281="String",IF(I281&lt;&gt;"","Sim","Não"),IF(F281="List",IF(I281&lt;&gt;"","Sim","Não"),IF(AND(I281&gt;=O281,I281&lt;=P281,I281&lt;&gt;""),"Sim","Não")))</f>
        <v>Não</v>
      </c>
      <c r="O281" s="3" t="s">
        <v>9780</v>
      </c>
      <c r="P281" s="3" t="s">
        <v>9780</v>
      </c>
    </row>
    <row r="282" spans="1:16" ht="17.25" customHeight="1" x14ac:dyDescent="0.35">
      <c r="A282" s="89"/>
      <c r="B282" s="3" t="s">
        <v>10525</v>
      </c>
      <c r="D282" s="48" t="s">
        <v>10528</v>
      </c>
      <c r="E282" s="52" t="s">
        <v>10528</v>
      </c>
      <c r="F282" s="3" t="s">
        <v>9642</v>
      </c>
      <c r="G282" s="8" t="s">
        <v>9719</v>
      </c>
      <c r="H282" s="3" t="s">
        <v>9780</v>
      </c>
      <c r="I282"/>
      <c r="J282" t="s">
        <v>10608</v>
      </c>
      <c r="K282" s="3" t="s">
        <v>9780</v>
      </c>
      <c r="L282" s="3" t="s">
        <v>9780</v>
      </c>
      <c r="M282" s="3" t="s">
        <v>9780</v>
      </c>
      <c r="N282" s="8" t="str">
        <f t="shared" ref="N282:N294" si="6">IF(F282="String",IF(I282&lt;&gt;"","Sim","Não"),IF(F282="List",IF(I282&lt;&gt;"","Sim","Não"),IF(AND(I282&gt;=O282,I282&lt;=P282,I282&lt;&gt;""),"Sim","Não")))</f>
        <v>Não</v>
      </c>
      <c r="O282" s="3" t="s">
        <v>9780</v>
      </c>
      <c r="P282" s="3" t="s">
        <v>9780</v>
      </c>
    </row>
    <row r="283" spans="1:16" ht="17.25" customHeight="1" x14ac:dyDescent="0.35">
      <c r="A283" s="89"/>
      <c r="B283" s="3" t="s">
        <v>10525</v>
      </c>
      <c r="D283" s="48" t="s">
        <v>10529</v>
      </c>
      <c r="E283" s="52" t="s">
        <v>10529</v>
      </c>
      <c r="F283" s="3" t="s">
        <v>9642</v>
      </c>
      <c r="G283" s="8" t="s">
        <v>9719</v>
      </c>
      <c r="H283" s="3" t="s">
        <v>9780</v>
      </c>
      <c r="I283"/>
      <c r="J283" t="s">
        <v>10609</v>
      </c>
      <c r="K283" s="3" t="s">
        <v>9780</v>
      </c>
      <c r="L283" s="3" t="s">
        <v>9780</v>
      </c>
      <c r="M283" s="3" t="s">
        <v>9780</v>
      </c>
      <c r="N283" s="8" t="str">
        <f t="shared" si="6"/>
        <v>Não</v>
      </c>
      <c r="O283" s="3" t="s">
        <v>9780</v>
      </c>
      <c r="P283" s="3" t="s">
        <v>9780</v>
      </c>
    </row>
    <row r="284" spans="1:16" ht="17.25" customHeight="1" x14ac:dyDescent="0.35">
      <c r="A284" s="89"/>
      <c r="B284" s="3" t="s">
        <v>10525</v>
      </c>
      <c r="D284" s="48" t="s">
        <v>10530</v>
      </c>
      <c r="E284" s="52" t="s">
        <v>10530</v>
      </c>
      <c r="F284" s="3" t="s">
        <v>9642</v>
      </c>
      <c r="G284" s="8" t="s">
        <v>9719</v>
      </c>
      <c r="H284" s="3" t="s">
        <v>9780</v>
      </c>
      <c r="I284"/>
      <c r="J284" t="s">
        <v>10610</v>
      </c>
      <c r="K284" s="3" t="s">
        <v>9780</v>
      </c>
      <c r="L284" s="3" t="s">
        <v>9780</v>
      </c>
      <c r="M284" s="3" t="s">
        <v>9780</v>
      </c>
      <c r="N284" s="8" t="str">
        <f t="shared" si="6"/>
        <v>Não</v>
      </c>
      <c r="O284" s="3" t="s">
        <v>9780</v>
      </c>
      <c r="P284" s="3" t="s">
        <v>9780</v>
      </c>
    </row>
    <row r="285" spans="1:16" ht="17.25" customHeight="1" x14ac:dyDescent="0.35">
      <c r="A285" s="89"/>
      <c r="B285" s="3" t="s">
        <v>10525</v>
      </c>
      <c r="D285" s="48" t="s">
        <v>10531</v>
      </c>
      <c r="E285" s="52" t="s">
        <v>10531</v>
      </c>
      <c r="F285" s="3" t="s">
        <v>9642</v>
      </c>
      <c r="G285" s="8" t="s">
        <v>9719</v>
      </c>
      <c r="H285" s="3" t="s">
        <v>9780</v>
      </c>
      <c r="I285"/>
      <c r="J285" t="s">
        <v>10619</v>
      </c>
      <c r="K285" s="3" t="s">
        <v>9780</v>
      </c>
      <c r="L285" s="3" t="s">
        <v>9780</v>
      </c>
      <c r="M285" s="3" t="s">
        <v>9780</v>
      </c>
      <c r="N285" s="8" t="str">
        <f t="shared" si="6"/>
        <v>Não</v>
      </c>
      <c r="O285" s="3" t="s">
        <v>9780</v>
      </c>
      <c r="P285" s="3" t="s">
        <v>9780</v>
      </c>
    </row>
    <row r="286" spans="1:16" ht="17.25" customHeight="1" x14ac:dyDescent="0.35">
      <c r="A286" s="89"/>
      <c r="B286" s="3" t="s">
        <v>10525</v>
      </c>
      <c r="D286" s="48" t="s">
        <v>10532</v>
      </c>
      <c r="E286" s="52" t="s">
        <v>10542</v>
      </c>
      <c r="F286" s="3" t="s">
        <v>9642</v>
      </c>
      <c r="G286" s="8" t="s">
        <v>9719</v>
      </c>
      <c r="H286" s="3" t="s">
        <v>9780</v>
      </c>
      <c r="I286"/>
      <c r="J286" t="s">
        <v>10611</v>
      </c>
      <c r="K286" s="3" t="s">
        <v>9780</v>
      </c>
      <c r="L286" s="3" t="s">
        <v>9780</v>
      </c>
      <c r="M286" s="3" t="s">
        <v>9780</v>
      </c>
      <c r="N286" s="8" t="str">
        <f t="shared" si="6"/>
        <v>Não</v>
      </c>
      <c r="O286" s="3" t="s">
        <v>9780</v>
      </c>
      <c r="P286" s="3" t="s">
        <v>9780</v>
      </c>
    </row>
    <row r="287" spans="1:16" ht="17.25" customHeight="1" x14ac:dyDescent="0.35">
      <c r="A287" s="89"/>
      <c r="B287" s="3" t="s">
        <v>10525</v>
      </c>
      <c r="D287" s="48" t="s">
        <v>10533</v>
      </c>
      <c r="E287" s="52" t="s">
        <v>10533</v>
      </c>
      <c r="F287" s="3" t="s">
        <v>9642</v>
      </c>
      <c r="G287" s="8" t="s">
        <v>9719</v>
      </c>
      <c r="H287" s="3" t="s">
        <v>9780</v>
      </c>
      <c r="I287"/>
      <c r="J287" t="s">
        <v>10612</v>
      </c>
      <c r="K287" s="3" t="s">
        <v>9780</v>
      </c>
      <c r="L287" s="3" t="s">
        <v>9780</v>
      </c>
      <c r="M287" s="3" t="s">
        <v>9780</v>
      </c>
      <c r="N287" s="8" t="str">
        <f t="shared" si="6"/>
        <v>Não</v>
      </c>
      <c r="O287" s="3" t="s">
        <v>9780</v>
      </c>
      <c r="P287" s="3" t="s">
        <v>9780</v>
      </c>
    </row>
    <row r="288" spans="1:16" ht="17.25" customHeight="1" x14ac:dyDescent="0.35">
      <c r="A288" s="89"/>
      <c r="B288" s="3" t="s">
        <v>10525</v>
      </c>
      <c r="D288" s="48" t="s">
        <v>10534</v>
      </c>
      <c r="E288" s="52" t="s">
        <v>10541</v>
      </c>
      <c r="F288" s="3" t="s">
        <v>9642</v>
      </c>
      <c r="G288" s="8" t="s">
        <v>9719</v>
      </c>
      <c r="H288" s="3" t="s">
        <v>9780</v>
      </c>
      <c r="I288"/>
      <c r="J288" t="s">
        <v>10613</v>
      </c>
      <c r="K288" s="3" t="s">
        <v>9780</v>
      </c>
      <c r="L288" s="3" t="s">
        <v>9780</v>
      </c>
      <c r="M288" s="3" t="s">
        <v>9780</v>
      </c>
      <c r="N288" s="8" t="str">
        <f t="shared" si="6"/>
        <v>Não</v>
      </c>
      <c r="O288" s="3" t="s">
        <v>9780</v>
      </c>
      <c r="P288" s="3" t="s">
        <v>9780</v>
      </c>
    </row>
    <row r="289" spans="1:16" ht="17.25" customHeight="1" x14ac:dyDescent="0.35">
      <c r="A289" s="89"/>
      <c r="B289" s="3" t="s">
        <v>10525</v>
      </c>
      <c r="D289" s="48" t="s">
        <v>10535</v>
      </c>
      <c r="E289" s="52" t="s">
        <v>10535</v>
      </c>
      <c r="F289" s="3" t="s">
        <v>9642</v>
      </c>
      <c r="G289" s="8" t="s">
        <v>9719</v>
      </c>
      <c r="H289" s="3" t="s">
        <v>9780</v>
      </c>
      <c r="I289"/>
      <c r="J289" t="s">
        <v>10614</v>
      </c>
      <c r="K289" s="3" t="s">
        <v>9780</v>
      </c>
      <c r="L289" s="3" t="s">
        <v>9780</v>
      </c>
      <c r="M289" s="3" t="s">
        <v>9780</v>
      </c>
      <c r="N289" s="8" t="str">
        <f t="shared" si="6"/>
        <v>Não</v>
      </c>
      <c r="O289" s="3" t="s">
        <v>9780</v>
      </c>
      <c r="P289" s="3" t="s">
        <v>9780</v>
      </c>
    </row>
    <row r="290" spans="1:16" ht="17.25" customHeight="1" x14ac:dyDescent="0.35">
      <c r="A290" s="89"/>
      <c r="B290" s="3" t="s">
        <v>10525</v>
      </c>
      <c r="D290" s="48" t="s">
        <v>10536</v>
      </c>
      <c r="E290" s="52" t="s">
        <v>10536</v>
      </c>
      <c r="F290" s="3" t="s">
        <v>9642</v>
      </c>
      <c r="G290" s="8" t="s">
        <v>9719</v>
      </c>
      <c r="H290" s="3" t="s">
        <v>9780</v>
      </c>
      <c r="I290"/>
      <c r="J290" t="s">
        <v>10615</v>
      </c>
      <c r="K290" s="3" t="s">
        <v>9780</v>
      </c>
      <c r="L290" s="3" t="s">
        <v>9780</v>
      </c>
      <c r="M290" s="3" t="s">
        <v>9780</v>
      </c>
      <c r="N290" s="8" t="str">
        <f t="shared" si="6"/>
        <v>Não</v>
      </c>
      <c r="O290" s="3" t="s">
        <v>9780</v>
      </c>
      <c r="P290" s="3" t="s">
        <v>9780</v>
      </c>
    </row>
    <row r="291" spans="1:16" ht="17.25" customHeight="1" x14ac:dyDescent="0.35">
      <c r="A291" s="89"/>
      <c r="B291" s="3" t="s">
        <v>10525</v>
      </c>
      <c r="D291" s="48" t="s">
        <v>10537</v>
      </c>
      <c r="E291" s="52" t="s">
        <v>10537</v>
      </c>
      <c r="F291" s="3" t="s">
        <v>9642</v>
      </c>
      <c r="G291" s="8" t="s">
        <v>9719</v>
      </c>
      <c r="H291" s="3" t="s">
        <v>9780</v>
      </c>
      <c r="I291"/>
      <c r="J291" t="s">
        <v>10615</v>
      </c>
      <c r="K291" s="3" t="s">
        <v>9780</v>
      </c>
      <c r="L291" s="3" t="s">
        <v>9780</v>
      </c>
      <c r="M291" s="3" t="s">
        <v>9780</v>
      </c>
      <c r="N291" s="8" t="str">
        <f t="shared" si="6"/>
        <v>Não</v>
      </c>
      <c r="O291" s="3" t="s">
        <v>9780</v>
      </c>
      <c r="P291" s="3" t="s">
        <v>9780</v>
      </c>
    </row>
    <row r="292" spans="1:16" ht="17.25" customHeight="1" x14ac:dyDescent="0.35">
      <c r="A292" s="89"/>
      <c r="B292" s="3" t="s">
        <v>10525</v>
      </c>
      <c r="D292" s="48" t="s">
        <v>10538</v>
      </c>
      <c r="E292" s="52" t="s">
        <v>10538</v>
      </c>
      <c r="F292" s="3" t="s">
        <v>9642</v>
      </c>
      <c r="G292" s="8" t="s">
        <v>9719</v>
      </c>
      <c r="H292" s="3" t="s">
        <v>9780</v>
      </c>
      <c r="I292"/>
      <c r="J292" t="s">
        <v>10616</v>
      </c>
      <c r="K292" s="3" t="s">
        <v>9780</v>
      </c>
      <c r="L292" s="3" t="s">
        <v>9780</v>
      </c>
      <c r="M292" s="3" t="s">
        <v>9780</v>
      </c>
      <c r="N292" s="8" t="str">
        <f t="shared" si="6"/>
        <v>Não</v>
      </c>
      <c r="O292" s="3" t="s">
        <v>9780</v>
      </c>
      <c r="P292" s="3" t="s">
        <v>9780</v>
      </c>
    </row>
    <row r="293" spans="1:16" ht="17.25" customHeight="1" x14ac:dyDescent="0.35">
      <c r="A293" s="89"/>
      <c r="B293" s="3" t="s">
        <v>10525</v>
      </c>
      <c r="D293" s="48" t="s">
        <v>10539</v>
      </c>
      <c r="E293" s="52" t="s">
        <v>10539</v>
      </c>
      <c r="F293" s="3" t="s">
        <v>9642</v>
      </c>
      <c r="G293" s="8" t="s">
        <v>9719</v>
      </c>
      <c r="H293" s="3" t="s">
        <v>9780</v>
      </c>
      <c r="I293"/>
      <c r="J293" t="s">
        <v>10617</v>
      </c>
      <c r="K293" s="3" t="s">
        <v>9780</v>
      </c>
      <c r="L293" s="3" t="s">
        <v>9780</v>
      </c>
      <c r="M293" s="3" t="s">
        <v>9780</v>
      </c>
      <c r="N293" s="8" t="str">
        <f t="shared" si="6"/>
        <v>Não</v>
      </c>
      <c r="O293" s="3" t="s">
        <v>9780</v>
      </c>
      <c r="P293" s="3" t="s">
        <v>9780</v>
      </c>
    </row>
    <row r="294" spans="1:16" ht="17.25" customHeight="1" x14ac:dyDescent="0.35">
      <c r="A294" s="89"/>
      <c r="B294" s="3" t="s">
        <v>10525</v>
      </c>
      <c r="D294" s="48" t="s">
        <v>10540</v>
      </c>
      <c r="E294" s="52" t="s">
        <v>10540</v>
      </c>
      <c r="F294" s="3" t="s">
        <v>9642</v>
      </c>
      <c r="G294" s="8" t="s">
        <v>9719</v>
      </c>
      <c r="H294" s="3" t="s">
        <v>9780</v>
      </c>
      <c r="I294"/>
      <c r="J294" t="s">
        <v>10618</v>
      </c>
      <c r="K294" s="3" t="s">
        <v>9780</v>
      </c>
      <c r="L294" s="3" t="s">
        <v>9780</v>
      </c>
      <c r="M294" s="3" t="s">
        <v>9780</v>
      </c>
      <c r="N294" s="8" t="str">
        <f t="shared" si="6"/>
        <v>Não</v>
      </c>
      <c r="O294" s="3" t="s">
        <v>9780</v>
      </c>
      <c r="P294" s="3" t="s">
        <v>9780</v>
      </c>
    </row>
    <row r="295" spans="1:16" ht="17.25" customHeight="1" x14ac:dyDescent="0.35">
      <c r="A295" s="89"/>
      <c r="B295" s="3" t="s">
        <v>10525</v>
      </c>
      <c r="D295" s="10" t="s">
        <v>10622</v>
      </c>
      <c r="E295" s="7" t="s">
        <v>10622</v>
      </c>
      <c r="F295" s="3" t="s">
        <v>9642</v>
      </c>
      <c r="G295" s="8" t="s">
        <v>9719</v>
      </c>
      <c r="H295" s="3" t="s">
        <v>9780</v>
      </c>
      <c r="J295" t="s">
        <v>10620</v>
      </c>
      <c r="K295" s="3" t="s">
        <v>9780</v>
      </c>
      <c r="L295" s="3" t="s">
        <v>9780</v>
      </c>
      <c r="M295" s="3" t="s">
        <v>9780</v>
      </c>
      <c r="N295" s="8" t="str">
        <f t="shared" ref="N295:N296" si="7">IF(F295="String",IF(I295&lt;&gt;"","Sim","Não"),IF(F295="List",IF(I295&lt;&gt;"","Sim","Não"),IF(AND(I295&gt;=O295,I295&lt;=P295,I295&lt;&gt;""),"Sim","Não")))</f>
        <v>Não</v>
      </c>
      <c r="O295" s="3" t="s">
        <v>9780</v>
      </c>
      <c r="P295" s="3" t="s">
        <v>9780</v>
      </c>
    </row>
    <row r="296" spans="1:16" ht="17.25" customHeight="1" x14ac:dyDescent="0.35">
      <c r="A296" s="89"/>
      <c r="B296" s="3" t="s">
        <v>10525</v>
      </c>
      <c r="D296" s="10" t="s">
        <v>10623</v>
      </c>
      <c r="E296" s="7" t="s">
        <v>10623</v>
      </c>
      <c r="F296" s="3" t="s">
        <v>9642</v>
      </c>
      <c r="G296" s="8" t="s">
        <v>9719</v>
      </c>
      <c r="H296" s="3" t="s">
        <v>9780</v>
      </c>
      <c r="J296" t="s">
        <v>10621</v>
      </c>
      <c r="K296" s="3" t="s">
        <v>9780</v>
      </c>
      <c r="L296" s="3" t="s">
        <v>9780</v>
      </c>
      <c r="M296" s="3" t="s">
        <v>9780</v>
      </c>
      <c r="N296" s="8" t="str">
        <f t="shared" si="7"/>
        <v>Não</v>
      </c>
      <c r="O296" s="3" t="s">
        <v>9780</v>
      </c>
      <c r="P296" s="3" t="s">
        <v>9780</v>
      </c>
    </row>
    <row r="297" spans="1:16" ht="17.25" customHeight="1" x14ac:dyDescent="0.35">
      <c r="D297" s="10" t="s">
        <v>10624</v>
      </c>
      <c r="E297" s="7" t="s">
        <v>10624</v>
      </c>
      <c r="F297" s="3" t="s">
        <v>9642</v>
      </c>
      <c r="G297" s="8" t="s">
        <v>9719</v>
      </c>
      <c r="H297" s="3" t="s">
        <v>9780</v>
      </c>
      <c r="J297" t="s">
        <v>10625</v>
      </c>
      <c r="K297" s="3" t="s">
        <v>9780</v>
      </c>
      <c r="L297" s="3" t="s">
        <v>9780</v>
      </c>
      <c r="M297" s="3" t="s">
        <v>9780</v>
      </c>
      <c r="N297" s="8" t="str">
        <f t="shared" ref="N297" si="8">IF(F297="String",IF(I297&lt;&gt;"","Sim","Não"),IF(F297="List",IF(I297&lt;&gt;"","Sim","Não"),IF(AND(I297&gt;=O297,I297&lt;=P297,I297&lt;&gt;""),"Sim","Não")))</f>
        <v>Não</v>
      </c>
      <c r="O297" s="3" t="s">
        <v>9780</v>
      </c>
      <c r="P297" s="3" t="s">
        <v>9780</v>
      </c>
    </row>
  </sheetData>
  <dataConsolidate link="1"/>
  <mergeCells count="19">
    <mergeCell ref="A41:A42"/>
    <mergeCell ref="A43:A65"/>
    <mergeCell ref="A66:A82"/>
    <mergeCell ref="A83:A86"/>
    <mergeCell ref="A280:A296"/>
    <mergeCell ref="A190:A279"/>
    <mergeCell ref="A87:A95"/>
    <mergeCell ref="A115:A125"/>
    <mergeCell ref="A127:A147"/>
    <mergeCell ref="A179:A188"/>
    <mergeCell ref="A96:A114"/>
    <mergeCell ref="A148:A168"/>
    <mergeCell ref="A169:A178"/>
    <mergeCell ref="A37:A40"/>
    <mergeCell ref="A4:A7"/>
    <mergeCell ref="A2:A3"/>
    <mergeCell ref="A23:A30"/>
    <mergeCell ref="A31:A36"/>
    <mergeCell ref="A8:A22"/>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9707</v>
      </c>
      <c r="B1" s="30" t="s">
        <v>10066</v>
      </c>
      <c r="C1" s="30" t="s">
        <v>10063</v>
      </c>
      <c r="D1" s="30" t="s">
        <v>10064</v>
      </c>
      <c r="E1" s="30" t="s">
        <v>9700</v>
      </c>
      <c r="F1" s="30" t="s">
        <v>10065</v>
      </c>
      <c r="G1" s="33" t="s">
        <v>10060</v>
      </c>
      <c r="H1" s="33" t="s">
        <v>9708</v>
      </c>
      <c r="I1" s="33" t="s">
        <v>10061</v>
      </c>
      <c r="J1" s="30" t="s">
        <v>9694</v>
      </c>
      <c r="K1" s="30" t="s">
        <v>9695</v>
      </c>
      <c r="L1" s="30" t="s">
        <v>9696</v>
      </c>
    </row>
    <row r="2" spans="1:15" ht="17.25" customHeight="1" x14ac:dyDescent="0.35">
      <c r="A2" s="20" t="s">
        <v>7727</v>
      </c>
      <c r="B2" s="6">
        <v>4200606</v>
      </c>
      <c r="C2" s="3">
        <f>IFERROR(VLOOKUP(B2,Municípios!$D$1:$H$5571,4,FALSE),"")</f>
        <v>-27.696300000000001</v>
      </c>
      <c r="D2" s="3">
        <f>IFERROR(VLOOKUP(B2,Municípios!$D$1:$H$5571,5,FALSE),"")</f>
        <v>-48.824300000000001</v>
      </c>
      <c r="E2" s="11">
        <f>IFERROR(VLOOKUP(B2,Municípios!$D$1:$H$5571,3,FALSE),"")</f>
        <v>6646</v>
      </c>
      <c r="F2" s="13">
        <f>IFERROR(E2*'Banco de Dados'!$I$4*365/313/1000,"")</f>
        <v>6.9751150159744411</v>
      </c>
      <c r="G2" s="6">
        <v>150</v>
      </c>
      <c r="H2" s="6">
        <v>10</v>
      </c>
      <c r="I2" s="6">
        <v>1</v>
      </c>
      <c r="J2" s="6" t="s">
        <v>9720</v>
      </c>
      <c r="K2" s="6" t="s">
        <v>9719</v>
      </c>
      <c r="L2" s="6" t="s">
        <v>9719</v>
      </c>
    </row>
    <row r="3" spans="1:15" ht="17.25" customHeight="1" x14ac:dyDescent="0.35">
      <c r="A3" s="20" t="s">
        <v>7728</v>
      </c>
      <c r="B3" s="6">
        <v>4200705</v>
      </c>
      <c r="C3" s="3">
        <f>IFERROR(VLOOKUP(B3,Municípios!$D$1:$H$5571,4,FALSE),"")</f>
        <v>-27.700099999999999</v>
      </c>
      <c r="D3" s="3">
        <f>IFERROR(VLOOKUP(B3,Municípios!$D$1:$H$5571,5,FALSE),"")</f>
        <v>-49.327300000000001</v>
      </c>
      <c r="E3" s="11">
        <f>IFERROR(VLOOKUP(B3,Municípios!$D$1:$H$5571,3,FALSE),"")</f>
        <v>10136</v>
      </c>
      <c r="F3" s="13">
        <f>IFERROR(E3*'Banco de Dados'!$I$4*365/313/1000,"")</f>
        <v>10.63794249201278</v>
      </c>
      <c r="G3" s="6">
        <v>150</v>
      </c>
      <c r="H3" s="6">
        <v>10</v>
      </c>
      <c r="I3" s="6">
        <v>1</v>
      </c>
      <c r="J3" s="6" t="s">
        <v>9720</v>
      </c>
      <c r="K3" s="6" t="s">
        <v>9719</v>
      </c>
      <c r="L3" s="6" t="s">
        <v>9719</v>
      </c>
    </row>
    <row r="4" spans="1:15" ht="17.25" customHeight="1" x14ac:dyDescent="0.35">
      <c r="A4" s="20" t="s">
        <v>7730</v>
      </c>
      <c r="B4" s="6">
        <v>4200903</v>
      </c>
      <c r="C4" s="3">
        <f>IFERROR(VLOOKUP(B4,Municípios!$D$1:$H$5571,4,FALSE),"")</f>
        <v>-27.570399999999999</v>
      </c>
      <c r="D4" s="3">
        <f>IFERROR(VLOOKUP(B4,Municípios!$D$1:$H$5571,5,FALSE),"")</f>
        <v>-48.987900000000003</v>
      </c>
      <c r="E4" s="11">
        <f>IFERROR(VLOOKUP(B4,Municípios!$D$1:$H$5571,3,FALSE),"")</f>
        <v>4686</v>
      </c>
      <c r="F4" s="13">
        <f>IFERROR(E4*'Banco de Dados'!$I$4*365/313/1000,"")</f>
        <v>4.9180543130990424</v>
      </c>
      <c r="G4" s="6">
        <v>150</v>
      </c>
      <c r="H4" s="6">
        <v>10</v>
      </c>
      <c r="I4" s="6">
        <v>1</v>
      </c>
      <c r="J4" s="6" t="s">
        <v>9720</v>
      </c>
      <c r="K4" s="6" t="s">
        <v>9719</v>
      </c>
      <c r="L4" s="6" t="s">
        <v>9719</v>
      </c>
      <c r="O4" s="5"/>
    </row>
    <row r="5" spans="1:15" ht="17.25" customHeight="1" x14ac:dyDescent="0.35">
      <c r="A5" s="20" t="s">
        <v>7732</v>
      </c>
      <c r="B5" s="6">
        <v>4201109</v>
      </c>
      <c r="C5" s="3">
        <f>IFERROR(VLOOKUP(B5,Municípios!$D$1:$H$5571,4,FALSE),"")</f>
        <v>-27.901199999999999</v>
      </c>
      <c r="D5" s="3">
        <f>IFERROR(VLOOKUP(B5,Municípios!$D$1:$H$5571,5,FALSE),"")</f>
        <v>-49.131599999999999</v>
      </c>
      <c r="E5" s="11">
        <f>IFERROR(VLOOKUP(B5,Municípios!$D$1:$H$5571,3,FALSE),"")</f>
        <v>3223</v>
      </c>
      <c r="F5" s="13">
        <f>IFERROR(E5*'Banco de Dados'!$I$4*365/313/1000,"")</f>
        <v>3.3826054313099045</v>
      </c>
      <c r="G5" s="6">
        <v>150</v>
      </c>
      <c r="H5" s="6">
        <v>10</v>
      </c>
      <c r="I5" s="6">
        <v>1</v>
      </c>
      <c r="J5" s="6" t="s">
        <v>9720</v>
      </c>
      <c r="K5" s="6" t="s">
        <v>9719</v>
      </c>
      <c r="L5" s="6" t="s">
        <v>9719</v>
      </c>
    </row>
    <row r="6" spans="1:15" ht="17.25" customHeight="1" x14ac:dyDescent="0.35">
      <c r="A6" s="20" t="s">
        <v>4311</v>
      </c>
      <c r="B6" s="6">
        <v>4201208</v>
      </c>
      <c r="C6" s="3">
        <f>IFERROR(VLOOKUP(B6,Municípios!$D$1:$H$5571,4,FALSE),"")</f>
        <v>-27.519100000000002</v>
      </c>
      <c r="D6" s="3">
        <f>IFERROR(VLOOKUP(B6,Municípios!$D$1:$H$5571,5,FALSE),"")</f>
        <v>-48.765999999999998</v>
      </c>
      <c r="E6" s="11">
        <f>IFERROR(VLOOKUP(B6,Municípios!$D$1:$H$5571,3,FALSE),"")</f>
        <v>8712</v>
      </c>
      <c r="F6" s="13">
        <f>IFERROR(E6*'Banco de Dados'!$I$4*365/313/1000,"")</f>
        <v>9.1434249201277957</v>
      </c>
      <c r="G6" s="6">
        <v>150</v>
      </c>
      <c r="H6" s="6">
        <v>10</v>
      </c>
      <c r="I6" s="6">
        <v>1</v>
      </c>
      <c r="J6" s="6" t="s">
        <v>9720</v>
      </c>
      <c r="K6" s="6" t="s">
        <v>9719</v>
      </c>
      <c r="L6" s="6" t="s">
        <v>9719</v>
      </c>
    </row>
    <row r="7" spans="1:15" ht="17.25" customHeight="1" x14ac:dyDescent="0.35">
      <c r="A7" s="20" t="s">
        <v>7757</v>
      </c>
      <c r="B7" s="6">
        <v>4202305</v>
      </c>
      <c r="C7" s="3">
        <f>IFERROR(VLOOKUP(B7,Municípios!$D$1:$H$5571,4,FALSE),"")</f>
        <v>-27.495999999999999</v>
      </c>
      <c r="D7" s="3">
        <f>IFERROR(VLOOKUP(B7,Municípios!$D$1:$H$5571,5,FALSE),"")</f>
        <v>-48.659799999999997</v>
      </c>
      <c r="E7" s="11">
        <f>IFERROR(VLOOKUP(B7,Municípios!$D$1:$H$5571,3,FALSE),"")</f>
        <v>70471</v>
      </c>
      <c r="F7" s="13">
        <f>IFERROR(E7*'Banco de Dados'!$I$4*365/313/1000,"")</f>
        <v>73.960777955271567</v>
      </c>
      <c r="G7" s="6">
        <v>150</v>
      </c>
      <c r="H7" s="6">
        <v>10</v>
      </c>
      <c r="I7" s="6">
        <v>1</v>
      </c>
      <c r="J7" s="6" t="s">
        <v>9720</v>
      </c>
      <c r="K7" s="6" t="s">
        <v>9720</v>
      </c>
      <c r="L7" s="6" t="s">
        <v>9720</v>
      </c>
    </row>
    <row r="8" spans="1:15" ht="17.25" customHeight="1" x14ac:dyDescent="0.35">
      <c r="A8" s="20" t="s">
        <v>7785</v>
      </c>
      <c r="B8" s="6">
        <v>4203709</v>
      </c>
      <c r="C8" s="3">
        <f>IFERROR(VLOOKUP(B8,Municípios!$D$1:$H$5571,4,FALSE),"")</f>
        <v>-27.261600000000001</v>
      </c>
      <c r="D8" s="3">
        <f>IFERROR(VLOOKUP(B8,Municípios!$D$1:$H$5571,5,FALSE),"")</f>
        <v>-48.765799999999999</v>
      </c>
      <c r="E8" s="11">
        <f>IFERROR(VLOOKUP(B8,Municípios!$D$1:$H$5571,3,FALSE),"")</f>
        <v>12553</v>
      </c>
      <c r="F8" s="13">
        <f>IFERROR(E8*'Banco de Dados'!$I$4*365/313/1000,"")</f>
        <v>13.174634185303516</v>
      </c>
      <c r="G8" s="6">
        <v>150</v>
      </c>
      <c r="H8" s="6">
        <v>10</v>
      </c>
      <c r="I8" s="6">
        <v>1</v>
      </c>
      <c r="J8" s="6" t="s">
        <v>9720</v>
      </c>
      <c r="K8" s="6" t="s">
        <v>9719</v>
      </c>
      <c r="L8" s="6" t="s">
        <v>9719</v>
      </c>
    </row>
    <row r="9" spans="1:15" ht="17.25" customHeight="1" x14ac:dyDescent="0.35">
      <c r="A9" s="20" t="s">
        <v>7821</v>
      </c>
      <c r="B9" s="6">
        <v>4205407</v>
      </c>
      <c r="C9" s="3">
        <f>IFERROR(VLOOKUP(B9,Municípios!$D$1:$H$5571,4,FALSE),"")</f>
        <v>-27.5945</v>
      </c>
      <c r="D9" s="3">
        <f>IFERROR(VLOOKUP(B9,Municípios!$D$1:$H$5571,5,FALSE),"")</f>
        <v>-48.547699999999999</v>
      </c>
      <c r="E9" s="11">
        <f>IFERROR(VLOOKUP(B9,Municípios!$D$1:$H$5571,3,FALSE),"")</f>
        <v>516524</v>
      </c>
      <c r="F9" s="13">
        <f>IFERROR(E9*'Banco de Dados'!$I$4*365/313/1000,"")</f>
        <v>542.10266453674126</v>
      </c>
      <c r="G9" s="6">
        <v>150</v>
      </c>
      <c r="H9" s="6">
        <v>10</v>
      </c>
      <c r="I9" s="6">
        <v>1</v>
      </c>
      <c r="J9" s="6" t="s">
        <v>9720</v>
      </c>
      <c r="K9" s="6" t="s">
        <v>9719</v>
      </c>
      <c r="L9" s="6" t="s">
        <v>9719</v>
      </c>
    </row>
    <row r="10" spans="1:15" ht="17.25" customHeight="1" x14ac:dyDescent="0.35">
      <c r="A10" s="20" t="s">
        <v>7830</v>
      </c>
      <c r="B10" s="6">
        <v>4205704</v>
      </c>
      <c r="C10" s="3">
        <f>IFERROR(VLOOKUP(B10,Municípios!$D$1:$H$5571,4,FALSE),"")</f>
        <v>-28.0275</v>
      </c>
      <c r="D10" s="3">
        <f>IFERROR(VLOOKUP(B10,Municípios!$D$1:$H$5571,5,FALSE),"")</f>
        <v>-48.619199999999999</v>
      </c>
      <c r="E10" s="11">
        <f>IFERROR(VLOOKUP(B10,Municípios!$D$1:$H$5571,3,FALSE),"")</f>
        <v>24070</v>
      </c>
      <c r="F10" s="13">
        <f>IFERROR(E10*'Banco de Dados'!$I$4*365/313/1000,"")</f>
        <v>25.261964856230033</v>
      </c>
      <c r="G10" s="6">
        <v>150</v>
      </c>
      <c r="H10" s="6">
        <v>10</v>
      </c>
      <c r="I10" s="6">
        <v>1</v>
      </c>
      <c r="J10" s="6" t="s">
        <v>9720</v>
      </c>
      <c r="K10" s="6" t="s">
        <v>9719</v>
      </c>
      <c r="L10" s="6" t="s">
        <v>9719</v>
      </c>
    </row>
    <row r="11" spans="1:15" ht="17.25" customHeight="1" x14ac:dyDescent="0.35">
      <c r="A11" s="20" t="s">
        <v>7833</v>
      </c>
      <c r="B11" s="6">
        <v>4206009</v>
      </c>
      <c r="C11" s="3">
        <f>IFERROR(VLOOKUP(B11,Municípios!$D$1:$H$5571,4,FALSE),"")</f>
        <v>-27.3172</v>
      </c>
      <c r="D11" s="3">
        <f>IFERROR(VLOOKUP(B11,Municípios!$D$1:$H$5571,5,FALSE),"")</f>
        <v>-48.557600000000001</v>
      </c>
      <c r="E11" s="11">
        <f>IFERROR(VLOOKUP(B11,Municípios!$D$1:$H$5571,3,FALSE),"")</f>
        <v>14739</v>
      </c>
      <c r="F11" s="13">
        <f>IFERROR(E11*'Banco de Dados'!$I$4*365/313/1000,"")</f>
        <v>15.468886581469649</v>
      </c>
      <c r="G11" s="6">
        <v>150</v>
      </c>
      <c r="H11" s="6">
        <v>10</v>
      </c>
      <c r="I11" s="6">
        <v>1</v>
      </c>
      <c r="J11" s="6" t="s">
        <v>9720</v>
      </c>
      <c r="K11" s="6" t="s">
        <v>9719</v>
      </c>
      <c r="L11" s="6" t="s">
        <v>9719</v>
      </c>
    </row>
    <row r="12" spans="1:15" ht="17.25" customHeight="1" x14ac:dyDescent="0.35">
      <c r="A12" s="20" t="s">
        <v>7889</v>
      </c>
      <c r="B12" s="6">
        <v>4209805</v>
      </c>
      <c r="C12" s="3">
        <f>IFERROR(VLOOKUP(B12,Municípios!$D$1:$H$5571,4,FALSE),"")</f>
        <v>-27.508099999999999</v>
      </c>
      <c r="D12" s="3">
        <f>IFERROR(VLOOKUP(B12,Municípios!$D$1:$H$5571,5,FALSE),"")</f>
        <v>-49.2789</v>
      </c>
      <c r="E12" s="11">
        <f>IFERROR(VLOOKUP(B12,Municípios!$D$1:$H$5571,3,FALSE),"")</f>
        <v>2960</v>
      </c>
      <c r="F12" s="13">
        <f>IFERROR(E12*'Banco de Dados'!$I$4*365/313/1000,"")</f>
        <v>3.1065814696485621</v>
      </c>
      <c r="G12" s="6">
        <v>150</v>
      </c>
      <c r="H12" s="6">
        <v>10</v>
      </c>
      <c r="I12" s="6">
        <v>1</v>
      </c>
      <c r="J12" s="6" t="s">
        <v>9720</v>
      </c>
      <c r="K12" s="6" t="s">
        <v>9719</v>
      </c>
      <c r="L12" s="6" t="s">
        <v>9719</v>
      </c>
    </row>
    <row r="13" spans="1:15" ht="17.25" customHeight="1" x14ac:dyDescent="0.35">
      <c r="A13" s="20" t="s">
        <v>7899</v>
      </c>
      <c r="B13" s="6">
        <v>4210209</v>
      </c>
      <c r="C13" s="3">
        <f>IFERROR(VLOOKUP(B13,Municípios!$D$1:$H$5571,4,FALSE),"")</f>
        <v>-27.4192</v>
      </c>
      <c r="D13" s="3">
        <f>IFERROR(VLOOKUP(B13,Municípios!$D$1:$H$5571,5,FALSE),"")</f>
        <v>-48.948799999999999</v>
      </c>
      <c r="E13" s="11">
        <f>IFERROR(VLOOKUP(B13,Municípios!$D$1:$H$5571,3,FALSE),"")</f>
        <v>3465</v>
      </c>
      <c r="F13" s="13">
        <f>IFERROR(E13*'Banco de Dados'!$I$4*365/313/1000,"")</f>
        <v>3.6365894568690096</v>
      </c>
      <c r="G13" s="6">
        <v>150</v>
      </c>
      <c r="H13" s="6">
        <v>10</v>
      </c>
      <c r="I13" s="6">
        <v>1</v>
      </c>
      <c r="J13" s="6" t="s">
        <v>9720</v>
      </c>
      <c r="K13" s="6" t="s">
        <v>9719</v>
      </c>
      <c r="L13" s="6" t="s">
        <v>9719</v>
      </c>
    </row>
    <row r="14" spans="1:15" ht="17.25" customHeight="1" x14ac:dyDescent="0.35">
      <c r="A14" s="20" t="s">
        <v>7918</v>
      </c>
      <c r="B14" s="6">
        <v>4211504</v>
      </c>
      <c r="C14" s="3">
        <f>IFERROR(VLOOKUP(B14,Municípios!$D$1:$H$5571,4,FALSE),"")</f>
        <v>-27.277999999999999</v>
      </c>
      <c r="D14" s="3">
        <f>IFERROR(VLOOKUP(B14,Municípios!$D$1:$H$5571,5,FALSE),"")</f>
        <v>-48.9298</v>
      </c>
      <c r="E14" s="11">
        <f>IFERROR(VLOOKUP(B14,Municípios!$D$1:$H$5571,3,FALSE),"")</f>
        <v>15010</v>
      </c>
      <c r="F14" s="13">
        <f>IFERROR(E14*'Banco de Dados'!$I$4*365/313/1000,"")</f>
        <v>15.753306709265177</v>
      </c>
      <c r="G14" s="6">
        <v>150</v>
      </c>
      <c r="H14" s="6">
        <v>10</v>
      </c>
      <c r="I14" s="6">
        <v>1</v>
      </c>
      <c r="J14" s="6" t="s">
        <v>9720</v>
      </c>
      <c r="K14" s="6" t="s">
        <v>9720</v>
      </c>
      <c r="L14" s="6" t="s">
        <v>9720</v>
      </c>
    </row>
    <row r="15" spans="1:15" ht="17.25" customHeight="1" x14ac:dyDescent="0.35">
      <c r="A15" s="20" t="s">
        <v>7930</v>
      </c>
      <c r="B15" s="6">
        <v>4211900</v>
      </c>
      <c r="C15" s="3">
        <f>IFERROR(VLOOKUP(B15,Municípios!$D$1:$H$5571,4,FALSE),"")</f>
        <v>-27.645499999999998</v>
      </c>
      <c r="D15" s="3">
        <f>IFERROR(VLOOKUP(B15,Municípios!$D$1:$H$5571,5,FALSE),"")</f>
        <v>-48.669699999999999</v>
      </c>
      <c r="E15" s="11">
        <f>IFERROR(VLOOKUP(B15,Municípios!$D$1:$H$5571,3,FALSE),"")</f>
        <v>178679</v>
      </c>
      <c r="F15" s="13">
        <f>IFERROR(E15*'Banco de Dados'!$I$4*365/313/1000,"")</f>
        <v>187.52732108626196</v>
      </c>
      <c r="G15" s="6">
        <v>150</v>
      </c>
      <c r="H15" s="6">
        <v>10</v>
      </c>
      <c r="I15" s="6">
        <v>1</v>
      </c>
      <c r="J15" s="6" t="s">
        <v>9720</v>
      </c>
      <c r="K15" s="6" t="s">
        <v>9719</v>
      </c>
      <c r="L15" s="6" t="s">
        <v>9719</v>
      </c>
    </row>
    <row r="16" spans="1:15" ht="17.25" customHeight="1" x14ac:dyDescent="0.35">
      <c r="A16" s="20" t="s">
        <v>7940</v>
      </c>
      <c r="B16" s="6">
        <v>4212304</v>
      </c>
      <c r="C16" s="3">
        <f>IFERROR(VLOOKUP(B16,Municípios!$D$1:$H$5571,4,FALSE),"")</f>
        <v>-27.960699999999999</v>
      </c>
      <c r="D16" s="3">
        <f>IFERROR(VLOOKUP(B16,Municípios!$D$1:$H$5571,5,FALSE),"")</f>
        <v>-48.686399999999999</v>
      </c>
      <c r="E16" s="11">
        <f>IFERROR(VLOOKUP(B16,Municípios!$D$1:$H$5571,3,FALSE),"")</f>
        <v>7642</v>
      </c>
      <c r="F16" s="13">
        <f>IFERROR(E16*'Banco de Dados'!$I$4*365/313/1000,"")</f>
        <v>8.020437699680512</v>
      </c>
      <c r="G16" s="6">
        <v>150</v>
      </c>
      <c r="H16" s="6">
        <v>10</v>
      </c>
      <c r="I16" s="6">
        <v>1</v>
      </c>
      <c r="J16" s="6" t="s">
        <v>9720</v>
      </c>
      <c r="K16" s="6" t="s">
        <v>9719</v>
      </c>
      <c r="L16" s="6" t="s">
        <v>9719</v>
      </c>
    </row>
    <row r="17" spans="1:12" ht="17.25" customHeight="1" x14ac:dyDescent="0.35">
      <c r="A17" s="20" t="s">
        <v>7966</v>
      </c>
      <c r="B17" s="6">
        <v>4214300</v>
      </c>
      <c r="C17" s="3">
        <f>IFERROR(VLOOKUP(B17,Municípios!$D$1:$H$5571,4,FALSE),"")</f>
        <v>-27.672699999999999</v>
      </c>
      <c r="D17" s="3">
        <f>IFERROR(VLOOKUP(B17,Municípios!$D$1:$H$5571,5,FALSE),"")</f>
        <v>-49.019100000000002</v>
      </c>
      <c r="E17" s="11">
        <f>IFERROR(VLOOKUP(B17,Municípios!$D$1:$H$5571,3,FALSE),"")</f>
        <v>2897</v>
      </c>
      <c r="F17" s="13">
        <f>IFERROR(E17*'Banco de Dados'!$I$4*365/313/1000,"")</f>
        <v>3.0404616613418534</v>
      </c>
      <c r="G17" s="6">
        <v>150</v>
      </c>
      <c r="H17" s="6">
        <v>10</v>
      </c>
      <c r="I17" s="6">
        <v>1</v>
      </c>
      <c r="J17" s="6" t="s">
        <v>9720</v>
      </c>
      <c r="K17" s="6" t="s">
        <v>9719</v>
      </c>
      <c r="L17" s="6" t="s">
        <v>9719</v>
      </c>
    </row>
    <row r="18" spans="1:12" ht="17.25" customHeight="1" x14ac:dyDescent="0.35">
      <c r="A18" s="20" t="s">
        <v>8007</v>
      </c>
      <c r="B18" s="6">
        <v>4215703</v>
      </c>
      <c r="C18" s="3">
        <f>IFERROR(VLOOKUP(B18,Municípios!$D$1:$H$5571,4,FALSE),"")</f>
        <v>-27.685199999999998</v>
      </c>
      <c r="D18" s="3">
        <f>IFERROR(VLOOKUP(B18,Municípios!$D$1:$H$5571,5,FALSE),"")</f>
        <v>-48.781300000000002</v>
      </c>
      <c r="E18" s="11">
        <f>IFERROR(VLOOKUP(B18,Municípios!$D$1:$H$5571,3,FALSE),"")</f>
        <v>23907</v>
      </c>
      <c r="F18" s="13">
        <f>IFERROR(E18*'Banco de Dados'!$I$4*365/313/1000,"")</f>
        <v>25.090892971246006</v>
      </c>
      <c r="G18" s="6">
        <v>150</v>
      </c>
      <c r="H18" s="6">
        <v>10</v>
      </c>
      <c r="I18" s="6">
        <v>1</v>
      </c>
      <c r="J18" s="6" t="s">
        <v>9720</v>
      </c>
      <c r="K18" s="6" t="s">
        <v>9719</v>
      </c>
      <c r="L18" s="6" t="s">
        <v>9719</v>
      </c>
    </row>
    <row r="19" spans="1:12" ht="17.25" customHeight="1" x14ac:dyDescent="0.35">
      <c r="A19" s="20" t="s">
        <v>8013</v>
      </c>
      <c r="B19" s="6">
        <v>4215901</v>
      </c>
      <c r="C19" s="3">
        <f>IFERROR(VLOOKUP(B19,Municípios!$D$1:$H$5571,4,FALSE),"")</f>
        <v>-27.9009</v>
      </c>
      <c r="D19" s="3">
        <f>IFERROR(VLOOKUP(B19,Municípios!$D$1:$H$5571,5,FALSE),"")</f>
        <v>-48.932600000000001</v>
      </c>
      <c r="E19" s="11">
        <f>IFERROR(VLOOKUP(B19,Municípios!$D$1:$H$5571,3,FALSE),"")</f>
        <v>2791</v>
      </c>
      <c r="F19" s="13">
        <f>IFERROR(E19*'Banco de Dados'!$I$4*365/313/1000,"")</f>
        <v>2.9292124600638978</v>
      </c>
      <c r="G19" s="6">
        <v>150</v>
      </c>
      <c r="H19" s="6">
        <v>10</v>
      </c>
      <c r="I19" s="6">
        <v>1</v>
      </c>
      <c r="J19" s="6" t="s">
        <v>9720</v>
      </c>
      <c r="K19" s="6" t="s">
        <v>9719</v>
      </c>
      <c r="L19" s="6" t="s">
        <v>9719</v>
      </c>
    </row>
    <row r="20" spans="1:12" ht="17.25" customHeight="1" x14ac:dyDescent="0.35">
      <c r="A20" s="20" t="s">
        <v>1251</v>
      </c>
      <c r="B20" s="6">
        <v>4216305</v>
      </c>
      <c r="C20" s="3">
        <f>IFERROR(VLOOKUP(B20,Municípios!$D$1:$H$5571,4,FALSE),"")</f>
        <v>-27.277200000000001</v>
      </c>
      <c r="D20" s="3">
        <f>IFERROR(VLOOKUP(B20,Municípios!$D$1:$H$5571,5,FALSE),"")</f>
        <v>-48.8474</v>
      </c>
      <c r="E20" s="11">
        <f>IFERROR(VLOOKUP(B20,Municípios!$D$1:$H$5571,3,FALSE),"")</f>
        <v>39719</v>
      </c>
      <c r="F20" s="13">
        <f>IFERROR(E20*'Banco de Dados'!$I$4*365/313/1000,"")</f>
        <v>41.685915335463257</v>
      </c>
      <c r="G20" s="6">
        <v>150</v>
      </c>
      <c r="H20" s="6">
        <v>10</v>
      </c>
      <c r="I20" s="6">
        <v>1</v>
      </c>
      <c r="J20" s="6" t="s">
        <v>9720</v>
      </c>
      <c r="K20" s="6" t="s">
        <v>9719</v>
      </c>
      <c r="L20" s="6" t="s">
        <v>9719</v>
      </c>
    </row>
    <row r="21" spans="1:12" ht="17.25" customHeight="1" x14ac:dyDescent="0.35">
      <c r="A21" s="20" t="s">
        <v>8030</v>
      </c>
      <c r="B21" s="6">
        <v>4216602</v>
      </c>
      <c r="C21" s="3">
        <f>IFERROR(VLOOKUP(B21,Municípios!$D$1:$H$5571,4,FALSE),"")</f>
        <v>-27.613600000000002</v>
      </c>
      <c r="D21" s="3">
        <f>IFERROR(VLOOKUP(B21,Municípios!$D$1:$H$5571,5,FALSE),"")</f>
        <v>-48.636600000000001</v>
      </c>
      <c r="E21" s="11">
        <f>IFERROR(VLOOKUP(B21,Municípios!$D$1:$H$5571,3,FALSE),"")</f>
        <v>253705</v>
      </c>
      <c r="F21" s="13">
        <f>IFERROR(E21*'Banco de Dados'!$I$4*365/313/1000,"")</f>
        <v>266.26866613418531</v>
      </c>
      <c r="G21" s="6">
        <v>150</v>
      </c>
      <c r="H21" s="6">
        <v>10</v>
      </c>
      <c r="I21" s="6">
        <v>1</v>
      </c>
      <c r="J21" s="6" t="s">
        <v>9720</v>
      </c>
      <c r="K21" s="6" t="s">
        <v>9719</v>
      </c>
      <c r="L21" s="6" t="s">
        <v>9719</v>
      </c>
    </row>
    <row r="22" spans="1:12" ht="17.25" customHeight="1" x14ac:dyDescent="0.35">
      <c r="A22" s="20" t="s">
        <v>8046</v>
      </c>
      <c r="B22" s="6">
        <v>4217253</v>
      </c>
      <c r="C22" s="3">
        <f>IFERROR(VLOOKUP(B22,Municípios!$D$1:$H$5571,4,FALSE),"")</f>
        <v>-27.566500000000001</v>
      </c>
      <c r="D22" s="3">
        <f>IFERROR(VLOOKUP(B22,Municípios!$D$1:$H$5571,5,FALSE),"")</f>
        <v>-48.8048</v>
      </c>
      <c r="E22" s="11">
        <f>IFERROR(VLOOKUP(B22,Municípios!$D$1:$H$5571,3,FALSE),"")</f>
        <v>6046</v>
      </c>
      <c r="F22" s="13">
        <f>IFERROR(E22*'Banco de Dados'!$I$4*365/313/1000,"")</f>
        <v>6.3454025559105443</v>
      </c>
      <c r="G22" s="6">
        <v>150</v>
      </c>
      <c r="H22" s="6">
        <v>10</v>
      </c>
      <c r="I22" s="6">
        <v>1</v>
      </c>
      <c r="J22" s="6" t="s">
        <v>9720</v>
      </c>
      <c r="K22" s="6" t="s">
        <v>9719</v>
      </c>
      <c r="L22" s="6" t="s">
        <v>9719</v>
      </c>
    </row>
    <row r="23" spans="1:12" ht="17.25" customHeight="1" x14ac:dyDescent="0.35">
      <c r="A23" s="20" t="s">
        <v>8067</v>
      </c>
      <c r="B23" s="6">
        <v>4218004</v>
      </c>
      <c r="C23" s="3">
        <f>IFERROR(VLOOKUP(B23,Municípios!$D$1:$H$5571,4,FALSE),"")</f>
        <v>-27.235399999999998</v>
      </c>
      <c r="D23" s="3">
        <f>IFERROR(VLOOKUP(B23,Municípios!$D$1:$H$5571,5,FALSE),"")</f>
        <v>-48.632199999999997</v>
      </c>
      <c r="E23" s="11">
        <f>IFERROR(VLOOKUP(B23,Municípios!$D$1:$H$5571,3,FALSE),"")</f>
        <v>39889</v>
      </c>
      <c r="F23" s="13">
        <f>IFERROR(E23*'Banco de Dados'!$I$4*365/313/1000,"")</f>
        <v>41.8643338658147</v>
      </c>
      <c r="G23" s="6">
        <v>150</v>
      </c>
      <c r="H23" s="6">
        <v>10</v>
      </c>
      <c r="I23" s="6">
        <v>1</v>
      </c>
      <c r="J23" s="6" t="s">
        <v>9720</v>
      </c>
      <c r="K23" s="6" t="s">
        <v>9719</v>
      </c>
      <c r="L23" s="6" t="s">
        <v>9719</v>
      </c>
    </row>
    <row r="24" spans="1:12" ht="17.25" customHeight="1" x14ac:dyDescent="0.35">
      <c r="A24" s="20"/>
      <c r="B24" s="6"/>
      <c r="C24" s="3" t="str">
        <f>IFERROR(VLOOKUP(B24,Municípios!$D$1:$H$5571,4,FALSE),"")</f>
        <v/>
      </c>
      <c r="D24" s="3" t="str">
        <f>IFERROR(VLOOKUP(B24,Municípios!$D$1:$H$5571,5,FALSE),"")</f>
        <v/>
      </c>
      <c r="E24" s="11" t="str">
        <f>IFERROR(VLOOKUP(B24,Municípios!$D$1:$H$5571,3,FALSE),"")</f>
        <v/>
      </c>
      <c r="F24" s="13" t="str">
        <f>IFERROR(E24*'Banco de Dados'!$I$4*365/313/1000,"")</f>
        <v/>
      </c>
      <c r="G24" s="6"/>
      <c r="H24" s="6"/>
      <c r="I24" s="6"/>
      <c r="J24" s="6"/>
      <c r="K24" s="6"/>
      <c r="L24" s="6"/>
    </row>
    <row r="25" spans="1:12" ht="17.25" customHeight="1" x14ac:dyDescent="0.35">
      <c r="A25" s="20"/>
      <c r="B25" s="6"/>
      <c r="C25" s="3" t="str">
        <f>IFERROR(VLOOKUP(B25,Municípios!$D$1:$H$5571,4,FALSE),"")</f>
        <v/>
      </c>
      <c r="D25" s="3" t="str">
        <f>IFERROR(VLOOKUP(B25,Municípios!$D$1:$H$5571,5,FALSE),"")</f>
        <v/>
      </c>
      <c r="E25" s="11" t="str">
        <f>IFERROR(VLOOKUP(B25,Municípios!$D$1:$H$5571,3,FALSE),"")</f>
        <v/>
      </c>
      <c r="F25" s="13" t="str">
        <f>IFERROR(E25*'Banco de Dados'!$I$4*365/313/1000,"")</f>
        <v/>
      </c>
      <c r="G25" s="6"/>
      <c r="H25" s="6"/>
      <c r="I25" s="6"/>
      <c r="J25" s="6"/>
      <c r="K25" s="6"/>
      <c r="L25" s="6"/>
    </row>
    <row r="26" spans="1:12" ht="17.25" customHeight="1" x14ac:dyDescent="0.35">
      <c r="A26" s="20"/>
      <c r="B26" s="6"/>
      <c r="C26" s="3" t="str">
        <f>IFERROR(VLOOKUP(B26,Municípios!$D$1:$H$5571,4,FALSE),"")</f>
        <v/>
      </c>
      <c r="D26" s="3" t="str">
        <f>IFERROR(VLOOKUP(B26,Municípios!$D$1:$H$5571,5,FALSE),"")</f>
        <v/>
      </c>
      <c r="E26" s="11" t="str">
        <f>IFERROR(VLOOKUP(B26,Municípios!$D$1:$H$5571,3,FALSE),"")</f>
        <v/>
      </c>
      <c r="F26" s="13" t="str">
        <f>IFERROR(E26*'Banco de Dados'!$I$4*365/313/1000,"")</f>
        <v/>
      </c>
      <c r="G26" s="6"/>
      <c r="H26" s="6"/>
      <c r="I26" s="6"/>
      <c r="J26" s="6"/>
      <c r="K26" s="6"/>
      <c r="L26" s="6"/>
    </row>
    <row r="27" spans="1:12" ht="17.25" customHeight="1" x14ac:dyDescent="0.35">
      <c r="A27" s="20"/>
      <c r="B27" s="6"/>
      <c r="C27" s="3" t="str">
        <f>IFERROR(VLOOKUP(B27,Municípios!$D$1:$H$5571,4,FALSE),"")</f>
        <v/>
      </c>
      <c r="D27" s="3" t="str">
        <f>IFERROR(VLOOKUP(B27,Municípios!$D$1:$H$5571,5,FALSE),"")</f>
        <v/>
      </c>
      <c r="E27" s="11" t="str">
        <f>IFERROR(VLOOKUP(B27,Municípios!$D$1:$H$5571,3,FALSE),"")</f>
        <v/>
      </c>
      <c r="F27" s="13" t="str">
        <f>IFERROR(E27*'Banco de Dados'!$I$4*365/313/1000,"")</f>
        <v/>
      </c>
      <c r="G27" s="6"/>
      <c r="H27" s="6"/>
      <c r="I27" s="6"/>
      <c r="J27" s="6"/>
      <c r="K27" s="6"/>
      <c r="L27" s="6"/>
    </row>
    <row r="28" spans="1:12" ht="17.25" customHeight="1" x14ac:dyDescent="0.35">
      <c r="A28" s="20"/>
      <c r="B28" s="6"/>
      <c r="C28" s="3" t="str">
        <f>IFERROR(VLOOKUP(B28,Municípios!$D$1:$H$5571,4,FALSE),"")</f>
        <v/>
      </c>
      <c r="D28" s="3" t="str">
        <f>IFERROR(VLOOKUP(B28,Municípios!$D$1:$H$5571,5,FALSE),"")</f>
        <v/>
      </c>
      <c r="E28" s="11" t="str">
        <f>IFERROR(VLOOKUP(B28,Municípios!$D$1:$H$5571,3,FALSE),"")</f>
        <v/>
      </c>
      <c r="F28" s="13" t="str">
        <f>IFERROR(E28*'Banco de Dados'!$I$4*365/313/1000,"")</f>
        <v/>
      </c>
      <c r="G28" s="6"/>
      <c r="H28" s="6"/>
      <c r="I28" s="6"/>
      <c r="J28" s="6"/>
      <c r="K28" s="6"/>
      <c r="L28" s="6"/>
    </row>
    <row r="29" spans="1:12" ht="17.25" customHeight="1" x14ac:dyDescent="0.35">
      <c r="A29" s="20"/>
      <c r="B29" s="6"/>
      <c r="C29" s="3" t="str">
        <f>IFERROR(VLOOKUP(B29,Municípios!$D$1:$H$5571,4,FALSE),"")</f>
        <v/>
      </c>
      <c r="D29" s="3" t="str">
        <f>IFERROR(VLOOKUP(B29,Municípios!$D$1:$H$5571,5,FALSE),"")</f>
        <v/>
      </c>
      <c r="E29" s="11" t="str">
        <f>IFERROR(VLOOKUP(B29,Municípios!$D$1:$H$5571,3,FALSE),"")</f>
        <v/>
      </c>
      <c r="F29" s="13" t="str">
        <f>IFERROR(E29*'Banco de Dados'!$I$4*365/313/1000,"")</f>
        <v/>
      </c>
      <c r="G29" s="6"/>
      <c r="H29" s="6"/>
      <c r="I29" s="6"/>
      <c r="J29" s="6"/>
      <c r="K29" s="6"/>
      <c r="L29" s="6"/>
    </row>
    <row r="30" spans="1:12" ht="17.25" customHeight="1" x14ac:dyDescent="0.35">
      <c r="A30" s="20"/>
      <c r="B30" s="6"/>
      <c r="C30" s="3" t="str">
        <f>IFERROR(VLOOKUP(B30,Municípios!$D$1:$H$5571,4,FALSE),"")</f>
        <v/>
      </c>
      <c r="D30" s="3" t="str">
        <f>IFERROR(VLOOKUP(B30,Municípios!$D$1:$H$5571,5,FALSE),"")</f>
        <v/>
      </c>
      <c r="E30" s="11" t="str">
        <f>IFERROR(VLOOKUP(B30,Municípios!$D$1:$H$5571,3,FALSE),"")</f>
        <v/>
      </c>
      <c r="F30" s="13" t="str">
        <f>IFERROR(E30*'Banco de Dados'!$I$4*365/313/1000,"")</f>
        <v/>
      </c>
      <c r="G30" s="6"/>
      <c r="H30" s="6"/>
      <c r="I30" s="6"/>
      <c r="J30" s="6"/>
      <c r="K30" s="6"/>
      <c r="L30" s="6"/>
    </row>
    <row r="31" spans="1:12" ht="17.25" customHeight="1" x14ac:dyDescent="0.35">
      <c r="A31" s="20"/>
      <c r="B31" s="6"/>
      <c r="C31" s="3" t="str">
        <f>IFERROR(VLOOKUP(B31,Municípios!$D$1:$H$5571,4,FALSE),"")</f>
        <v/>
      </c>
      <c r="D31" s="3" t="str">
        <f>IFERROR(VLOOKUP(B31,Municípios!$D$1:$H$5571,5,FALSE),"")</f>
        <v/>
      </c>
      <c r="E31" s="11" t="str">
        <f>IFERROR(VLOOKUP(B31,Municípios!$D$1:$H$5571,3,FALSE),"")</f>
        <v/>
      </c>
      <c r="F31" s="13" t="str">
        <f>IFERROR(E31*'Banco de Dados'!$I$4*365/313/1000,"")</f>
        <v/>
      </c>
      <c r="G31" s="6"/>
      <c r="H31" s="6"/>
      <c r="I31" s="6"/>
      <c r="J31" s="6"/>
      <c r="K31" s="6"/>
      <c r="L31" s="6"/>
    </row>
    <row r="32" spans="1:12" ht="17.25" customHeight="1" x14ac:dyDescent="0.35">
      <c r="A32" s="20"/>
      <c r="B32" s="6"/>
      <c r="C32" s="3" t="str">
        <f>IFERROR(VLOOKUP(B32,Municípios!$D$1:$H$5571,4,FALSE),"")</f>
        <v/>
      </c>
      <c r="D32" s="3" t="str">
        <f>IFERROR(VLOOKUP(B32,Municípios!$D$1:$H$5571,5,FALSE),"")</f>
        <v/>
      </c>
      <c r="E32" s="11" t="str">
        <f>IFERROR(VLOOKUP(B32,Municípios!$D$1:$H$5571,3,FALSE),"")</f>
        <v/>
      </c>
      <c r="F32" s="13" t="str">
        <f>IFERROR(E32*'Banco de Dados'!$I$4*365/313/1000,"")</f>
        <v/>
      </c>
      <c r="G32" s="6"/>
      <c r="H32" s="6"/>
      <c r="I32" s="6"/>
      <c r="J32" s="6"/>
      <c r="K32" s="6"/>
      <c r="L32" s="6"/>
    </row>
    <row r="33" spans="1:12" ht="17.25" customHeight="1" x14ac:dyDescent="0.35">
      <c r="A33" s="20"/>
      <c r="B33" s="6"/>
      <c r="C33" s="3" t="str">
        <f>IFERROR(VLOOKUP(B33,Municípios!$D$1:$H$5571,4,FALSE),"")</f>
        <v/>
      </c>
      <c r="D33" s="3" t="str">
        <f>IFERROR(VLOOKUP(B33,Municípios!$D$1:$H$5571,5,FALSE),"")</f>
        <v/>
      </c>
      <c r="E33" s="11" t="str">
        <f>IFERROR(VLOOKUP(B33,Municípios!$D$1:$H$5571,3,FALSE),"")</f>
        <v/>
      </c>
      <c r="F33" s="13" t="str">
        <f>IFERROR(E33*'Banco de Dados'!$I$4*365/313/1000,"")</f>
        <v/>
      </c>
      <c r="G33" s="6"/>
      <c r="H33" s="6"/>
      <c r="I33" s="6"/>
      <c r="J33" s="6"/>
      <c r="K33" s="6"/>
      <c r="L33" s="6"/>
    </row>
    <row r="34" spans="1:12" ht="17.25" customHeight="1" x14ac:dyDescent="0.35">
      <c r="A34" s="20"/>
      <c r="B34" s="6"/>
      <c r="C34" s="3" t="str">
        <f>IFERROR(VLOOKUP(B34,Municípios!$D$1:$H$5571,4,FALSE),"")</f>
        <v/>
      </c>
      <c r="D34" s="3" t="str">
        <f>IFERROR(VLOOKUP(B34,Municípios!$D$1:$H$5571,5,FALSE),"")</f>
        <v/>
      </c>
      <c r="E34" s="11" t="str">
        <f>IFERROR(VLOOKUP(B34,Municípios!$D$1:$H$5571,3,FALSE),"")</f>
        <v/>
      </c>
      <c r="F34" s="13" t="str">
        <f>IFERROR(E34*'Banco de Dados'!$I$4*365/313/1000,"")</f>
        <v/>
      </c>
      <c r="G34" s="6"/>
      <c r="H34" s="6"/>
      <c r="I34" s="6"/>
      <c r="J34" s="6"/>
      <c r="K34" s="6"/>
      <c r="L34" s="6"/>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C1" zoomScale="80" zoomScaleNormal="80" workbookViewId="0">
      <selection activeCell="F1" sqref="F1:F22"/>
    </sheetView>
  </sheetViews>
  <sheetFormatPr defaultColWidth="15.42578125" defaultRowHeight="16.5" x14ac:dyDescent="0.35"/>
  <cols>
    <col min="1" max="16384" width="15.42578125" style="1"/>
  </cols>
  <sheetData>
    <row r="1" spans="1:33" x14ac:dyDescent="0.35">
      <c r="A1" s="6">
        <v>0</v>
      </c>
      <c r="B1" s="6">
        <v>71.138000000000005</v>
      </c>
      <c r="C1" s="6">
        <v>39.267000000000003</v>
      </c>
      <c r="D1" s="6">
        <v>60.1</v>
      </c>
      <c r="E1" s="6">
        <v>34.457999999999998</v>
      </c>
      <c r="F1" s="6">
        <v>43.002000000000002</v>
      </c>
      <c r="G1" s="6">
        <v>88.790999999999997</v>
      </c>
      <c r="H1" s="6">
        <v>44.621000000000002</v>
      </c>
      <c r="I1" s="6">
        <v>73.177999999999997</v>
      </c>
      <c r="J1" s="6">
        <v>71.744</v>
      </c>
      <c r="K1" s="6">
        <v>99.706999999999994</v>
      </c>
      <c r="L1" s="6">
        <v>65.866</v>
      </c>
      <c r="M1" s="6">
        <v>105.498</v>
      </c>
      <c r="N1" s="6">
        <v>23.728999999999999</v>
      </c>
      <c r="O1" s="6">
        <v>56.999000000000002</v>
      </c>
      <c r="P1" s="6">
        <v>26.189</v>
      </c>
      <c r="Q1" s="6">
        <v>8.2149999999999999</v>
      </c>
      <c r="R1" s="6">
        <v>41.643000000000001</v>
      </c>
      <c r="S1" s="6">
        <v>98.968999999999994</v>
      </c>
      <c r="T1" s="6">
        <v>31.141999999999999</v>
      </c>
      <c r="U1" s="6">
        <v>23.696999999999999</v>
      </c>
      <c r="V1" s="6">
        <v>73.971000000000004</v>
      </c>
      <c r="W1" s="6"/>
      <c r="X1" s="6"/>
      <c r="Y1" s="6"/>
      <c r="Z1" s="6"/>
      <c r="AA1" s="6"/>
      <c r="AB1" s="6"/>
      <c r="AC1" s="6"/>
      <c r="AD1" s="6"/>
      <c r="AE1" s="6"/>
      <c r="AF1" s="6"/>
      <c r="AG1" s="6"/>
    </row>
    <row r="2" spans="1:33" x14ac:dyDescent="0.35">
      <c r="A2" s="6">
        <v>70.935000000000002</v>
      </c>
      <c r="B2" s="6">
        <v>0</v>
      </c>
      <c r="C2" s="6">
        <v>60.567999999999998</v>
      </c>
      <c r="D2" s="6">
        <v>81.266999999999996</v>
      </c>
      <c r="E2" s="6">
        <v>103.753</v>
      </c>
      <c r="F2" s="6">
        <v>112.297</v>
      </c>
      <c r="G2" s="6">
        <v>122.02500000000001</v>
      </c>
      <c r="H2" s="6">
        <v>113.916</v>
      </c>
      <c r="I2" s="6">
        <v>142.47300000000001</v>
      </c>
      <c r="J2" s="6">
        <v>141.03899999999999</v>
      </c>
      <c r="K2" s="6">
        <v>29.817</v>
      </c>
      <c r="L2" s="6">
        <v>87.167000000000002</v>
      </c>
      <c r="M2" s="6">
        <v>120.553</v>
      </c>
      <c r="N2" s="6">
        <v>93.024000000000001</v>
      </c>
      <c r="O2" s="6">
        <v>126.294</v>
      </c>
      <c r="P2" s="6">
        <v>45.737000000000002</v>
      </c>
      <c r="Q2" s="6">
        <v>77.510000000000005</v>
      </c>
      <c r="R2" s="6">
        <v>96.542000000000002</v>
      </c>
      <c r="S2" s="6">
        <v>112.027</v>
      </c>
      <c r="T2" s="6">
        <v>100.437</v>
      </c>
      <c r="U2" s="6">
        <v>92.992000000000004</v>
      </c>
      <c r="V2" s="6">
        <v>143.26599999999999</v>
      </c>
      <c r="W2" s="6"/>
      <c r="X2" s="6"/>
      <c r="Y2" s="6"/>
      <c r="Z2" s="6"/>
      <c r="AA2" s="6"/>
      <c r="AB2" s="6"/>
      <c r="AC2" s="6"/>
      <c r="AD2" s="6"/>
      <c r="AE2" s="6"/>
      <c r="AF2" s="6"/>
      <c r="AG2" s="6"/>
    </row>
    <row r="3" spans="1:33" x14ac:dyDescent="0.35">
      <c r="A3" s="6">
        <v>39.276000000000003</v>
      </c>
      <c r="B3" s="6">
        <v>60.673000000000002</v>
      </c>
      <c r="C3" s="6">
        <v>0</v>
      </c>
      <c r="D3" s="6">
        <v>49.609000000000002</v>
      </c>
      <c r="E3" s="6">
        <v>35.095999999999997</v>
      </c>
      <c r="F3" s="6">
        <v>80.638000000000005</v>
      </c>
      <c r="G3" s="6">
        <v>61.457000000000001</v>
      </c>
      <c r="H3" s="6">
        <v>82.257000000000005</v>
      </c>
      <c r="I3" s="6">
        <v>110.81399999999999</v>
      </c>
      <c r="J3" s="6">
        <v>109.38</v>
      </c>
      <c r="K3" s="6">
        <v>89.242000000000004</v>
      </c>
      <c r="L3" s="6">
        <v>26.599</v>
      </c>
      <c r="M3" s="6">
        <v>59.984999999999999</v>
      </c>
      <c r="N3" s="6">
        <v>61.365000000000002</v>
      </c>
      <c r="O3" s="6">
        <v>94.635000000000005</v>
      </c>
      <c r="P3" s="6">
        <v>15.374000000000001</v>
      </c>
      <c r="Q3" s="6">
        <v>45.850999999999999</v>
      </c>
      <c r="R3" s="6">
        <v>64.882999999999996</v>
      </c>
      <c r="S3" s="6">
        <v>51.459000000000003</v>
      </c>
      <c r="T3" s="6">
        <v>68.778000000000006</v>
      </c>
      <c r="U3" s="6">
        <v>28.263999999999999</v>
      </c>
      <c r="V3" s="6">
        <v>76.891000000000005</v>
      </c>
      <c r="W3" s="6"/>
      <c r="X3" s="6"/>
      <c r="Y3" s="6"/>
      <c r="Z3" s="6"/>
      <c r="AA3" s="6"/>
      <c r="AB3" s="6"/>
      <c r="AC3" s="6"/>
      <c r="AD3" s="6"/>
      <c r="AE3" s="6"/>
      <c r="AF3" s="6"/>
      <c r="AG3" s="6"/>
    </row>
    <row r="4" spans="1:33" x14ac:dyDescent="0.35">
      <c r="A4" s="6">
        <v>59.942</v>
      </c>
      <c r="B4" s="6">
        <v>81.424000000000007</v>
      </c>
      <c r="C4" s="6">
        <v>49.552999999999997</v>
      </c>
      <c r="D4" s="6">
        <v>0</v>
      </c>
      <c r="E4" s="6">
        <v>92.76</v>
      </c>
      <c r="F4" s="6">
        <v>101.304</v>
      </c>
      <c r="G4" s="6">
        <v>111.01</v>
      </c>
      <c r="H4" s="6">
        <v>102.923</v>
      </c>
      <c r="I4" s="6">
        <v>131.47999999999999</v>
      </c>
      <c r="J4" s="6">
        <v>130.04599999999999</v>
      </c>
      <c r="K4" s="6">
        <v>109.99299999999999</v>
      </c>
      <c r="L4" s="6">
        <v>76.152000000000001</v>
      </c>
      <c r="M4" s="6">
        <v>109.538</v>
      </c>
      <c r="N4" s="6">
        <v>82.031000000000006</v>
      </c>
      <c r="O4" s="6">
        <v>115.301</v>
      </c>
      <c r="P4" s="6">
        <v>36.475000000000001</v>
      </c>
      <c r="Q4" s="6">
        <v>66.516999999999996</v>
      </c>
      <c r="R4" s="6">
        <v>67.126000000000005</v>
      </c>
      <c r="S4" s="6">
        <v>101.012</v>
      </c>
      <c r="T4" s="6">
        <v>89.444000000000003</v>
      </c>
      <c r="U4" s="6">
        <v>81.998999999999995</v>
      </c>
      <c r="V4" s="6">
        <v>132.273</v>
      </c>
      <c r="W4" s="6"/>
      <c r="X4" s="6"/>
      <c r="Y4" s="6"/>
      <c r="Z4" s="6"/>
      <c r="AA4" s="6"/>
      <c r="AB4" s="6"/>
      <c r="AC4" s="6"/>
      <c r="AD4" s="6"/>
      <c r="AE4" s="6"/>
      <c r="AF4" s="6"/>
      <c r="AG4" s="6"/>
    </row>
    <row r="5" spans="1:33" x14ac:dyDescent="0.35">
      <c r="A5" s="6">
        <v>34.340000000000003</v>
      </c>
      <c r="B5" s="6">
        <v>103.887</v>
      </c>
      <c r="C5" s="6">
        <v>35.091000000000001</v>
      </c>
      <c r="D5" s="6">
        <v>92.849000000000004</v>
      </c>
      <c r="E5" s="6">
        <v>0</v>
      </c>
      <c r="F5" s="6">
        <v>16.393000000000001</v>
      </c>
      <c r="G5" s="6">
        <v>62.171999999999997</v>
      </c>
      <c r="H5" s="6">
        <v>40.54</v>
      </c>
      <c r="I5" s="6">
        <v>90.701999999999998</v>
      </c>
      <c r="J5" s="6">
        <v>45.125</v>
      </c>
      <c r="K5" s="6">
        <v>75.988</v>
      </c>
      <c r="L5" s="6">
        <v>47.328000000000003</v>
      </c>
      <c r="M5" s="6">
        <v>78.879000000000005</v>
      </c>
      <c r="N5" s="6">
        <v>24.545999999999999</v>
      </c>
      <c r="O5" s="6">
        <v>74.522999999999996</v>
      </c>
      <c r="P5" s="6">
        <v>58.938000000000002</v>
      </c>
      <c r="Q5" s="6">
        <v>29.321999999999999</v>
      </c>
      <c r="R5" s="6">
        <v>74.391999999999996</v>
      </c>
      <c r="S5" s="6">
        <v>72.349999999999994</v>
      </c>
      <c r="T5" s="6">
        <v>29.300999999999998</v>
      </c>
      <c r="U5" s="6">
        <v>9.5220000000000002</v>
      </c>
      <c r="V5" s="6">
        <v>47.351999999999997</v>
      </c>
      <c r="W5" s="6"/>
      <c r="X5" s="6"/>
      <c r="Y5" s="6"/>
      <c r="Z5" s="6"/>
      <c r="AA5" s="6"/>
      <c r="AB5" s="6"/>
      <c r="AC5" s="6"/>
      <c r="AD5" s="6"/>
      <c r="AE5" s="6"/>
      <c r="AF5" s="6"/>
      <c r="AG5" s="6"/>
    </row>
    <row r="6" spans="1:33" x14ac:dyDescent="0.35">
      <c r="A6" s="6">
        <v>43.988</v>
      </c>
      <c r="B6" s="6">
        <v>113.535</v>
      </c>
      <c r="C6" s="6">
        <v>81.664000000000001</v>
      </c>
      <c r="D6" s="6">
        <v>102.497</v>
      </c>
      <c r="E6" s="6">
        <v>16.827000000000002</v>
      </c>
      <c r="F6" s="6">
        <v>0</v>
      </c>
      <c r="G6" s="6">
        <v>45.930999999999997</v>
      </c>
      <c r="H6" s="6">
        <v>27.952000000000002</v>
      </c>
      <c r="I6" s="6">
        <v>78.114000000000004</v>
      </c>
      <c r="J6" s="6">
        <v>28.884</v>
      </c>
      <c r="K6" s="6">
        <v>142.10400000000001</v>
      </c>
      <c r="L6" s="6">
        <v>80.966999999999999</v>
      </c>
      <c r="M6" s="6">
        <v>62.637999999999998</v>
      </c>
      <c r="N6" s="6">
        <v>23.712</v>
      </c>
      <c r="O6" s="6">
        <v>61.935000000000002</v>
      </c>
      <c r="P6" s="6">
        <v>68.585999999999999</v>
      </c>
      <c r="Q6" s="6">
        <v>36.276000000000003</v>
      </c>
      <c r="R6" s="6">
        <v>84.04</v>
      </c>
      <c r="S6" s="6">
        <v>56.109000000000002</v>
      </c>
      <c r="T6" s="6">
        <v>16.713000000000001</v>
      </c>
      <c r="U6" s="6">
        <v>28.956</v>
      </c>
      <c r="V6" s="6">
        <v>31.111000000000001</v>
      </c>
      <c r="W6" s="6"/>
      <c r="X6" s="6"/>
      <c r="Y6" s="6"/>
      <c r="Z6" s="6"/>
      <c r="AA6" s="6"/>
      <c r="AB6" s="6"/>
      <c r="AC6" s="6"/>
      <c r="AD6" s="6"/>
      <c r="AE6" s="6"/>
      <c r="AF6" s="6"/>
      <c r="AG6" s="6"/>
    </row>
    <row r="7" spans="1:33" x14ac:dyDescent="0.35">
      <c r="A7" s="6">
        <v>83.992999999999995</v>
      </c>
      <c r="B7" s="6">
        <v>153.54</v>
      </c>
      <c r="C7" s="6">
        <v>61.634999999999998</v>
      </c>
      <c r="D7" s="6">
        <v>142.50200000000001</v>
      </c>
      <c r="E7" s="6">
        <v>56.847999999999999</v>
      </c>
      <c r="F7" s="6">
        <v>43.816000000000003</v>
      </c>
      <c r="G7" s="6">
        <v>0</v>
      </c>
      <c r="H7" s="6">
        <v>67.957999999999998</v>
      </c>
      <c r="I7" s="6">
        <v>118.12</v>
      </c>
      <c r="J7" s="6">
        <v>43.084000000000003</v>
      </c>
      <c r="K7" s="6">
        <v>94.846999999999994</v>
      </c>
      <c r="L7" s="6">
        <v>35.036000000000001</v>
      </c>
      <c r="M7" s="6">
        <v>16.707000000000001</v>
      </c>
      <c r="N7" s="6">
        <v>63.716999999999999</v>
      </c>
      <c r="O7" s="6">
        <v>101.941</v>
      </c>
      <c r="P7" s="6">
        <v>77.009</v>
      </c>
      <c r="Q7" s="6">
        <v>76.281000000000006</v>
      </c>
      <c r="R7" s="6">
        <v>124.045</v>
      </c>
      <c r="S7" s="6">
        <v>10.178000000000001</v>
      </c>
      <c r="T7" s="6">
        <v>56.719000000000001</v>
      </c>
      <c r="U7" s="6">
        <v>68.977000000000004</v>
      </c>
      <c r="V7" s="6">
        <v>15.433999999999999</v>
      </c>
      <c r="W7" s="6"/>
      <c r="X7" s="6"/>
      <c r="Y7" s="6"/>
      <c r="Z7" s="6"/>
      <c r="AA7" s="6"/>
      <c r="AB7" s="6"/>
      <c r="AC7" s="6"/>
      <c r="AD7" s="6"/>
      <c r="AE7" s="6"/>
      <c r="AF7" s="6"/>
      <c r="AG7" s="6"/>
    </row>
    <row r="8" spans="1:33" x14ac:dyDescent="0.35">
      <c r="A8" s="6">
        <v>42.963000000000001</v>
      </c>
      <c r="B8" s="6">
        <v>112.51</v>
      </c>
      <c r="C8" s="6">
        <v>80.638999999999996</v>
      </c>
      <c r="D8" s="6">
        <v>101.47199999999999</v>
      </c>
      <c r="E8" s="6">
        <v>40.953000000000003</v>
      </c>
      <c r="F8" s="6">
        <v>24.266999999999999</v>
      </c>
      <c r="G8" s="6">
        <v>70.055999999999997</v>
      </c>
      <c r="H8" s="6">
        <v>0</v>
      </c>
      <c r="I8" s="6">
        <v>77.09</v>
      </c>
      <c r="J8" s="6">
        <v>53.01</v>
      </c>
      <c r="K8" s="6">
        <v>141.07900000000001</v>
      </c>
      <c r="L8" s="6">
        <v>105.092</v>
      </c>
      <c r="M8" s="6">
        <v>86.763000000000005</v>
      </c>
      <c r="N8" s="6">
        <v>22.687999999999999</v>
      </c>
      <c r="O8" s="6">
        <v>60.911000000000001</v>
      </c>
      <c r="P8" s="6">
        <v>67.561000000000007</v>
      </c>
      <c r="Q8" s="6">
        <v>35.250999999999998</v>
      </c>
      <c r="R8" s="6">
        <v>83.015000000000001</v>
      </c>
      <c r="S8" s="6">
        <v>80.233999999999995</v>
      </c>
      <c r="T8" s="6">
        <v>12.065</v>
      </c>
      <c r="U8" s="6">
        <v>38.64</v>
      </c>
      <c r="V8" s="6">
        <v>55.235999999999997</v>
      </c>
      <c r="W8" s="6"/>
      <c r="X8" s="6"/>
      <c r="Y8" s="6"/>
      <c r="Z8" s="6"/>
      <c r="AA8" s="6"/>
      <c r="AB8" s="6"/>
      <c r="AC8" s="6"/>
      <c r="AD8" s="6"/>
      <c r="AE8" s="6"/>
      <c r="AF8" s="6"/>
      <c r="AG8" s="6"/>
    </row>
    <row r="9" spans="1:33" x14ac:dyDescent="0.35">
      <c r="A9" s="6">
        <v>71.760999999999996</v>
      </c>
      <c r="B9" s="6">
        <v>141.30799999999999</v>
      </c>
      <c r="C9" s="6">
        <v>109.437</v>
      </c>
      <c r="D9" s="6">
        <v>130.27000000000001</v>
      </c>
      <c r="E9" s="6">
        <v>90.548000000000002</v>
      </c>
      <c r="F9" s="6">
        <v>73.863</v>
      </c>
      <c r="G9" s="6">
        <v>119.652</v>
      </c>
      <c r="H9" s="6">
        <v>75.481999999999999</v>
      </c>
      <c r="I9" s="6">
        <v>0</v>
      </c>
      <c r="J9" s="6">
        <v>102.605</v>
      </c>
      <c r="K9" s="6">
        <v>169.87700000000001</v>
      </c>
      <c r="L9" s="6">
        <v>154.68799999999999</v>
      </c>
      <c r="M9" s="6">
        <v>136.35900000000001</v>
      </c>
      <c r="N9" s="6">
        <v>54.61</v>
      </c>
      <c r="O9" s="6">
        <v>16.814</v>
      </c>
      <c r="P9" s="6">
        <v>96.358999999999995</v>
      </c>
      <c r="Q9" s="6">
        <v>64.049000000000007</v>
      </c>
      <c r="R9" s="6">
        <v>111.813</v>
      </c>
      <c r="S9" s="6">
        <v>129.83000000000001</v>
      </c>
      <c r="T9" s="6">
        <v>62.003</v>
      </c>
      <c r="U9" s="6">
        <v>81.616</v>
      </c>
      <c r="V9" s="6">
        <v>104.83199999999999</v>
      </c>
      <c r="W9" s="6"/>
      <c r="X9" s="6"/>
      <c r="Y9" s="6"/>
      <c r="Z9" s="6"/>
      <c r="AA9" s="6"/>
      <c r="AB9" s="6"/>
      <c r="AC9" s="6"/>
      <c r="AD9" s="6"/>
      <c r="AE9" s="6"/>
      <c r="AF9" s="6"/>
      <c r="AG9" s="6"/>
    </row>
    <row r="10" spans="1:33" x14ac:dyDescent="0.35">
      <c r="A10" s="6">
        <v>70.031999999999996</v>
      </c>
      <c r="B10" s="6">
        <v>139.57900000000001</v>
      </c>
      <c r="C10" s="6">
        <v>107.708</v>
      </c>
      <c r="D10" s="6">
        <v>128.541</v>
      </c>
      <c r="E10" s="6">
        <v>42.887</v>
      </c>
      <c r="F10" s="6">
        <v>29.855</v>
      </c>
      <c r="G10" s="6">
        <v>45.869</v>
      </c>
      <c r="H10" s="6">
        <v>53.997</v>
      </c>
      <c r="I10" s="6">
        <v>104.15900000000001</v>
      </c>
      <c r="J10" s="6">
        <v>0</v>
      </c>
      <c r="K10" s="6">
        <v>168.148</v>
      </c>
      <c r="L10" s="6">
        <v>80.905000000000001</v>
      </c>
      <c r="M10" s="6">
        <v>62.576000000000001</v>
      </c>
      <c r="N10" s="6">
        <v>49.756999999999998</v>
      </c>
      <c r="O10" s="6">
        <v>87.98</v>
      </c>
      <c r="P10" s="6">
        <v>94.63</v>
      </c>
      <c r="Q10" s="6">
        <v>62.32</v>
      </c>
      <c r="R10" s="6">
        <v>110.084</v>
      </c>
      <c r="S10" s="6">
        <v>56.046999999999997</v>
      </c>
      <c r="T10" s="6">
        <v>42.758000000000003</v>
      </c>
      <c r="U10" s="6">
        <v>55.015999999999998</v>
      </c>
      <c r="V10" s="6">
        <v>31.048999999999999</v>
      </c>
      <c r="W10" s="6"/>
      <c r="X10" s="6"/>
      <c r="Y10" s="6"/>
      <c r="Z10" s="6"/>
      <c r="AA10" s="6"/>
      <c r="AB10" s="6"/>
      <c r="AC10" s="6"/>
      <c r="AD10" s="6"/>
      <c r="AE10" s="6"/>
      <c r="AF10" s="6"/>
      <c r="AG10" s="6"/>
    </row>
    <row r="11" spans="1:33" x14ac:dyDescent="0.35">
      <c r="A11" s="6">
        <v>101.26900000000001</v>
      </c>
      <c r="B11" s="6">
        <v>31.044</v>
      </c>
      <c r="C11" s="6">
        <v>52.575000000000003</v>
      </c>
      <c r="D11" s="6">
        <v>111.601</v>
      </c>
      <c r="E11" s="6">
        <v>75.988</v>
      </c>
      <c r="F11" s="6">
        <v>142.631</v>
      </c>
      <c r="G11" s="6">
        <v>94.635000000000005</v>
      </c>
      <c r="H11" s="6">
        <v>144.25</v>
      </c>
      <c r="I11" s="6">
        <v>172.80699999999999</v>
      </c>
      <c r="J11" s="6">
        <v>171.37299999999999</v>
      </c>
      <c r="K11" s="6">
        <v>0</v>
      </c>
      <c r="L11" s="6">
        <v>59.777000000000001</v>
      </c>
      <c r="M11" s="6">
        <v>71.415999999999997</v>
      </c>
      <c r="N11" s="6">
        <v>123.358</v>
      </c>
      <c r="O11" s="6">
        <v>156.62799999999999</v>
      </c>
      <c r="P11" s="6">
        <v>76.070999999999998</v>
      </c>
      <c r="Q11" s="6">
        <v>107.84399999999999</v>
      </c>
      <c r="R11" s="6">
        <v>126.876</v>
      </c>
      <c r="S11" s="6">
        <v>84.637</v>
      </c>
      <c r="T11" s="6">
        <v>130.77099999999999</v>
      </c>
      <c r="U11" s="6">
        <v>123.32599999999999</v>
      </c>
      <c r="V11" s="6">
        <v>110.069</v>
      </c>
      <c r="W11" s="6"/>
      <c r="X11" s="6"/>
      <c r="Y11" s="6"/>
      <c r="Z11" s="6"/>
      <c r="AA11" s="6"/>
      <c r="AB11" s="6"/>
      <c r="AC11" s="6"/>
      <c r="AD11" s="6"/>
      <c r="AE11" s="6"/>
      <c r="AF11" s="6"/>
      <c r="AG11" s="6"/>
    </row>
    <row r="12" spans="1:33" x14ac:dyDescent="0.35">
      <c r="A12" s="6">
        <v>65.875</v>
      </c>
      <c r="B12" s="6">
        <v>87.272000000000006</v>
      </c>
      <c r="C12" s="6">
        <v>26.599</v>
      </c>
      <c r="D12" s="6">
        <v>76.209000000000003</v>
      </c>
      <c r="E12" s="6">
        <v>47.328000000000003</v>
      </c>
      <c r="F12" s="6">
        <v>78.674000000000007</v>
      </c>
      <c r="G12" s="6">
        <v>34.857999999999997</v>
      </c>
      <c r="H12" s="6">
        <v>102.816</v>
      </c>
      <c r="I12" s="6">
        <v>152.97800000000001</v>
      </c>
      <c r="J12" s="6">
        <v>77.941999999999993</v>
      </c>
      <c r="K12" s="6">
        <v>59.811</v>
      </c>
      <c r="L12" s="6">
        <v>0</v>
      </c>
      <c r="M12" s="6">
        <v>33.386000000000003</v>
      </c>
      <c r="N12" s="6">
        <v>98.575000000000003</v>
      </c>
      <c r="O12" s="6">
        <v>136.79900000000001</v>
      </c>
      <c r="P12" s="6">
        <v>41.972999999999999</v>
      </c>
      <c r="Q12" s="6">
        <v>72.45</v>
      </c>
      <c r="R12" s="6">
        <v>91.481999999999999</v>
      </c>
      <c r="S12" s="6">
        <v>24.86</v>
      </c>
      <c r="T12" s="6">
        <v>91.576999999999998</v>
      </c>
      <c r="U12" s="6">
        <v>49.392000000000003</v>
      </c>
      <c r="V12" s="6">
        <v>50.292000000000002</v>
      </c>
      <c r="W12" s="6"/>
      <c r="X12" s="6"/>
      <c r="Y12" s="6"/>
      <c r="Z12" s="6"/>
      <c r="AA12" s="6"/>
      <c r="AB12" s="6"/>
      <c r="AC12" s="6"/>
      <c r="AD12" s="6"/>
      <c r="AE12" s="6"/>
      <c r="AF12" s="6"/>
      <c r="AG12" s="6"/>
    </row>
    <row r="13" spans="1:33" x14ac:dyDescent="0.35">
      <c r="A13" s="6">
        <v>100.696</v>
      </c>
      <c r="B13" s="6">
        <v>120.327</v>
      </c>
      <c r="C13" s="6">
        <v>59.654000000000003</v>
      </c>
      <c r="D13" s="6">
        <v>109.264</v>
      </c>
      <c r="E13" s="6">
        <v>73.551000000000002</v>
      </c>
      <c r="F13" s="6">
        <v>60.518999999999998</v>
      </c>
      <c r="G13" s="6">
        <v>16.702999999999999</v>
      </c>
      <c r="H13" s="6">
        <v>84.661000000000001</v>
      </c>
      <c r="I13" s="6">
        <v>134.82300000000001</v>
      </c>
      <c r="J13" s="6">
        <v>59.786999999999999</v>
      </c>
      <c r="K13" s="6">
        <v>70.635000000000005</v>
      </c>
      <c r="L13" s="6">
        <v>33.055</v>
      </c>
      <c r="M13" s="6">
        <v>0</v>
      </c>
      <c r="N13" s="6">
        <v>80.42</v>
      </c>
      <c r="O13" s="6">
        <v>118.64400000000001</v>
      </c>
      <c r="P13" s="6">
        <v>75.028000000000006</v>
      </c>
      <c r="Q13" s="6">
        <v>92.983999999999995</v>
      </c>
      <c r="R13" s="6">
        <v>140.74799999999999</v>
      </c>
      <c r="S13" s="6">
        <v>8.1969999999999992</v>
      </c>
      <c r="T13" s="6">
        <v>73.421999999999997</v>
      </c>
      <c r="U13" s="6">
        <v>85.68</v>
      </c>
      <c r="V13" s="6">
        <v>32.137</v>
      </c>
      <c r="W13" s="6"/>
      <c r="X13" s="6"/>
      <c r="Y13" s="6"/>
      <c r="Z13" s="6"/>
      <c r="AA13" s="6"/>
      <c r="AB13" s="6"/>
      <c r="AC13" s="6"/>
      <c r="AD13" s="6"/>
      <c r="AE13" s="6"/>
      <c r="AF13" s="6"/>
      <c r="AG13" s="6"/>
    </row>
    <row r="14" spans="1:33" x14ac:dyDescent="0.35">
      <c r="A14" s="6">
        <v>22.157</v>
      </c>
      <c r="B14" s="6">
        <v>91.703999999999994</v>
      </c>
      <c r="C14" s="6">
        <v>59.832999999999998</v>
      </c>
      <c r="D14" s="46">
        <v>80.665999999999997</v>
      </c>
      <c r="E14" s="6">
        <v>38.798000000000002</v>
      </c>
      <c r="F14" s="6">
        <v>22.113</v>
      </c>
      <c r="G14" s="6">
        <v>67.900999999999996</v>
      </c>
      <c r="H14" s="6">
        <v>23.731999999999999</v>
      </c>
      <c r="I14" s="6">
        <v>56.290999999999997</v>
      </c>
      <c r="J14" s="6">
        <v>50.854999999999997</v>
      </c>
      <c r="K14" s="6">
        <v>120.273</v>
      </c>
      <c r="L14" s="6">
        <v>102.937</v>
      </c>
      <c r="M14" s="6">
        <v>84.608000000000004</v>
      </c>
      <c r="N14" s="6">
        <v>0</v>
      </c>
      <c r="O14" s="6">
        <v>40.112000000000002</v>
      </c>
      <c r="P14" s="6">
        <v>46.755000000000003</v>
      </c>
      <c r="Q14" s="6">
        <v>14.445</v>
      </c>
      <c r="R14" s="6">
        <v>62.209000000000003</v>
      </c>
      <c r="S14" s="6">
        <v>78.078999999999994</v>
      </c>
      <c r="T14" s="6">
        <v>10.252000000000001</v>
      </c>
      <c r="U14" s="6">
        <v>24.43</v>
      </c>
      <c r="V14" s="6">
        <v>53.081000000000003</v>
      </c>
      <c r="W14" s="6"/>
      <c r="X14" s="6"/>
      <c r="Y14" s="6"/>
      <c r="Z14" s="6"/>
      <c r="AA14" s="6"/>
      <c r="AB14" s="6"/>
      <c r="AC14" s="6"/>
      <c r="AD14" s="6"/>
      <c r="AE14" s="6"/>
      <c r="AF14" s="6"/>
      <c r="AG14" s="6"/>
    </row>
    <row r="15" spans="1:33" x14ac:dyDescent="0.35">
      <c r="A15" s="6">
        <v>57.258000000000003</v>
      </c>
      <c r="B15" s="6">
        <v>126.80500000000001</v>
      </c>
      <c r="C15" s="6">
        <v>94.933999999999997</v>
      </c>
      <c r="D15" s="6">
        <v>115.767</v>
      </c>
      <c r="E15" s="6">
        <v>76.045000000000002</v>
      </c>
      <c r="F15" s="6">
        <v>59.36</v>
      </c>
      <c r="G15" s="6">
        <v>105.149</v>
      </c>
      <c r="H15" s="6">
        <v>60.978999999999999</v>
      </c>
      <c r="I15" s="6">
        <v>16.806999999999999</v>
      </c>
      <c r="J15" s="6">
        <v>88.102000000000004</v>
      </c>
      <c r="K15" s="6">
        <v>155.374</v>
      </c>
      <c r="L15" s="6">
        <v>140.185</v>
      </c>
      <c r="M15" s="6">
        <v>121.85599999999999</v>
      </c>
      <c r="N15" s="6">
        <v>40.106999999999999</v>
      </c>
      <c r="O15" s="6">
        <v>0</v>
      </c>
      <c r="P15" s="6">
        <v>81.855999999999995</v>
      </c>
      <c r="Q15" s="6">
        <v>49.545999999999999</v>
      </c>
      <c r="R15" s="6">
        <v>97.31</v>
      </c>
      <c r="S15" s="6">
        <v>115.327</v>
      </c>
      <c r="T15" s="6">
        <v>47.5</v>
      </c>
      <c r="U15" s="6">
        <v>67.113</v>
      </c>
      <c r="V15" s="6">
        <v>90.328999999999994</v>
      </c>
      <c r="W15" s="6"/>
      <c r="X15" s="6"/>
      <c r="Y15" s="6"/>
      <c r="Z15" s="6"/>
      <c r="AA15" s="6"/>
      <c r="AB15" s="6"/>
      <c r="AC15" s="6"/>
      <c r="AD15" s="6"/>
      <c r="AE15" s="6"/>
      <c r="AF15" s="6"/>
      <c r="AG15" s="6"/>
    </row>
    <row r="16" spans="1:33" x14ac:dyDescent="0.35">
      <c r="A16" s="6">
        <v>26.199000000000002</v>
      </c>
      <c r="B16" s="6">
        <v>45.94</v>
      </c>
      <c r="C16" s="6">
        <v>15.374000000000001</v>
      </c>
      <c r="D16" s="6">
        <v>36.531999999999996</v>
      </c>
      <c r="E16" s="6">
        <v>59.017000000000003</v>
      </c>
      <c r="F16" s="6">
        <v>67.561000000000007</v>
      </c>
      <c r="G16" s="6">
        <v>76.831000000000003</v>
      </c>
      <c r="H16" s="6">
        <v>69.180000000000007</v>
      </c>
      <c r="I16" s="6">
        <v>97.736999999999995</v>
      </c>
      <c r="J16" s="6">
        <v>96.302999999999997</v>
      </c>
      <c r="K16" s="6">
        <v>74.509</v>
      </c>
      <c r="L16" s="6">
        <v>41.972999999999999</v>
      </c>
      <c r="M16" s="6">
        <v>75.358999999999995</v>
      </c>
      <c r="N16" s="6">
        <v>48.287999999999997</v>
      </c>
      <c r="O16" s="6">
        <v>81.558000000000007</v>
      </c>
      <c r="P16" s="6">
        <v>0</v>
      </c>
      <c r="Q16" s="6">
        <v>32.774000000000001</v>
      </c>
      <c r="R16" s="6">
        <v>51.805999999999997</v>
      </c>
      <c r="S16" s="6">
        <v>66.832999999999998</v>
      </c>
      <c r="T16" s="6">
        <v>55.701000000000001</v>
      </c>
      <c r="U16" s="6">
        <v>48.256</v>
      </c>
      <c r="V16" s="6">
        <v>98.53</v>
      </c>
      <c r="W16" s="6"/>
      <c r="X16" s="6"/>
      <c r="Y16" s="6"/>
      <c r="Z16" s="6"/>
      <c r="AA16" s="6"/>
      <c r="AB16" s="6"/>
      <c r="AC16" s="6"/>
      <c r="AD16" s="6"/>
      <c r="AE16" s="6"/>
      <c r="AF16" s="6"/>
      <c r="AG16" s="6"/>
    </row>
    <row r="17" spans="1:33" x14ac:dyDescent="0.35">
      <c r="A17" s="6">
        <v>6.3029999999999999</v>
      </c>
      <c r="B17" s="6">
        <v>75.849999999999994</v>
      </c>
      <c r="C17" s="6">
        <v>43.978999999999999</v>
      </c>
      <c r="D17" s="6">
        <v>64.811999999999998</v>
      </c>
      <c r="E17" s="6">
        <v>29.503</v>
      </c>
      <c r="F17" s="6">
        <v>35.432000000000002</v>
      </c>
      <c r="G17" s="6">
        <v>81.221000000000004</v>
      </c>
      <c r="H17" s="6">
        <v>37.051000000000002</v>
      </c>
      <c r="I17" s="6">
        <v>65.608000000000004</v>
      </c>
      <c r="J17" s="6">
        <v>64.174000000000007</v>
      </c>
      <c r="K17" s="6">
        <v>104.419</v>
      </c>
      <c r="L17" s="6">
        <v>70.578000000000003</v>
      </c>
      <c r="M17" s="6">
        <v>97.927999999999997</v>
      </c>
      <c r="N17" s="6">
        <v>16.158999999999999</v>
      </c>
      <c r="O17" s="6">
        <v>49.429000000000002</v>
      </c>
      <c r="P17" s="6">
        <v>30.901</v>
      </c>
      <c r="Q17" s="6">
        <v>0</v>
      </c>
      <c r="R17" s="6">
        <v>46.354999999999997</v>
      </c>
      <c r="S17" s="6">
        <v>91.399000000000001</v>
      </c>
      <c r="T17" s="6">
        <v>23.571999999999999</v>
      </c>
      <c r="U17" s="6">
        <v>18.742000000000001</v>
      </c>
      <c r="V17" s="6">
        <v>66.400999999999996</v>
      </c>
      <c r="W17" s="6"/>
      <c r="X17" s="6"/>
      <c r="Y17" s="6"/>
      <c r="Z17" s="6"/>
      <c r="AA17" s="6"/>
      <c r="AB17" s="6"/>
      <c r="AC17" s="6"/>
      <c r="AD17" s="6"/>
      <c r="AE17" s="6"/>
      <c r="AF17" s="6"/>
      <c r="AG17" s="6"/>
    </row>
    <row r="18" spans="1:33" x14ac:dyDescent="0.35">
      <c r="A18" s="6">
        <v>41.639000000000003</v>
      </c>
      <c r="B18" s="6">
        <v>96.748999999999995</v>
      </c>
      <c r="C18" s="6">
        <v>64.878</v>
      </c>
      <c r="D18" s="6">
        <v>67.307000000000002</v>
      </c>
      <c r="E18" s="6">
        <v>74.456999999999994</v>
      </c>
      <c r="F18" s="6">
        <v>83.001000000000005</v>
      </c>
      <c r="G18" s="6">
        <v>128.79</v>
      </c>
      <c r="H18" s="6">
        <v>84.62</v>
      </c>
      <c r="I18" s="6">
        <v>113.17700000000001</v>
      </c>
      <c r="J18" s="6">
        <v>111.74299999999999</v>
      </c>
      <c r="K18" s="6">
        <v>125.318</v>
      </c>
      <c r="L18" s="6">
        <v>91.477000000000004</v>
      </c>
      <c r="M18" s="6">
        <v>145.49700000000001</v>
      </c>
      <c r="N18" s="6">
        <v>63.728000000000002</v>
      </c>
      <c r="O18" s="6">
        <v>96.998000000000005</v>
      </c>
      <c r="P18" s="6">
        <v>51.8</v>
      </c>
      <c r="Q18" s="6">
        <v>48.213999999999999</v>
      </c>
      <c r="R18" s="6">
        <v>0</v>
      </c>
      <c r="S18" s="6">
        <v>138.96799999999999</v>
      </c>
      <c r="T18" s="6">
        <v>71.141000000000005</v>
      </c>
      <c r="U18" s="6">
        <v>63.695999999999998</v>
      </c>
      <c r="V18" s="6">
        <v>113.97</v>
      </c>
      <c r="W18" s="6"/>
      <c r="X18" s="6"/>
      <c r="Y18" s="6"/>
      <c r="Z18" s="6"/>
      <c r="AA18" s="6"/>
      <c r="AB18" s="6"/>
      <c r="AC18" s="6"/>
      <c r="AD18" s="6"/>
      <c r="AE18" s="6"/>
      <c r="AF18" s="6"/>
      <c r="AG18" s="6"/>
    </row>
    <row r="19" spans="1:33" x14ac:dyDescent="0.35">
      <c r="A19" s="6">
        <v>93.991</v>
      </c>
      <c r="B19" s="6">
        <v>112.13</v>
      </c>
      <c r="C19" s="6">
        <v>51.457000000000001</v>
      </c>
      <c r="D19" s="6">
        <v>101.06699999999999</v>
      </c>
      <c r="E19" s="6">
        <v>66.846000000000004</v>
      </c>
      <c r="F19" s="6">
        <v>53.814</v>
      </c>
      <c r="G19" s="6">
        <v>9.9979999999999993</v>
      </c>
      <c r="H19" s="6">
        <v>77.956000000000003</v>
      </c>
      <c r="I19" s="6">
        <v>128.11799999999999</v>
      </c>
      <c r="J19" s="6">
        <v>53.082000000000001</v>
      </c>
      <c r="K19" s="6">
        <v>84.668999999999997</v>
      </c>
      <c r="L19" s="6">
        <v>24.858000000000001</v>
      </c>
      <c r="M19" s="6">
        <v>8.5259999999999998</v>
      </c>
      <c r="N19" s="6">
        <v>73.715000000000003</v>
      </c>
      <c r="O19" s="6">
        <v>111.93899999999999</v>
      </c>
      <c r="P19" s="6">
        <v>66.831000000000003</v>
      </c>
      <c r="Q19" s="6">
        <v>86.278999999999996</v>
      </c>
      <c r="R19" s="6">
        <v>134.04300000000001</v>
      </c>
      <c r="S19" s="6">
        <v>0</v>
      </c>
      <c r="T19" s="6">
        <v>66.716999999999999</v>
      </c>
      <c r="U19" s="6">
        <v>78.974999999999994</v>
      </c>
      <c r="V19" s="6">
        <v>25.431999999999999</v>
      </c>
      <c r="W19" s="6"/>
      <c r="X19" s="6"/>
      <c r="Y19" s="6"/>
      <c r="Z19" s="6"/>
      <c r="AA19" s="6"/>
      <c r="AB19" s="6"/>
      <c r="AC19" s="6"/>
      <c r="AD19" s="6"/>
      <c r="AE19" s="6"/>
      <c r="AF19" s="6"/>
      <c r="AG19" s="6"/>
    </row>
    <row r="20" spans="1:33" x14ac:dyDescent="0.35">
      <c r="A20" s="6">
        <v>29.611999999999998</v>
      </c>
      <c r="B20" s="6">
        <v>99.159000000000006</v>
      </c>
      <c r="C20" s="6">
        <v>67.287999999999997</v>
      </c>
      <c r="D20" s="6">
        <v>88.120999999999995</v>
      </c>
      <c r="E20" s="6">
        <v>29.875</v>
      </c>
      <c r="F20" s="6">
        <v>13.189</v>
      </c>
      <c r="G20" s="6">
        <v>58.978000000000002</v>
      </c>
      <c r="H20" s="6">
        <v>14.808999999999999</v>
      </c>
      <c r="I20" s="6">
        <v>63.738999999999997</v>
      </c>
      <c r="J20" s="6">
        <v>41.932000000000002</v>
      </c>
      <c r="K20" s="6">
        <v>127.72799999999999</v>
      </c>
      <c r="L20" s="6">
        <v>94.013999999999996</v>
      </c>
      <c r="M20" s="6">
        <v>75.685000000000002</v>
      </c>
      <c r="N20" s="6">
        <v>9.3369999999999997</v>
      </c>
      <c r="O20" s="6">
        <v>47.56</v>
      </c>
      <c r="P20" s="6">
        <v>54.21</v>
      </c>
      <c r="Q20" s="6">
        <v>21.9</v>
      </c>
      <c r="R20" s="6">
        <v>69.664000000000001</v>
      </c>
      <c r="S20" s="6">
        <v>69.156000000000006</v>
      </c>
      <c r="T20" s="6">
        <v>0</v>
      </c>
      <c r="U20" s="6">
        <v>25.289000000000001</v>
      </c>
      <c r="V20" s="6">
        <v>44.158000000000001</v>
      </c>
      <c r="W20" s="6"/>
      <c r="X20" s="6"/>
      <c r="Y20" s="6"/>
      <c r="Z20" s="6"/>
      <c r="AA20" s="6"/>
      <c r="AB20" s="6"/>
      <c r="AC20" s="6"/>
      <c r="AD20" s="6"/>
      <c r="AE20" s="6"/>
      <c r="AF20" s="6"/>
      <c r="AG20" s="6"/>
    </row>
    <row r="21" spans="1:33" x14ac:dyDescent="0.35">
      <c r="A21" s="6">
        <v>23.597999999999999</v>
      </c>
      <c r="B21" s="6">
        <v>93.144999999999996</v>
      </c>
      <c r="C21" s="6">
        <v>28.257999999999999</v>
      </c>
      <c r="D21" s="6">
        <v>82.106999999999999</v>
      </c>
      <c r="E21" s="6">
        <v>9.5210000000000008</v>
      </c>
      <c r="F21" s="6">
        <v>28.513000000000002</v>
      </c>
      <c r="G21" s="6">
        <v>83.116</v>
      </c>
      <c r="H21" s="6">
        <v>38.947000000000003</v>
      </c>
      <c r="I21" s="6">
        <v>80.462000000000003</v>
      </c>
      <c r="J21" s="6">
        <v>66.069000000000003</v>
      </c>
      <c r="K21" s="6">
        <v>121.714</v>
      </c>
      <c r="L21" s="6">
        <v>49.390999999999998</v>
      </c>
      <c r="M21" s="6">
        <v>99.822999999999993</v>
      </c>
      <c r="N21" s="6">
        <v>24.158000000000001</v>
      </c>
      <c r="O21" s="6">
        <v>64.283000000000001</v>
      </c>
      <c r="P21" s="6">
        <v>48.195999999999998</v>
      </c>
      <c r="Q21" s="6">
        <v>18.579999999999998</v>
      </c>
      <c r="R21" s="6">
        <v>63.65</v>
      </c>
      <c r="S21" s="6">
        <v>93.293999999999997</v>
      </c>
      <c r="T21" s="6">
        <v>25.466999999999999</v>
      </c>
      <c r="U21" s="6">
        <v>0</v>
      </c>
      <c r="V21" s="6">
        <v>68.296000000000006</v>
      </c>
      <c r="W21" s="6"/>
      <c r="X21" s="6"/>
      <c r="Y21" s="6"/>
      <c r="Z21" s="6"/>
      <c r="AA21" s="6"/>
      <c r="AB21" s="6"/>
      <c r="AC21" s="6"/>
      <c r="AD21" s="6"/>
      <c r="AE21" s="6"/>
      <c r="AF21" s="6"/>
      <c r="AG21" s="6"/>
    </row>
    <row r="22" spans="1:33" x14ac:dyDescent="0.35">
      <c r="A22" s="6">
        <v>73.087000000000003</v>
      </c>
      <c r="B22" s="6">
        <v>142.63399999999999</v>
      </c>
      <c r="C22" s="6">
        <v>76.454999999999998</v>
      </c>
      <c r="D22" s="6">
        <v>131.596</v>
      </c>
      <c r="E22" s="6">
        <v>45.942</v>
      </c>
      <c r="F22" s="6">
        <v>32.909999999999997</v>
      </c>
      <c r="G22" s="6">
        <v>14.82</v>
      </c>
      <c r="H22" s="6">
        <v>57.051000000000002</v>
      </c>
      <c r="I22" s="6">
        <v>107.21299999999999</v>
      </c>
      <c r="J22" s="6">
        <v>32.177999999999997</v>
      </c>
      <c r="K22" s="6">
        <v>109.667</v>
      </c>
      <c r="L22" s="6">
        <v>49.856000000000002</v>
      </c>
      <c r="M22" s="6">
        <v>31.527000000000001</v>
      </c>
      <c r="N22" s="6">
        <v>52.811</v>
      </c>
      <c r="O22" s="6">
        <v>91.034000000000006</v>
      </c>
      <c r="P22" s="6">
        <v>97.685000000000002</v>
      </c>
      <c r="Q22" s="6">
        <v>65.375</v>
      </c>
      <c r="R22" s="6">
        <v>113.139</v>
      </c>
      <c r="S22" s="6">
        <v>24.998000000000001</v>
      </c>
      <c r="T22" s="6">
        <v>45.811999999999998</v>
      </c>
      <c r="U22" s="6">
        <v>58.070999999999998</v>
      </c>
      <c r="V22" s="6">
        <v>0</v>
      </c>
      <c r="W22" s="6"/>
      <c r="X22" s="6"/>
      <c r="Y22" s="6"/>
      <c r="Z22" s="6"/>
      <c r="AA22" s="6"/>
      <c r="AB22" s="6"/>
      <c r="AC22" s="6"/>
      <c r="AD22" s="6"/>
      <c r="AE22" s="6"/>
      <c r="AF22" s="6"/>
      <c r="AG22" s="6"/>
    </row>
    <row r="23" spans="1:33"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row>
    <row r="24" spans="1:33"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row>
    <row r="25" spans="1:33"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row>
    <row r="26" spans="1:33"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row>
    <row r="27" spans="1:33"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row>
    <row r="28" spans="1:33"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row>
    <row r="29" spans="1:33"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row>
    <row r="30" spans="1:33"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row>
    <row r="31" spans="1:33"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row>
    <row r="32" spans="1:33"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row>
    <row r="33" spans="1:33"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452"/>
  <sheetViews>
    <sheetView topLeftCell="G1" zoomScale="80" zoomScaleNormal="80" workbookViewId="0">
      <selection activeCell="L10" sqref="L10"/>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10056</v>
      </c>
      <c r="B1" s="39" t="s">
        <v>10059</v>
      </c>
      <c r="C1" s="39" t="s">
        <v>10125</v>
      </c>
      <c r="D1" s="39" t="s">
        <v>10057</v>
      </c>
      <c r="E1" s="39" t="s">
        <v>10058</v>
      </c>
      <c r="F1" s="39" t="s">
        <v>9696</v>
      </c>
      <c r="G1" s="39" t="s">
        <v>9695</v>
      </c>
      <c r="H1" s="39" t="s">
        <v>9694</v>
      </c>
      <c r="I1" s="39" t="s">
        <v>9700</v>
      </c>
      <c r="J1" s="39" t="s">
        <v>10341</v>
      </c>
      <c r="K1" s="39" t="s">
        <v>10067</v>
      </c>
      <c r="L1" s="39" t="s">
        <v>10342</v>
      </c>
      <c r="M1" s="39" t="s">
        <v>10343</v>
      </c>
      <c r="N1" s="39" t="s">
        <v>10344</v>
      </c>
      <c r="O1" s="39" t="s">
        <v>10345</v>
      </c>
    </row>
    <row r="2" spans="1:15" s="38" customFormat="1" x14ac:dyDescent="0.35">
      <c r="A2" s="35">
        <v>1</v>
      </c>
      <c r="B2" s="35" t="s">
        <v>9720</v>
      </c>
      <c r="C2" s="35" t="s">
        <v>10645</v>
      </c>
      <c r="D2" s="35" t="s">
        <v>10646</v>
      </c>
      <c r="E2" s="35" t="s">
        <v>10647</v>
      </c>
      <c r="F2" s="35" t="s">
        <v>9780</v>
      </c>
      <c r="G2" s="35" t="s">
        <v>9780</v>
      </c>
      <c r="H2" s="35" t="s">
        <v>9780</v>
      </c>
      <c r="I2" s="35">
        <v>1248470</v>
      </c>
      <c r="J2" s="35">
        <v>379.34652497555402</v>
      </c>
      <c r="K2" s="35">
        <v>1310.296</v>
      </c>
      <c r="L2" s="35">
        <v>178.3126</v>
      </c>
      <c r="M2" s="35">
        <v>190.79883569333199</v>
      </c>
      <c r="N2" s="35">
        <v>10.235089282222001</v>
      </c>
      <c r="O2" s="35">
        <v>18.728539282221998</v>
      </c>
    </row>
    <row r="3" spans="1:15" s="35" customFormat="1" x14ac:dyDescent="0.35">
      <c r="A3" s="35">
        <v>1</v>
      </c>
      <c r="B3" s="35" t="s">
        <v>9720</v>
      </c>
      <c r="C3" s="35" t="s">
        <v>10648</v>
      </c>
      <c r="D3" s="35" t="s">
        <v>10646</v>
      </c>
      <c r="E3" s="35" t="s">
        <v>10649</v>
      </c>
      <c r="F3" s="36" t="s">
        <v>10650</v>
      </c>
      <c r="G3" s="36" t="s">
        <v>10650</v>
      </c>
      <c r="H3" s="36" t="s">
        <v>10651</v>
      </c>
      <c r="I3" s="36">
        <v>1248470</v>
      </c>
      <c r="J3" s="35">
        <v>367.15505000000002</v>
      </c>
      <c r="K3" s="35">
        <v>1310.296</v>
      </c>
      <c r="L3" s="35">
        <v>178.3126</v>
      </c>
      <c r="M3" s="35">
        <v>190.79883569333199</v>
      </c>
      <c r="N3" s="35">
        <v>10.235089282222001</v>
      </c>
      <c r="O3" s="35">
        <v>10.235089282222001</v>
      </c>
    </row>
    <row r="4" spans="1:15" s="38" customFormat="1" x14ac:dyDescent="0.35">
      <c r="A4" s="35">
        <v>2</v>
      </c>
      <c r="B4" s="35" t="s">
        <v>9720</v>
      </c>
      <c r="C4" s="35" t="s">
        <v>10652</v>
      </c>
      <c r="D4" s="35" t="s">
        <v>10646</v>
      </c>
      <c r="E4" s="35" t="s">
        <v>10647</v>
      </c>
      <c r="F4" s="35" t="s">
        <v>9780</v>
      </c>
      <c r="G4" s="35" t="s">
        <v>9780</v>
      </c>
      <c r="H4" s="35" t="s">
        <v>9780</v>
      </c>
      <c r="I4" s="35">
        <v>1248470</v>
      </c>
      <c r="J4" s="35">
        <v>379.34652497555402</v>
      </c>
      <c r="K4" s="35">
        <v>1310.296</v>
      </c>
      <c r="L4" s="35">
        <v>178.3126</v>
      </c>
      <c r="M4" s="35">
        <v>190.79883569333199</v>
      </c>
      <c r="N4" s="35">
        <v>10.235089282222001</v>
      </c>
      <c r="O4" s="35">
        <v>18.728539282221998</v>
      </c>
    </row>
    <row r="5" spans="1:15" s="35" customFormat="1" x14ac:dyDescent="0.35">
      <c r="A5" s="35">
        <v>2</v>
      </c>
      <c r="B5" s="35" t="s">
        <v>9720</v>
      </c>
      <c r="C5" s="35" t="s">
        <v>10653</v>
      </c>
      <c r="D5" s="35" t="s">
        <v>10646</v>
      </c>
      <c r="E5" s="35" t="s">
        <v>10649</v>
      </c>
      <c r="F5" s="36" t="s">
        <v>10650</v>
      </c>
      <c r="G5" s="36" t="s">
        <v>10650</v>
      </c>
      <c r="H5" s="36" t="s">
        <v>10651</v>
      </c>
      <c r="I5" s="36">
        <v>1248470</v>
      </c>
      <c r="J5" s="35">
        <v>367.15505000000002</v>
      </c>
      <c r="K5" s="35">
        <v>1310.296</v>
      </c>
      <c r="L5" s="35">
        <v>178.3126</v>
      </c>
      <c r="M5" s="35">
        <v>190.79883569333199</v>
      </c>
      <c r="N5" s="35">
        <v>10.235089282222001</v>
      </c>
      <c r="O5" s="35">
        <v>10.235089282222001</v>
      </c>
    </row>
    <row r="6" spans="1:15" s="35" customFormat="1" x14ac:dyDescent="0.35">
      <c r="A6" s="35">
        <v>3</v>
      </c>
      <c r="B6" s="35" t="s">
        <v>9720</v>
      </c>
      <c r="C6" s="35" t="s">
        <v>10654</v>
      </c>
      <c r="D6" s="35" t="s">
        <v>10847</v>
      </c>
      <c r="E6" s="35" t="s">
        <v>10647</v>
      </c>
      <c r="F6" s="36" t="s">
        <v>9780</v>
      </c>
      <c r="G6" s="36" t="s">
        <v>9780</v>
      </c>
      <c r="H6" s="36" t="s">
        <v>9780</v>
      </c>
      <c r="I6" s="36">
        <v>1248470</v>
      </c>
      <c r="J6" s="35">
        <v>407.46271612820198</v>
      </c>
      <c r="K6" s="35">
        <v>1310.296</v>
      </c>
      <c r="L6" s="35">
        <v>219.58055098647199</v>
      </c>
      <c r="M6" s="35">
        <v>181.91792852158</v>
      </c>
      <c r="N6" s="35">
        <v>5.9642366201492703</v>
      </c>
      <c r="O6" s="35">
        <v>4.7488020234994401</v>
      </c>
    </row>
    <row r="7" spans="1:15" s="34" customFormat="1" x14ac:dyDescent="0.35">
      <c r="A7" s="35">
        <v>3</v>
      </c>
      <c r="B7" s="35" t="s">
        <v>9720</v>
      </c>
      <c r="C7" s="35" t="s">
        <v>10655</v>
      </c>
      <c r="D7" s="35" t="s">
        <v>10847</v>
      </c>
      <c r="E7" s="35" t="s">
        <v>10848</v>
      </c>
      <c r="F7" s="36" t="s">
        <v>10650</v>
      </c>
      <c r="G7" s="36" t="s">
        <v>10650</v>
      </c>
      <c r="H7" s="36" t="s">
        <v>10656</v>
      </c>
      <c r="I7" s="36">
        <v>1134874</v>
      </c>
      <c r="J7" s="35">
        <v>360.67786428571401</v>
      </c>
      <c r="K7" s="35">
        <v>1191.0740000000001</v>
      </c>
      <c r="L7" s="35">
        <v>182.936714285714</v>
      </c>
      <c r="M7" s="35">
        <v>182.619902849537</v>
      </c>
      <c r="N7" s="35">
        <v>6.2519421174099001</v>
      </c>
      <c r="O7" s="35">
        <v>6.2519421174099001</v>
      </c>
    </row>
    <row r="8" spans="1:15" x14ac:dyDescent="0.35">
      <c r="A8" s="35">
        <v>3</v>
      </c>
      <c r="B8" s="35" t="s">
        <v>9720</v>
      </c>
      <c r="C8" s="35" t="s">
        <v>10657</v>
      </c>
      <c r="D8" s="35" t="s">
        <v>10847</v>
      </c>
      <c r="E8" s="35" t="s">
        <v>10849</v>
      </c>
      <c r="F8" s="36" t="s">
        <v>10658</v>
      </c>
      <c r="G8" s="36" t="s">
        <v>10658</v>
      </c>
      <c r="H8" s="36" t="s">
        <v>10659</v>
      </c>
      <c r="I8" s="36">
        <v>113596</v>
      </c>
      <c r="J8" s="35">
        <v>762.60078571428505</v>
      </c>
      <c r="K8" s="35">
        <v>119.22199999999999</v>
      </c>
      <c r="L8" s="35">
        <v>585.66668571428499</v>
      </c>
      <c r="M8" s="35">
        <v>174.904932843794</v>
      </c>
      <c r="N8" s="35">
        <v>3.0899471648121102</v>
      </c>
      <c r="O8" s="35">
        <v>3.0899471648121102</v>
      </c>
    </row>
    <row r="9" spans="1:15" x14ac:dyDescent="0.35">
      <c r="A9" s="35">
        <v>4</v>
      </c>
      <c r="B9" s="35" t="s">
        <v>9720</v>
      </c>
      <c r="C9" s="35" t="s">
        <v>10504</v>
      </c>
      <c r="D9" s="35" t="s">
        <v>10850</v>
      </c>
      <c r="E9" s="35" t="s">
        <v>10647</v>
      </c>
      <c r="F9" s="36" t="s">
        <v>9780</v>
      </c>
      <c r="G9" s="36" t="s">
        <v>9780</v>
      </c>
      <c r="H9" s="36" t="s">
        <v>9780</v>
      </c>
      <c r="I9" s="36">
        <v>1248470</v>
      </c>
      <c r="J9" s="35">
        <v>407.58411493770501</v>
      </c>
      <c r="K9" s="35">
        <v>1310.296</v>
      </c>
      <c r="L9" s="35">
        <v>219.56947166058001</v>
      </c>
      <c r="M9" s="35">
        <v>182.051279715536</v>
      </c>
      <c r="N9" s="35">
        <v>5.9633635615892704</v>
      </c>
      <c r="O9" s="35">
        <v>4.7491322058888601</v>
      </c>
    </row>
    <row r="10" spans="1:15" x14ac:dyDescent="0.35">
      <c r="A10" s="35">
        <v>4</v>
      </c>
      <c r="B10" s="35" t="s">
        <v>9720</v>
      </c>
      <c r="C10" s="35" t="s">
        <v>10660</v>
      </c>
      <c r="D10" s="35" t="s">
        <v>10850</v>
      </c>
      <c r="E10" s="35" t="s">
        <v>10851</v>
      </c>
      <c r="F10" s="36" t="s">
        <v>10650</v>
      </c>
      <c r="G10" s="36" t="s">
        <v>10650</v>
      </c>
      <c r="H10" s="36" t="s">
        <v>10656</v>
      </c>
      <c r="I10" s="36">
        <v>1134611</v>
      </c>
      <c r="J10" s="35">
        <v>360.76943571428501</v>
      </c>
      <c r="K10" s="35">
        <v>1190.798</v>
      </c>
      <c r="L10" s="35">
        <v>182.938285714285</v>
      </c>
      <c r="M10" s="35">
        <v>182.70501327776199</v>
      </c>
      <c r="N10" s="35">
        <v>6.2516889161291997</v>
      </c>
      <c r="O10" s="35">
        <v>6.2516889161291997</v>
      </c>
    </row>
    <row r="11" spans="1:15" x14ac:dyDescent="0.35">
      <c r="A11" s="35">
        <v>4</v>
      </c>
      <c r="B11" s="35" t="s">
        <v>9720</v>
      </c>
      <c r="C11" s="35" t="s">
        <v>10505</v>
      </c>
      <c r="D11" s="35" t="s">
        <v>10850</v>
      </c>
      <c r="E11" s="35" t="s">
        <v>10852</v>
      </c>
      <c r="F11" s="36" t="s">
        <v>10658</v>
      </c>
      <c r="G11" s="36" t="s">
        <v>10658</v>
      </c>
      <c r="H11" s="36" t="s">
        <v>10659</v>
      </c>
      <c r="I11" s="36">
        <v>113859</v>
      </c>
      <c r="J11" s="35">
        <v>762.16047142857099</v>
      </c>
      <c r="K11" s="35">
        <v>119.498</v>
      </c>
      <c r="L11" s="35">
        <v>584.59937142857098</v>
      </c>
      <c r="M11" s="35">
        <v>175.53682241556999</v>
      </c>
      <c r="N11" s="35">
        <v>3.0902003660928101</v>
      </c>
      <c r="O11" s="35">
        <v>3.0902003660928101</v>
      </c>
    </row>
    <row r="12" spans="1:15" s="34" customFormat="1" x14ac:dyDescent="0.35">
      <c r="A12" s="35">
        <v>5</v>
      </c>
      <c r="B12" s="35" t="s">
        <v>9719</v>
      </c>
      <c r="C12" s="35" t="s">
        <v>10661</v>
      </c>
      <c r="D12" s="35" t="s">
        <v>10853</v>
      </c>
      <c r="E12" s="35" t="s">
        <v>10647</v>
      </c>
      <c r="F12" s="36" t="s">
        <v>9780</v>
      </c>
      <c r="G12" s="36" t="s">
        <v>9780</v>
      </c>
      <c r="H12" s="36" t="s">
        <v>9780</v>
      </c>
      <c r="I12" s="36">
        <v>1248470</v>
      </c>
      <c r="J12" s="35">
        <v>407.227208477148</v>
      </c>
      <c r="K12" s="35">
        <v>1310.296</v>
      </c>
      <c r="L12" s="35">
        <v>219.63570621264199</v>
      </c>
      <c r="M12" s="35">
        <v>181.70072410997</v>
      </c>
      <c r="N12" s="35">
        <v>5.8907781545359299</v>
      </c>
      <c r="O12" s="35">
        <v>4.7772242087041601</v>
      </c>
    </row>
    <row r="13" spans="1:15" x14ac:dyDescent="0.35">
      <c r="A13" s="35">
        <v>5</v>
      </c>
      <c r="B13" s="35" t="s">
        <v>9719</v>
      </c>
      <c r="C13" s="35" t="s">
        <v>10662</v>
      </c>
      <c r="D13" s="35" t="s">
        <v>10853</v>
      </c>
      <c r="E13" s="35" t="s">
        <v>10854</v>
      </c>
      <c r="F13" s="36" t="s">
        <v>10650</v>
      </c>
      <c r="G13" s="36" t="s">
        <v>10650</v>
      </c>
      <c r="H13" s="36" t="s">
        <v>10656</v>
      </c>
      <c r="I13" s="36">
        <v>1112552</v>
      </c>
      <c r="J13" s="35">
        <v>361.07375000000002</v>
      </c>
      <c r="K13" s="35">
        <v>1167.646</v>
      </c>
      <c r="L13" s="35">
        <v>184.07060000000001</v>
      </c>
      <c r="M13" s="35">
        <v>181.64917681312301</v>
      </c>
      <c r="N13" s="35">
        <v>6.2303097247860899</v>
      </c>
      <c r="O13" s="35">
        <v>6.2303097247860899</v>
      </c>
    </row>
    <row r="14" spans="1:15" x14ac:dyDescent="0.35">
      <c r="A14" s="35">
        <v>5</v>
      </c>
      <c r="B14" s="35" t="s">
        <v>9719</v>
      </c>
      <c r="C14" s="35" t="s">
        <v>10663</v>
      </c>
      <c r="D14" s="35" t="s">
        <v>10853</v>
      </c>
      <c r="E14" s="35" t="s">
        <v>10855</v>
      </c>
      <c r="F14" s="36" t="s">
        <v>10658</v>
      </c>
      <c r="G14" s="36" t="s">
        <v>10658</v>
      </c>
      <c r="H14" s="36" t="s">
        <v>10659</v>
      </c>
      <c r="I14" s="36">
        <v>135918</v>
      </c>
      <c r="J14" s="35">
        <v>694.66909999999996</v>
      </c>
      <c r="K14" s="35">
        <v>142.65</v>
      </c>
      <c r="L14" s="35">
        <v>510.75</v>
      </c>
      <c r="M14" s="35">
        <v>182.12265888020801</v>
      </c>
      <c r="N14" s="35">
        <v>3.11157955743592</v>
      </c>
      <c r="O14" s="35">
        <v>3.11157955743592</v>
      </c>
    </row>
    <row r="15" spans="1:15" x14ac:dyDescent="0.35">
      <c r="A15" s="35">
        <v>6</v>
      </c>
      <c r="B15" s="35" t="s">
        <v>9719</v>
      </c>
      <c r="C15" s="35" t="s">
        <v>10664</v>
      </c>
      <c r="D15" s="35" t="s">
        <v>10665</v>
      </c>
      <c r="E15" s="35" t="s">
        <v>10647</v>
      </c>
      <c r="F15" s="36" t="s">
        <v>9780</v>
      </c>
      <c r="G15" s="36" t="s">
        <v>9780</v>
      </c>
      <c r="H15" s="36" t="s">
        <v>9780</v>
      </c>
      <c r="I15" s="36">
        <v>1248470</v>
      </c>
      <c r="J15" s="35">
        <v>407.186357960338</v>
      </c>
      <c r="K15" s="35">
        <v>1310.296</v>
      </c>
      <c r="L15" s="35">
        <v>219.62783591605</v>
      </c>
      <c r="M15" s="35">
        <v>181.67824172974699</v>
      </c>
      <c r="N15" s="35">
        <v>5.8802803145399496</v>
      </c>
      <c r="O15" s="35">
        <v>4.7813949070102604</v>
      </c>
    </row>
    <row r="16" spans="1:15" s="34" customFormat="1" x14ac:dyDescent="0.35">
      <c r="A16" s="35">
        <v>6</v>
      </c>
      <c r="B16" s="35" t="s">
        <v>9719</v>
      </c>
      <c r="C16" s="35" t="s">
        <v>10666</v>
      </c>
      <c r="D16" s="35" t="s">
        <v>10665</v>
      </c>
      <c r="E16" s="35" t="s">
        <v>10667</v>
      </c>
      <c r="F16" s="36" t="s">
        <v>10650</v>
      </c>
      <c r="G16" s="36" t="s">
        <v>10650</v>
      </c>
      <c r="H16" s="36" t="s">
        <v>10656</v>
      </c>
      <c r="I16" s="36">
        <v>1109329</v>
      </c>
      <c r="J16" s="35">
        <v>361.01606428571398</v>
      </c>
      <c r="K16" s="35">
        <v>1164.2629999999999</v>
      </c>
      <c r="L16" s="35">
        <v>184.23691428571399</v>
      </c>
      <c r="M16" s="35">
        <v>181.38475700059601</v>
      </c>
      <c r="N16" s="35">
        <v>6.2271624853615704</v>
      </c>
      <c r="O16" s="35">
        <v>6.2271624853615704</v>
      </c>
    </row>
    <row r="17" spans="1:15" x14ac:dyDescent="0.35">
      <c r="A17" s="35">
        <v>6</v>
      </c>
      <c r="B17" s="35" t="s">
        <v>9719</v>
      </c>
      <c r="C17" s="35" t="s">
        <v>10668</v>
      </c>
      <c r="D17" s="35" t="s">
        <v>10665</v>
      </c>
      <c r="E17" s="35" t="s">
        <v>10669</v>
      </c>
      <c r="F17" s="36" t="s">
        <v>10658</v>
      </c>
      <c r="G17" s="36" t="s">
        <v>10658</v>
      </c>
      <c r="H17" s="36" t="s">
        <v>10659</v>
      </c>
      <c r="I17" s="36">
        <v>139141</v>
      </c>
      <c r="J17" s="35">
        <v>687.55967142857105</v>
      </c>
      <c r="K17" s="35">
        <v>146.03299999999999</v>
      </c>
      <c r="L17" s="35">
        <v>501.78557142857102</v>
      </c>
      <c r="M17" s="35">
        <v>184.018078692735</v>
      </c>
      <c r="N17" s="35">
        <v>3.11472679686044</v>
      </c>
      <c r="O17" s="35">
        <v>3.11472679686044</v>
      </c>
    </row>
    <row r="18" spans="1:15" x14ac:dyDescent="0.35">
      <c r="A18" s="35">
        <v>7</v>
      </c>
      <c r="B18" s="35" t="s">
        <v>9719</v>
      </c>
      <c r="C18" s="35" t="s">
        <v>10670</v>
      </c>
      <c r="D18" s="35" t="s">
        <v>10671</v>
      </c>
      <c r="E18" s="35" t="s">
        <v>10647</v>
      </c>
      <c r="F18" s="36" t="s">
        <v>9780</v>
      </c>
      <c r="G18" s="36" t="s">
        <v>9780</v>
      </c>
      <c r="H18" s="36" t="s">
        <v>9780</v>
      </c>
      <c r="I18" s="36">
        <v>1248470</v>
      </c>
      <c r="J18" s="35">
        <v>407.18362240219</v>
      </c>
      <c r="K18" s="35">
        <v>1310.296</v>
      </c>
      <c r="L18" s="35">
        <v>219.52464809698401</v>
      </c>
      <c r="M18" s="35">
        <v>181.77651169199399</v>
      </c>
      <c r="N18" s="35">
        <v>5.8824626132115903</v>
      </c>
      <c r="O18" s="35">
        <v>4.7805255938039597</v>
      </c>
    </row>
    <row r="19" spans="1:15" x14ac:dyDescent="0.35">
      <c r="A19" s="35">
        <v>7</v>
      </c>
      <c r="B19" s="35" t="s">
        <v>9719</v>
      </c>
      <c r="C19" s="35" t="s">
        <v>10672</v>
      </c>
      <c r="D19" s="35" t="s">
        <v>10671</v>
      </c>
      <c r="E19" s="35" t="s">
        <v>10673</v>
      </c>
      <c r="F19" s="36" t="s">
        <v>10650</v>
      </c>
      <c r="G19" s="36" t="s">
        <v>10650</v>
      </c>
      <c r="H19" s="36" t="s">
        <v>10656</v>
      </c>
      <c r="I19" s="36">
        <v>1109999</v>
      </c>
      <c r="J19" s="35">
        <v>360.64306428571399</v>
      </c>
      <c r="K19" s="35">
        <v>1164.9670000000001</v>
      </c>
      <c r="L19" s="35">
        <v>184.09291428571399</v>
      </c>
      <c r="M19" s="35">
        <v>181.14356273157401</v>
      </c>
      <c r="N19" s="35">
        <v>6.2278179165004097</v>
      </c>
      <c r="O19" s="35">
        <v>6.2278179165004097</v>
      </c>
    </row>
    <row r="20" spans="1:15" x14ac:dyDescent="0.35">
      <c r="A20" s="35">
        <v>7</v>
      </c>
      <c r="B20" s="35" t="s">
        <v>9719</v>
      </c>
      <c r="C20" s="35" t="s">
        <v>10674</v>
      </c>
      <c r="D20" s="35" t="s">
        <v>10671</v>
      </c>
      <c r="E20" s="35" t="s">
        <v>10675</v>
      </c>
      <c r="F20" s="36" t="s">
        <v>10658</v>
      </c>
      <c r="G20" s="36" t="s">
        <v>10658</v>
      </c>
      <c r="H20" s="36" t="s">
        <v>10659</v>
      </c>
      <c r="I20" s="36">
        <v>138471</v>
      </c>
      <c r="J20" s="35">
        <v>692.14189999999996</v>
      </c>
      <c r="K20" s="35">
        <v>145.32900000000001</v>
      </c>
      <c r="L20" s="35">
        <v>503.5478</v>
      </c>
      <c r="M20" s="35">
        <v>186.85027296175701</v>
      </c>
      <c r="N20" s="35">
        <v>3.1140713657216001</v>
      </c>
      <c r="O20" s="35">
        <v>3.1140713657216001</v>
      </c>
    </row>
    <row r="21" spans="1:15" s="34" customFormat="1" x14ac:dyDescent="0.35">
      <c r="A21" s="35">
        <v>8</v>
      </c>
      <c r="B21" s="35" t="s">
        <v>9719</v>
      </c>
      <c r="C21" s="35" t="s">
        <v>10676</v>
      </c>
      <c r="D21" s="35" t="s">
        <v>10856</v>
      </c>
      <c r="E21" s="35" t="s">
        <v>10647</v>
      </c>
      <c r="F21" s="36" t="s">
        <v>9780</v>
      </c>
      <c r="G21" s="36" t="s">
        <v>9780</v>
      </c>
      <c r="H21" s="36" t="s">
        <v>9780</v>
      </c>
      <c r="I21" s="36">
        <v>1248470</v>
      </c>
      <c r="J21" s="35">
        <v>407.24726904718</v>
      </c>
      <c r="K21" s="35">
        <v>1310.296</v>
      </c>
      <c r="L21" s="35">
        <v>219.69082155525999</v>
      </c>
      <c r="M21" s="35">
        <v>181.661167524793</v>
      </c>
      <c r="N21" s="35">
        <v>5.8952799671257798</v>
      </c>
      <c r="O21" s="35">
        <v>4.7754442195127798</v>
      </c>
    </row>
    <row r="22" spans="1:15" x14ac:dyDescent="0.35">
      <c r="A22" s="35">
        <v>8</v>
      </c>
      <c r="B22" s="35" t="s">
        <v>9719</v>
      </c>
      <c r="C22" s="35" t="s">
        <v>10677</v>
      </c>
      <c r="D22" s="35" t="s">
        <v>10856</v>
      </c>
      <c r="E22" s="35" t="s">
        <v>10857</v>
      </c>
      <c r="F22" s="36" t="s">
        <v>10650</v>
      </c>
      <c r="G22" s="36" t="s">
        <v>10650</v>
      </c>
      <c r="H22" s="36" t="s">
        <v>10656</v>
      </c>
      <c r="I22" s="36">
        <v>1113932</v>
      </c>
      <c r="J22" s="35">
        <v>360.44346428571401</v>
      </c>
      <c r="K22" s="35">
        <v>1169.0940000000001</v>
      </c>
      <c r="L22" s="35">
        <v>184.062314285714</v>
      </c>
      <c r="M22" s="35">
        <v>181.00694060611099</v>
      </c>
      <c r="N22" s="35">
        <v>6.2316549884391801</v>
      </c>
      <c r="O22" s="35">
        <v>6.2316549884391801</v>
      </c>
    </row>
    <row r="23" spans="1:15" x14ac:dyDescent="0.35">
      <c r="A23" s="35">
        <v>8</v>
      </c>
      <c r="B23" s="35" t="s">
        <v>9719</v>
      </c>
      <c r="C23" s="35" t="s">
        <v>10678</v>
      </c>
      <c r="D23" s="35" t="s">
        <v>10856</v>
      </c>
      <c r="E23" s="35" t="s">
        <v>10858</v>
      </c>
      <c r="F23" s="36" t="s">
        <v>10658</v>
      </c>
      <c r="G23" s="36" t="s">
        <v>10658</v>
      </c>
      <c r="H23" s="36" t="s">
        <v>10659</v>
      </c>
      <c r="I23" s="36">
        <v>134538</v>
      </c>
      <c r="J23" s="35">
        <v>703.53418571428494</v>
      </c>
      <c r="K23" s="35">
        <v>141.202</v>
      </c>
      <c r="L23" s="35">
        <v>514.68008571428504</v>
      </c>
      <c r="M23" s="35">
        <v>187.07789508722001</v>
      </c>
      <c r="N23" s="35">
        <v>3.1102342937828298</v>
      </c>
      <c r="O23" s="35">
        <v>3.1102342937828298</v>
      </c>
    </row>
    <row r="24" spans="1:15" x14ac:dyDescent="0.35">
      <c r="A24" s="35">
        <v>9</v>
      </c>
      <c r="B24" s="35" t="s">
        <v>9719</v>
      </c>
      <c r="C24" s="35" t="s">
        <v>10679</v>
      </c>
      <c r="D24" s="35" t="s">
        <v>10859</v>
      </c>
      <c r="E24" s="35" t="s">
        <v>10647</v>
      </c>
      <c r="F24" s="36" t="s">
        <v>9780</v>
      </c>
      <c r="G24" s="36" t="s">
        <v>9780</v>
      </c>
      <c r="H24" s="36" t="s">
        <v>9780</v>
      </c>
      <c r="I24" s="36">
        <v>1248470</v>
      </c>
      <c r="J24" s="35">
        <v>407.22083888700598</v>
      </c>
      <c r="K24" s="35">
        <v>1310.296</v>
      </c>
      <c r="L24" s="35">
        <v>219.57033643202899</v>
      </c>
      <c r="M24" s="35">
        <v>181.76432344070099</v>
      </c>
      <c r="N24" s="35">
        <v>5.8861790142753501</v>
      </c>
      <c r="O24" s="35">
        <v>4.7790479641017898</v>
      </c>
    </row>
    <row r="25" spans="1:15" x14ac:dyDescent="0.35">
      <c r="A25" s="35">
        <v>9</v>
      </c>
      <c r="B25" s="35" t="s">
        <v>9719</v>
      </c>
      <c r="C25" s="35" t="s">
        <v>10680</v>
      </c>
      <c r="D25" s="35" t="s">
        <v>10859</v>
      </c>
      <c r="E25" s="35" t="s">
        <v>10860</v>
      </c>
      <c r="F25" s="36" t="s">
        <v>10650</v>
      </c>
      <c r="G25" s="36" t="s">
        <v>10650</v>
      </c>
      <c r="H25" s="36" t="s">
        <v>10656</v>
      </c>
      <c r="I25" s="36">
        <v>1111141</v>
      </c>
      <c r="J25" s="35">
        <v>360.31120714285697</v>
      </c>
      <c r="K25" s="35">
        <v>1166.165</v>
      </c>
      <c r="L25" s="35">
        <v>184.07905714285701</v>
      </c>
      <c r="M25" s="35">
        <v>180.81873301156401</v>
      </c>
      <c r="N25" s="35">
        <v>6.2289326710784501</v>
      </c>
      <c r="O25" s="35">
        <v>6.2289326710784501</v>
      </c>
    </row>
    <row r="26" spans="1:15" s="34" customFormat="1" x14ac:dyDescent="0.35">
      <c r="A26" s="35">
        <v>9</v>
      </c>
      <c r="B26" s="35" t="s">
        <v>9719</v>
      </c>
      <c r="C26" s="35" t="s">
        <v>10681</v>
      </c>
      <c r="D26" s="35" t="s">
        <v>10859</v>
      </c>
      <c r="E26" s="35" t="s">
        <v>10861</v>
      </c>
      <c r="F26" s="36" t="s">
        <v>10658</v>
      </c>
      <c r="G26" s="36" t="s">
        <v>10658</v>
      </c>
      <c r="H26" s="36" t="s">
        <v>10659</v>
      </c>
      <c r="I26" s="36">
        <v>137329</v>
      </c>
      <c r="J26" s="35">
        <v>697.88264285714297</v>
      </c>
      <c r="K26" s="35">
        <v>144.131</v>
      </c>
      <c r="L26" s="35">
        <v>506.73054285714198</v>
      </c>
      <c r="M26" s="35">
        <v>189.415102681767</v>
      </c>
      <c r="N26" s="35">
        <v>3.1129566111435598</v>
      </c>
      <c r="O26" s="35">
        <v>3.1129566111435598</v>
      </c>
    </row>
    <row r="27" spans="1:15" x14ac:dyDescent="0.35">
      <c r="A27" s="35">
        <v>10</v>
      </c>
      <c r="B27" s="35" t="s">
        <v>9719</v>
      </c>
      <c r="C27" s="35" t="s">
        <v>10682</v>
      </c>
      <c r="D27" s="35" t="s">
        <v>10862</v>
      </c>
      <c r="E27" s="35" t="s">
        <v>10647</v>
      </c>
      <c r="F27" s="36" t="s">
        <v>9780</v>
      </c>
      <c r="G27" s="36" t="s">
        <v>9780</v>
      </c>
      <c r="H27" s="36" t="s">
        <v>9780</v>
      </c>
      <c r="I27" s="36">
        <v>1248470</v>
      </c>
      <c r="J27" s="35">
        <v>407.72538173920401</v>
      </c>
      <c r="K27" s="35">
        <v>1310.296</v>
      </c>
      <c r="L27" s="35">
        <v>219.67458737827101</v>
      </c>
      <c r="M27" s="35">
        <v>182.07671699703101</v>
      </c>
      <c r="N27" s="35">
        <v>5.9740773639007703</v>
      </c>
      <c r="O27" s="35">
        <v>4.7450926762209997</v>
      </c>
    </row>
    <row r="28" spans="1:15" x14ac:dyDescent="0.35">
      <c r="A28" s="35">
        <v>10</v>
      </c>
      <c r="B28" s="35" t="s">
        <v>9719</v>
      </c>
      <c r="C28" s="35" t="s">
        <v>10683</v>
      </c>
      <c r="D28" s="35" t="s">
        <v>10862</v>
      </c>
      <c r="E28" s="35" t="s">
        <v>10863</v>
      </c>
      <c r="F28" s="36" t="s">
        <v>10650</v>
      </c>
      <c r="G28" s="36" t="s">
        <v>10650</v>
      </c>
      <c r="H28" s="36" t="s">
        <v>10656</v>
      </c>
      <c r="I28" s="36">
        <v>1137834</v>
      </c>
      <c r="J28" s="35">
        <v>360.966121428571</v>
      </c>
      <c r="K28" s="35">
        <v>1194.181</v>
      </c>
      <c r="L28" s="35">
        <v>182.91897142857101</v>
      </c>
      <c r="M28" s="35">
        <v>182.961484795746</v>
      </c>
      <c r="N28" s="35">
        <v>6.2547897805927599</v>
      </c>
      <c r="O28" s="35">
        <v>6.2547897805927599</v>
      </c>
    </row>
    <row r="29" spans="1:15" x14ac:dyDescent="0.35">
      <c r="A29" s="35">
        <v>10</v>
      </c>
      <c r="B29" s="35" t="s">
        <v>9719</v>
      </c>
      <c r="C29" s="35" t="s">
        <v>10684</v>
      </c>
      <c r="D29" s="35" t="s">
        <v>10862</v>
      </c>
      <c r="E29" s="35" t="s">
        <v>10864</v>
      </c>
      <c r="F29" s="36" t="s">
        <v>10658</v>
      </c>
      <c r="G29" s="36" t="s">
        <v>10658</v>
      </c>
      <c r="H29" s="36" t="s">
        <v>10659</v>
      </c>
      <c r="I29" s="36">
        <v>110636</v>
      </c>
      <c r="J29" s="35">
        <v>772.72864285714195</v>
      </c>
      <c r="K29" s="35">
        <v>116.11499999999999</v>
      </c>
      <c r="L29" s="35">
        <v>597.68654285714194</v>
      </c>
      <c r="M29" s="35">
        <v>172.97735089758501</v>
      </c>
      <c r="N29" s="35">
        <v>3.08709950162925</v>
      </c>
      <c r="O29" s="35">
        <v>3.08709950162925</v>
      </c>
    </row>
    <row r="30" spans="1:15" x14ac:dyDescent="0.35">
      <c r="A30" s="35">
        <v>11</v>
      </c>
      <c r="B30" s="35" t="s">
        <v>9719</v>
      </c>
      <c r="C30" s="35" t="s">
        <v>10685</v>
      </c>
      <c r="D30" s="35" t="s">
        <v>10865</v>
      </c>
      <c r="E30" s="35" t="s">
        <v>10647</v>
      </c>
      <c r="F30" s="36" t="s">
        <v>9780</v>
      </c>
      <c r="G30" s="36" t="s">
        <v>9780</v>
      </c>
      <c r="H30" s="36" t="s">
        <v>9780</v>
      </c>
      <c r="I30" s="36">
        <v>1248470</v>
      </c>
      <c r="J30" s="35">
        <v>407.24796546929502</v>
      </c>
      <c r="K30" s="35">
        <v>1310.296</v>
      </c>
      <c r="L30" s="35">
        <v>219.561794354667</v>
      </c>
      <c r="M30" s="35">
        <v>181.80448360364099</v>
      </c>
      <c r="N30" s="35">
        <v>5.8816875109869002</v>
      </c>
      <c r="O30" s="35">
        <v>4.7808342148347798</v>
      </c>
    </row>
    <row r="31" spans="1:15" s="34" customFormat="1" x14ac:dyDescent="0.35">
      <c r="A31" s="35">
        <v>11</v>
      </c>
      <c r="B31" s="35" t="s">
        <v>9719</v>
      </c>
      <c r="C31" s="35" t="s">
        <v>10686</v>
      </c>
      <c r="D31" s="35" t="s">
        <v>10865</v>
      </c>
      <c r="E31" s="35" t="s">
        <v>10866</v>
      </c>
      <c r="F31" s="36" t="s">
        <v>10650</v>
      </c>
      <c r="G31" s="36" t="s">
        <v>10650</v>
      </c>
      <c r="H31" s="36" t="s">
        <v>10656</v>
      </c>
      <c r="I31" s="36">
        <v>1109761</v>
      </c>
      <c r="J31" s="35">
        <v>361.00049285714198</v>
      </c>
      <c r="K31" s="35">
        <v>1164.7170000000001</v>
      </c>
      <c r="L31" s="35">
        <v>184.14434285714199</v>
      </c>
      <c r="M31" s="35">
        <v>181.462959449571</v>
      </c>
      <c r="N31" s="35">
        <v>6.2275851936435398</v>
      </c>
      <c r="O31" s="35">
        <v>6.2275851936435398</v>
      </c>
    </row>
    <row r="32" spans="1:15" x14ac:dyDescent="0.35">
      <c r="A32" s="35">
        <v>11</v>
      </c>
      <c r="B32" s="35" t="s">
        <v>9719</v>
      </c>
      <c r="C32" s="35" t="s">
        <v>10687</v>
      </c>
      <c r="D32" s="35" t="s">
        <v>10865</v>
      </c>
      <c r="E32" s="35" t="s">
        <v>10867</v>
      </c>
      <c r="F32" s="36" t="s">
        <v>10658</v>
      </c>
      <c r="G32" s="36" t="s">
        <v>10658</v>
      </c>
      <c r="H32" s="36" t="s">
        <v>10659</v>
      </c>
      <c r="I32" s="36">
        <v>138709</v>
      </c>
      <c r="J32" s="35">
        <v>689.21618571428496</v>
      </c>
      <c r="K32" s="35">
        <v>145.57900000000001</v>
      </c>
      <c r="L32" s="35">
        <v>502.922085714285</v>
      </c>
      <c r="M32" s="35">
        <v>184.53687624375999</v>
      </c>
      <c r="N32" s="35">
        <v>3.1143040885784701</v>
      </c>
      <c r="O32" s="35">
        <v>3.1143040885784701</v>
      </c>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4" spans="6:9" x14ac:dyDescent="0.35">
      <c r="F94" s="36"/>
      <c r="G94" s="36"/>
      <c r="H94"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row r="142" spans="6:9" x14ac:dyDescent="0.35">
      <c r="F142" s="36"/>
      <c r="G142" s="36"/>
      <c r="H142" s="36"/>
    </row>
    <row r="143" spans="6:9" x14ac:dyDescent="0.35">
      <c r="F143" s="36"/>
      <c r="G143" s="36"/>
      <c r="H143" s="36"/>
    </row>
    <row r="145" spans="6:8" x14ac:dyDescent="0.35">
      <c r="F145" s="36"/>
      <c r="G145" s="36"/>
      <c r="H145" s="36"/>
    </row>
    <row r="146" spans="6:8" x14ac:dyDescent="0.35">
      <c r="F146" s="36"/>
      <c r="G146" s="36"/>
      <c r="H146" s="36"/>
    </row>
    <row r="148" spans="6:8" x14ac:dyDescent="0.35">
      <c r="F148" s="36"/>
      <c r="G148" s="36"/>
      <c r="H148" s="36"/>
    </row>
    <row r="149" spans="6:8" x14ac:dyDescent="0.35">
      <c r="F149" s="36"/>
      <c r="G149" s="36"/>
      <c r="H149" s="36"/>
    </row>
    <row r="151" spans="6:8" x14ac:dyDescent="0.35">
      <c r="F151" s="36"/>
      <c r="G151" s="36"/>
      <c r="H151" s="36"/>
    </row>
    <row r="152" spans="6:8" x14ac:dyDescent="0.35">
      <c r="F152" s="36"/>
      <c r="G152" s="36"/>
      <c r="H152" s="36"/>
    </row>
    <row r="154" spans="6:8" x14ac:dyDescent="0.35">
      <c r="F154" s="36"/>
      <c r="G154" s="36"/>
      <c r="H154" s="36"/>
    </row>
    <row r="155" spans="6:8" x14ac:dyDescent="0.35">
      <c r="F155" s="36"/>
      <c r="G155" s="36"/>
      <c r="H155" s="36"/>
    </row>
    <row r="157" spans="6:8" x14ac:dyDescent="0.35">
      <c r="F157" s="36"/>
      <c r="G157" s="36"/>
      <c r="H157" s="36"/>
    </row>
    <row r="158" spans="6:8" x14ac:dyDescent="0.35">
      <c r="F158" s="36"/>
      <c r="G158" s="36"/>
      <c r="H158" s="36"/>
    </row>
    <row r="160" spans="6:8" x14ac:dyDescent="0.35">
      <c r="F160" s="36"/>
      <c r="G160" s="36"/>
      <c r="H160" s="36"/>
    </row>
    <row r="161" spans="6:8" x14ac:dyDescent="0.35">
      <c r="F161" s="36"/>
      <c r="G161" s="36"/>
      <c r="H161" s="36"/>
    </row>
    <row r="163" spans="6:8" x14ac:dyDescent="0.35">
      <c r="F163" s="36"/>
      <c r="G163" s="36"/>
      <c r="H163" s="36"/>
    </row>
    <row r="164" spans="6:8" x14ac:dyDescent="0.35">
      <c r="F164" s="36"/>
      <c r="G164" s="36"/>
      <c r="H164" s="36"/>
    </row>
    <row r="166" spans="6:8" x14ac:dyDescent="0.35">
      <c r="F166" s="36"/>
      <c r="G166" s="36"/>
      <c r="H166" s="36"/>
    </row>
    <row r="167" spans="6:8" x14ac:dyDescent="0.35">
      <c r="F167" s="36"/>
      <c r="G167" s="36"/>
      <c r="H167" s="36"/>
    </row>
    <row r="169" spans="6:8" x14ac:dyDescent="0.35">
      <c r="F169" s="36"/>
      <c r="G169" s="36"/>
      <c r="H169" s="36"/>
    </row>
    <row r="170" spans="6:8" x14ac:dyDescent="0.35">
      <c r="F170" s="36"/>
      <c r="G170" s="36"/>
      <c r="H170" s="36"/>
    </row>
    <row r="172" spans="6:8" x14ac:dyDescent="0.35">
      <c r="F172" s="36"/>
      <c r="G172" s="36"/>
      <c r="H172" s="36"/>
    </row>
    <row r="173" spans="6:8" x14ac:dyDescent="0.35">
      <c r="F173" s="36"/>
      <c r="G173" s="36"/>
      <c r="H173" s="36"/>
    </row>
    <row r="175" spans="6:8" x14ac:dyDescent="0.35">
      <c r="F175" s="36"/>
      <c r="G175" s="36"/>
      <c r="H175" s="36"/>
    </row>
    <row r="176" spans="6:8" x14ac:dyDescent="0.35">
      <c r="F176" s="36"/>
      <c r="G176" s="36"/>
      <c r="H176" s="36"/>
    </row>
    <row r="178" spans="6:8" x14ac:dyDescent="0.35">
      <c r="F178" s="36"/>
      <c r="G178" s="36"/>
      <c r="H178" s="36"/>
    </row>
    <row r="179" spans="6:8" x14ac:dyDescent="0.35">
      <c r="F179" s="36"/>
      <c r="G179" s="36"/>
      <c r="H179" s="36"/>
    </row>
    <row r="181" spans="6:8" x14ac:dyDescent="0.35">
      <c r="F181" s="36"/>
      <c r="G181" s="36"/>
      <c r="H181" s="36"/>
    </row>
    <row r="182" spans="6:8" x14ac:dyDescent="0.35">
      <c r="F182" s="36"/>
      <c r="G182" s="36"/>
      <c r="H182" s="36"/>
    </row>
    <row r="184" spans="6:8" x14ac:dyDescent="0.35">
      <c r="F184" s="36"/>
      <c r="G184" s="36"/>
      <c r="H184" s="36"/>
    </row>
    <row r="185" spans="6:8" x14ac:dyDescent="0.35">
      <c r="F185" s="36"/>
      <c r="G185" s="36"/>
      <c r="H185" s="36"/>
    </row>
    <row r="187" spans="6:8" x14ac:dyDescent="0.35">
      <c r="F187" s="36"/>
      <c r="G187" s="36"/>
      <c r="H187" s="36"/>
    </row>
    <row r="188" spans="6:8" x14ac:dyDescent="0.35">
      <c r="F188" s="36"/>
      <c r="G188" s="36"/>
      <c r="H188" s="36"/>
    </row>
    <row r="190" spans="6:8" x14ac:dyDescent="0.35">
      <c r="F190" s="36"/>
      <c r="G190" s="36"/>
      <c r="H190" s="36"/>
    </row>
    <row r="191" spans="6:8" x14ac:dyDescent="0.35">
      <c r="F191" s="36"/>
      <c r="G191" s="36"/>
      <c r="H191" s="36"/>
    </row>
    <row r="193" spans="6:8" x14ac:dyDescent="0.35">
      <c r="F193" s="36"/>
      <c r="G193" s="36"/>
      <c r="H193" s="36"/>
    </row>
    <row r="194" spans="6:8" x14ac:dyDescent="0.35">
      <c r="F194" s="36"/>
      <c r="G194" s="36"/>
      <c r="H194" s="36"/>
    </row>
    <row r="196" spans="6:8" x14ac:dyDescent="0.35">
      <c r="F196" s="36"/>
      <c r="G196" s="36"/>
      <c r="H196" s="36"/>
    </row>
    <row r="197" spans="6:8" x14ac:dyDescent="0.35">
      <c r="F197" s="36"/>
      <c r="G197" s="36"/>
      <c r="H197" s="36"/>
    </row>
    <row r="199" spans="6:8" x14ac:dyDescent="0.35">
      <c r="F199" s="36"/>
      <c r="G199" s="36"/>
      <c r="H199" s="36"/>
    </row>
    <row r="200" spans="6:8" x14ac:dyDescent="0.35">
      <c r="F200" s="36"/>
      <c r="G200" s="36"/>
      <c r="H200" s="36"/>
    </row>
    <row r="202" spans="6:8" x14ac:dyDescent="0.35">
      <c r="F202" s="36"/>
      <c r="G202" s="36"/>
      <c r="H202" s="36"/>
    </row>
    <row r="203" spans="6:8" x14ac:dyDescent="0.35">
      <c r="F203" s="36"/>
      <c r="G203" s="36"/>
      <c r="H203" s="36"/>
    </row>
    <row r="205" spans="6:8" x14ac:dyDescent="0.35">
      <c r="F205" s="36"/>
      <c r="G205" s="36"/>
      <c r="H205" s="36"/>
    </row>
    <row r="206" spans="6:8" x14ac:dyDescent="0.35">
      <c r="F206" s="36"/>
      <c r="G206" s="36"/>
      <c r="H206" s="36"/>
    </row>
    <row r="208" spans="6:8" x14ac:dyDescent="0.35">
      <c r="F208" s="36"/>
      <c r="G208" s="36"/>
      <c r="H208" s="36"/>
    </row>
    <row r="209" spans="6:8" x14ac:dyDescent="0.35">
      <c r="F209" s="36"/>
      <c r="G209" s="36"/>
      <c r="H209" s="36"/>
    </row>
    <row r="211" spans="6:8" x14ac:dyDescent="0.35">
      <c r="F211" s="36"/>
      <c r="G211" s="36"/>
      <c r="H211" s="36"/>
    </row>
    <row r="212" spans="6:8" x14ac:dyDescent="0.35">
      <c r="F212" s="36"/>
      <c r="G212" s="36"/>
      <c r="H212" s="36"/>
    </row>
    <row r="214" spans="6:8" x14ac:dyDescent="0.35">
      <c r="F214" s="36"/>
      <c r="G214" s="36"/>
      <c r="H214" s="36"/>
    </row>
    <row r="215" spans="6:8" x14ac:dyDescent="0.35">
      <c r="F215" s="36"/>
      <c r="G215" s="36"/>
      <c r="H215" s="36"/>
    </row>
    <row r="217" spans="6:8" x14ac:dyDescent="0.35">
      <c r="F217" s="36"/>
      <c r="G217" s="36"/>
      <c r="H217" s="36"/>
    </row>
    <row r="218" spans="6:8" x14ac:dyDescent="0.35">
      <c r="F218" s="36"/>
      <c r="G218" s="36"/>
      <c r="H218" s="36"/>
    </row>
    <row r="220" spans="6:8" x14ac:dyDescent="0.35">
      <c r="F220" s="36"/>
      <c r="G220" s="36"/>
      <c r="H220" s="36"/>
    </row>
    <row r="221" spans="6:8" x14ac:dyDescent="0.35">
      <c r="F221" s="36"/>
      <c r="G221" s="36"/>
      <c r="H221" s="36"/>
    </row>
    <row r="223" spans="6:8" x14ac:dyDescent="0.35">
      <c r="F223" s="36"/>
      <c r="G223" s="36"/>
      <c r="H223" s="36"/>
    </row>
    <row r="224" spans="6:8" x14ac:dyDescent="0.35">
      <c r="F224" s="36"/>
      <c r="G224" s="36"/>
      <c r="H224" s="36"/>
    </row>
    <row r="226" spans="6:8" x14ac:dyDescent="0.35">
      <c r="F226" s="36"/>
      <c r="G226" s="36"/>
      <c r="H226" s="36"/>
    </row>
    <row r="227" spans="6:8" x14ac:dyDescent="0.35">
      <c r="F227" s="36"/>
      <c r="G227" s="36"/>
      <c r="H227" s="36"/>
    </row>
    <row r="229" spans="6:8" x14ac:dyDescent="0.35">
      <c r="F229" s="36"/>
      <c r="G229" s="36"/>
      <c r="H229" s="36"/>
    </row>
    <row r="230" spans="6:8" x14ac:dyDescent="0.35">
      <c r="F230" s="36"/>
      <c r="G230" s="36"/>
      <c r="H230" s="36"/>
    </row>
    <row r="232" spans="6:8" x14ac:dyDescent="0.35">
      <c r="F232" s="36"/>
      <c r="G232" s="36"/>
      <c r="H232" s="36"/>
    </row>
    <row r="233" spans="6:8" x14ac:dyDescent="0.35">
      <c r="F233" s="36"/>
      <c r="G233" s="36"/>
      <c r="H233" s="36"/>
    </row>
    <row r="235" spans="6:8" x14ac:dyDescent="0.35">
      <c r="F235" s="36"/>
      <c r="G235" s="36"/>
      <c r="H235" s="36"/>
    </row>
    <row r="236" spans="6:8" x14ac:dyDescent="0.35">
      <c r="F236" s="36"/>
      <c r="G236" s="36"/>
      <c r="H236" s="36"/>
    </row>
    <row r="238" spans="6:8" x14ac:dyDescent="0.35">
      <c r="F238" s="36"/>
      <c r="G238" s="36"/>
      <c r="H238" s="36"/>
    </row>
    <row r="239" spans="6:8" x14ac:dyDescent="0.35">
      <c r="F239" s="36"/>
      <c r="G239" s="36"/>
      <c r="H239" s="36"/>
    </row>
    <row r="241" spans="6:8" x14ac:dyDescent="0.35">
      <c r="F241" s="36"/>
      <c r="G241" s="36"/>
      <c r="H241" s="36"/>
    </row>
    <row r="242" spans="6:8" x14ac:dyDescent="0.35">
      <c r="F242" s="36"/>
      <c r="G242" s="36"/>
      <c r="H242" s="36"/>
    </row>
    <row r="244" spans="6:8" x14ac:dyDescent="0.35">
      <c r="F244" s="36"/>
      <c r="G244" s="36"/>
      <c r="H244" s="36"/>
    </row>
    <row r="245" spans="6:8" x14ac:dyDescent="0.35">
      <c r="F245" s="36"/>
      <c r="G245" s="36"/>
      <c r="H245" s="36"/>
    </row>
    <row r="247" spans="6:8" x14ac:dyDescent="0.35">
      <c r="F247" s="36"/>
      <c r="G247" s="36"/>
      <c r="H247" s="36"/>
    </row>
    <row r="248" spans="6:8" x14ac:dyDescent="0.35">
      <c r="F248" s="36"/>
      <c r="G248" s="36"/>
      <c r="H248" s="36"/>
    </row>
    <row r="250" spans="6:8" x14ac:dyDescent="0.35">
      <c r="F250" s="36"/>
      <c r="G250" s="36"/>
      <c r="H250" s="36"/>
    </row>
    <row r="251" spans="6:8" x14ac:dyDescent="0.35">
      <c r="F251" s="36"/>
      <c r="G251" s="36"/>
      <c r="H251" s="36"/>
    </row>
    <row r="253" spans="6:8" x14ac:dyDescent="0.35">
      <c r="F253" s="36"/>
      <c r="G253" s="36"/>
      <c r="H253" s="36"/>
    </row>
    <row r="254" spans="6:8" x14ac:dyDescent="0.35">
      <c r="F254" s="36"/>
      <c r="G254" s="36"/>
      <c r="H254" s="36"/>
    </row>
    <row r="256" spans="6:8" x14ac:dyDescent="0.35">
      <c r="F256" s="36"/>
      <c r="G256" s="36"/>
      <c r="H256" s="36"/>
    </row>
    <row r="257" spans="6:8" x14ac:dyDescent="0.35">
      <c r="F257" s="36"/>
      <c r="G257" s="36"/>
      <c r="H257" s="36"/>
    </row>
    <row r="259" spans="6:8" x14ac:dyDescent="0.35">
      <c r="F259" s="36"/>
      <c r="G259" s="36"/>
      <c r="H259" s="36"/>
    </row>
    <row r="260" spans="6:8" x14ac:dyDescent="0.35">
      <c r="F260" s="36"/>
      <c r="G260" s="36"/>
      <c r="H260" s="36"/>
    </row>
    <row r="262" spans="6:8" x14ac:dyDescent="0.35">
      <c r="F262" s="36"/>
      <c r="G262" s="36"/>
      <c r="H262" s="36"/>
    </row>
    <row r="263" spans="6:8" x14ac:dyDescent="0.35">
      <c r="F263" s="36"/>
      <c r="G263" s="36"/>
      <c r="H263" s="36"/>
    </row>
    <row r="265" spans="6:8" x14ac:dyDescent="0.35">
      <c r="F265" s="36"/>
      <c r="G265" s="36"/>
      <c r="H265" s="36"/>
    </row>
    <row r="266" spans="6:8" x14ac:dyDescent="0.35">
      <c r="F266" s="36"/>
      <c r="G266" s="36"/>
      <c r="H266" s="36"/>
    </row>
    <row r="268" spans="6:8" x14ac:dyDescent="0.35">
      <c r="F268" s="36"/>
      <c r="G268" s="36"/>
      <c r="H268" s="36"/>
    </row>
    <row r="269" spans="6:8" x14ac:dyDescent="0.35">
      <c r="F269" s="36"/>
      <c r="G269" s="36"/>
      <c r="H269" s="36"/>
    </row>
    <row r="271" spans="6:8" x14ac:dyDescent="0.35">
      <c r="F271" s="36"/>
      <c r="G271" s="36"/>
      <c r="H271" s="36"/>
    </row>
    <row r="272" spans="6:8" x14ac:dyDescent="0.35">
      <c r="F272" s="36"/>
      <c r="G272" s="36"/>
      <c r="H272" s="36"/>
    </row>
    <row r="274" spans="6:8" x14ac:dyDescent="0.35">
      <c r="F274" s="36"/>
      <c r="G274" s="36"/>
      <c r="H274" s="36"/>
    </row>
    <row r="275" spans="6:8" x14ac:dyDescent="0.35">
      <c r="F275" s="36"/>
      <c r="G275" s="36"/>
      <c r="H275" s="36"/>
    </row>
    <row r="277" spans="6:8" x14ac:dyDescent="0.35">
      <c r="F277" s="36"/>
      <c r="G277" s="36"/>
      <c r="H277" s="36"/>
    </row>
    <row r="278" spans="6:8" x14ac:dyDescent="0.35">
      <c r="F278" s="36"/>
      <c r="G278" s="36"/>
      <c r="H278" s="36"/>
    </row>
    <row r="280" spans="6:8" x14ac:dyDescent="0.35">
      <c r="F280" s="36"/>
      <c r="G280" s="36"/>
      <c r="H280" s="36"/>
    </row>
    <row r="281" spans="6:8" x14ac:dyDescent="0.35">
      <c r="F281" s="36"/>
      <c r="G281" s="36"/>
      <c r="H281" s="36"/>
    </row>
    <row r="283" spans="6:8" x14ac:dyDescent="0.35">
      <c r="F283" s="36"/>
      <c r="G283" s="36"/>
      <c r="H283" s="36"/>
    </row>
    <row r="284" spans="6:8" x14ac:dyDescent="0.35">
      <c r="F284" s="36"/>
      <c r="G284" s="36"/>
      <c r="H284" s="36"/>
    </row>
    <row r="286" spans="6:8" x14ac:dyDescent="0.35">
      <c r="F286" s="36"/>
      <c r="G286" s="36"/>
      <c r="H286" s="36"/>
    </row>
    <row r="287" spans="6:8" x14ac:dyDescent="0.35">
      <c r="F287" s="36"/>
      <c r="G287" s="36"/>
      <c r="H287" s="36"/>
    </row>
    <row r="289" spans="6:8" x14ac:dyDescent="0.35">
      <c r="F289" s="36"/>
      <c r="G289" s="36"/>
      <c r="H289" s="36"/>
    </row>
    <row r="290" spans="6:8" x14ac:dyDescent="0.35">
      <c r="F290" s="36"/>
      <c r="G290" s="36"/>
      <c r="H290" s="36"/>
    </row>
    <row r="292" spans="6:8" x14ac:dyDescent="0.35">
      <c r="F292" s="36"/>
      <c r="G292" s="36"/>
      <c r="H292" s="36"/>
    </row>
    <row r="293" spans="6:8" x14ac:dyDescent="0.35">
      <c r="F293" s="36"/>
      <c r="G293" s="36"/>
      <c r="H293" s="36"/>
    </row>
    <row r="295" spans="6:8" x14ac:dyDescent="0.35">
      <c r="F295" s="36"/>
      <c r="G295" s="36"/>
      <c r="H295" s="36"/>
    </row>
    <row r="296" spans="6:8" x14ac:dyDescent="0.35">
      <c r="F296" s="36"/>
      <c r="G296" s="36"/>
      <c r="H296" s="36"/>
    </row>
    <row r="298" spans="6:8" x14ac:dyDescent="0.35">
      <c r="F298" s="36"/>
      <c r="G298" s="36"/>
      <c r="H298" s="36"/>
    </row>
    <row r="299" spans="6:8" x14ac:dyDescent="0.35">
      <c r="F299" s="36"/>
      <c r="G299" s="36"/>
      <c r="H299" s="36"/>
    </row>
    <row r="301" spans="6:8" x14ac:dyDescent="0.35">
      <c r="F301" s="36"/>
      <c r="G301" s="36"/>
      <c r="H301" s="36"/>
    </row>
    <row r="302" spans="6:8" x14ac:dyDescent="0.35">
      <c r="F302" s="36"/>
      <c r="G302" s="36"/>
      <c r="H302" s="36"/>
    </row>
    <row r="304" spans="6:8" x14ac:dyDescent="0.35">
      <c r="F304" s="36"/>
      <c r="G304" s="36"/>
      <c r="H304" s="36"/>
    </row>
    <row r="305" spans="6:8" x14ac:dyDescent="0.35">
      <c r="F305" s="36"/>
      <c r="G305" s="36"/>
      <c r="H305" s="36"/>
    </row>
    <row r="307" spans="6:8" x14ac:dyDescent="0.35">
      <c r="F307" s="36"/>
      <c r="G307" s="36"/>
      <c r="H307" s="36"/>
    </row>
    <row r="308" spans="6:8" x14ac:dyDescent="0.35">
      <c r="F308" s="36"/>
      <c r="G308" s="36"/>
      <c r="H308" s="36"/>
    </row>
    <row r="310" spans="6:8" x14ac:dyDescent="0.35">
      <c r="F310" s="36"/>
      <c r="G310" s="36"/>
      <c r="H310" s="36"/>
    </row>
    <row r="311" spans="6:8" x14ac:dyDescent="0.35">
      <c r="F311" s="36"/>
      <c r="G311" s="36"/>
      <c r="H311" s="36"/>
    </row>
    <row r="313" spans="6:8" x14ac:dyDescent="0.35">
      <c r="F313" s="36"/>
      <c r="G313" s="36"/>
      <c r="H313" s="36"/>
    </row>
    <row r="314" spans="6:8" x14ac:dyDescent="0.35">
      <c r="F314" s="36"/>
      <c r="G314" s="36"/>
      <c r="H314" s="36"/>
    </row>
    <row r="316" spans="6:8" x14ac:dyDescent="0.35">
      <c r="F316" s="36"/>
      <c r="G316" s="36"/>
      <c r="H316" s="36"/>
    </row>
    <row r="317" spans="6:8" x14ac:dyDescent="0.35">
      <c r="F317" s="36"/>
      <c r="G317" s="36"/>
      <c r="H317" s="36"/>
    </row>
    <row r="319" spans="6:8" x14ac:dyDescent="0.35">
      <c r="F319" s="36"/>
      <c r="G319" s="36"/>
      <c r="H319" s="36"/>
    </row>
    <row r="320" spans="6:8" x14ac:dyDescent="0.35">
      <c r="F320" s="36"/>
      <c r="G320" s="36"/>
      <c r="H320" s="36"/>
    </row>
    <row r="322" spans="6:8" x14ac:dyDescent="0.35">
      <c r="F322" s="36"/>
      <c r="G322" s="36"/>
      <c r="H322" s="36"/>
    </row>
    <row r="323" spans="6:8" x14ac:dyDescent="0.35">
      <c r="F323" s="36"/>
      <c r="G323" s="36"/>
      <c r="H323" s="36"/>
    </row>
    <row r="325" spans="6:8" x14ac:dyDescent="0.35">
      <c r="F325" s="36"/>
      <c r="G325" s="36"/>
      <c r="H325" s="36"/>
    </row>
    <row r="326" spans="6:8" x14ac:dyDescent="0.35">
      <c r="F326" s="36"/>
      <c r="G326" s="36"/>
      <c r="H326" s="36"/>
    </row>
    <row r="328" spans="6:8" x14ac:dyDescent="0.35">
      <c r="F328" s="36"/>
      <c r="G328" s="36"/>
      <c r="H328" s="36"/>
    </row>
    <row r="329" spans="6:8" x14ac:dyDescent="0.35">
      <c r="F329" s="36"/>
      <c r="G329" s="36"/>
      <c r="H329" s="36"/>
    </row>
    <row r="331" spans="6:8" x14ac:dyDescent="0.35">
      <c r="F331" s="36"/>
      <c r="G331" s="36"/>
      <c r="H331" s="36"/>
    </row>
    <row r="332" spans="6:8" x14ac:dyDescent="0.35">
      <c r="F332" s="36"/>
      <c r="G332" s="36"/>
      <c r="H332" s="36"/>
    </row>
    <row r="334" spans="6:8" x14ac:dyDescent="0.35">
      <c r="F334" s="36"/>
      <c r="G334" s="36"/>
      <c r="H334" s="36"/>
    </row>
    <row r="335" spans="6:8" x14ac:dyDescent="0.35">
      <c r="F335" s="36"/>
      <c r="G335" s="36"/>
      <c r="H335" s="36"/>
    </row>
    <row r="337" spans="6:8" x14ac:dyDescent="0.35">
      <c r="F337" s="36"/>
      <c r="G337" s="36"/>
      <c r="H337" s="36"/>
    </row>
    <row r="338" spans="6:8" x14ac:dyDescent="0.35">
      <c r="F338" s="36"/>
      <c r="G338" s="36"/>
      <c r="H338" s="36"/>
    </row>
    <row r="340" spans="6:8" x14ac:dyDescent="0.35">
      <c r="F340" s="36"/>
      <c r="G340" s="36"/>
      <c r="H340" s="36"/>
    </row>
    <row r="341" spans="6:8" x14ac:dyDescent="0.35">
      <c r="F341" s="36"/>
      <c r="G341" s="36"/>
      <c r="H341" s="36"/>
    </row>
    <row r="343" spans="6:8" x14ac:dyDescent="0.35">
      <c r="F343" s="36"/>
      <c r="G343" s="36"/>
      <c r="H343" s="36"/>
    </row>
    <row r="344" spans="6:8" x14ac:dyDescent="0.35">
      <c r="F344" s="36"/>
      <c r="G344" s="36"/>
      <c r="H344" s="36"/>
    </row>
    <row r="346" spans="6:8" x14ac:dyDescent="0.35">
      <c r="F346" s="36"/>
      <c r="G346" s="36"/>
      <c r="H346" s="36"/>
    </row>
    <row r="347" spans="6:8" x14ac:dyDescent="0.35">
      <c r="F347" s="36"/>
      <c r="G347" s="36"/>
      <c r="H347" s="36"/>
    </row>
    <row r="349" spans="6:8" x14ac:dyDescent="0.35">
      <c r="F349" s="36"/>
      <c r="G349" s="36"/>
      <c r="H349" s="36"/>
    </row>
    <row r="350" spans="6:8" x14ac:dyDescent="0.35">
      <c r="F350" s="36"/>
      <c r="G350" s="36"/>
      <c r="H350" s="36"/>
    </row>
    <row r="352" spans="6:8" x14ac:dyDescent="0.35">
      <c r="F352" s="36"/>
      <c r="G352" s="36"/>
      <c r="H352" s="36"/>
    </row>
    <row r="353" spans="6:8" x14ac:dyDescent="0.35">
      <c r="F353" s="36"/>
      <c r="G353" s="36"/>
      <c r="H353" s="36"/>
    </row>
    <row r="355" spans="6:8" x14ac:dyDescent="0.35">
      <c r="F355" s="36"/>
      <c r="G355" s="36"/>
      <c r="H355" s="36"/>
    </row>
    <row r="356" spans="6:8" x14ac:dyDescent="0.35">
      <c r="F356" s="36"/>
      <c r="G356" s="36"/>
      <c r="H356" s="36"/>
    </row>
    <row r="358" spans="6:8" x14ac:dyDescent="0.35">
      <c r="F358" s="36"/>
      <c r="G358" s="36"/>
      <c r="H358" s="36"/>
    </row>
    <row r="359" spans="6:8" x14ac:dyDescent="0.35">
      <c r="F359" s="36"/>
      <c r="G359" s="36"/>
      <c r="H359" s="36"/>
    </row>
    <row r="361" spans="6:8" x14ac:dyDescent="0.35">
      <c r="F361" s="36"/>
      <c r="G361" s="36"/>
      <c r="H361" s="36"/>
    </row>
    <row r="362" spans="6:8" x14ac:dyDescent="0.35">
      <c r="F362" s="36"/>
      <c r="G362" s="36"/>
      <c r="H362" s="36"/>
    </row>
    <row r="364" spans="6:8" x14ac:dyDescent="0.35">
      <c r="F364" s="36"/>
      <c r="G364" s="36"/>
      <c r="H364" s="36"/>
    </row>
    <row r="365" spans="6:8" x14ac:dyDescent="0.35">
      <c r="F365" s="36"/>
      <c r="G365" s="36"/>
      <c r="H365" s="36"/>
    </row>
    <row r="367" spans="6:8" x14ac:dyDescent="0.35">
      <c r="F367" s="36"/>
      <c r="G367" s="36"/>
      <c r="H367" s="36"/>
    </row>
    <row r="368" spans="6:8" x14ac:dyDescent="0.35">
      <c r="F368" s="36"/>
      <c r="G368" s="36"/>
      <c r="H368" s="36"/>
    </row>
    <row r="370" spans="6:8" x14ac:dyDescent="0.35">
      <c r="F370" s="36"/>
      <c r="G370" s="36"/>
      <c r="H370" s="36"/>
    </row>
    <row r="371" spans="6:8" x14ac:dyDescent="0.35">
      <c r="F371" s="36"/>
      <c r="G371" s="36"/>
      <c r="H371" s="36"/>
    </row>
    <row r="373" spans="6:8" x14ac:dyDescent="0.35">
      <c r="F373" s="36"/>
      <c r="G373" s="36"/>
      <c r="H373" s="36"/>
    </row>
    <row r="374" spans="6:8" x14ac:dyDescent="0.35">
      <c r="F374" s="36"/>
      <c r="G374" s="36"/>
      <c r="H374" s="36"/>
    </row>
    <row r="376" spans="6:8" x14ac:dyDescent="0.35">
      <c r="F376" s="36"/>
      <c r="G376" s="36"/>
      <c r="H376" s="36"/>
    </row>
    <row r="377" spans="6:8" x14ac:dyDescent="0.35">
      <c r="F377" s="36"/>
      <c r="G377" s="36"/>
      <c r="H377" s="36"/>
    </row>
    <row r="379" spans="6:8" x14ac:dyDescent="0.35">
      <c r="F379" s="36"/>
      <c r="G379" s="36"/>
      <c r="H379" s="36"/>
    </row>
    <row r="380" spans="6:8" x14ac:dyDescent="0.35">
      <c r="F380" s="36"/>
      <c r="G380" s="36"/>
      <c r="H380" s="36"/>
    </row>
    <row r="382" spans="6:8" x14ac:dyDescent="0.35">
      <c r="F382" s="36"/>
      <c r="G382" s="36"/>
      <c r="H382" s="36"/>
    </row>
    <row r="383" spans="6:8" x14ac:dyDescent="0.35">
      <c r="F383" s="36"/>
      <c r="G383" s="36"/>
      <c r="H383" s="36"/>
    </row>
    <row r="385" spans="6:8" x14ac:dyDescent="0.35">
      <c r="F385" s="36"/>
      <c r="G385" s="36"/>
      <c r="H385" s="36"/>
    </row>
    <row r="386" spans="6:8" x14ac:dyDescent="0.35">
      <c r="F386" s="36"/>
      <c r="G386" s="36"/>
      <c r="H386" s="36"/>
    </row>
    <row r="388" spans="6:8" x14ac:dyDescent="0.35">
      <c r="F388" s="36"/>
      <c r="G388" s="36"/>
      <c r="H388" s="36"/>
    </row>
    <row r="389" spans="6:8" x14ac:dyDescent="0.35">
      <c r="F389" s="36"/>
      <c r="G389" s="36"/>
      <c r="H389" s="36"/>
    </row>
    <row r="391" spans="6:8" x14ac:dyDescent="0.35">
      <c r="F391" s="36"/>
      <c r="G391" s="36"/>
      <c r="H391" s="36"/>
    </row>
    <row r="392" spans="6:8" x14ac:dyDescent="0.35">
      <c r="F392" s="36"/>
      <c r="G392" s="36"/>
      <c r="H392" s="36"/>
    </row>
    <row r="394" spans="6:8" x14ac:dyDescent="0.35">
      <c r="F394" s="36"/>
      <c r="G394" s="36"/>
      <c r="H394" s="36"/>
    </row>
    <row r="395" spans="6:8" x14ac:dyDescent="0.35">
      <c r="F395" s="36"/>
      <c r="G395" s="36"/>
      <c r="H395" s="36"/>
    </row>
    <row r="397" spans="6:8" x14ac:dyDescent="0.35">
      <c r="F397" s="36"/>
      <c r="G397" s="36"/>
      <c r="H397" s="36"/>
    </row>
    <row r="398" spans="6:8" x14ac:dyDescent="0.35">
      <c r="F398" s="36"/>
      <c r="G398" s="36"/>
      <c r="H398" s="36"/>
    </row>
    <row r="400" spans="6:8" x14ac:dyDescent="0.35">
      <c r="F400" s="36"/>
      <c r="G400" s="36"/>
      <c r="H400" s="36"/>
    </row>
    <row r="401" spans="6:8" x14ac:dyDescent="0.35">
      <c r="F401" s="36"/>
      <c r="G401" s="36"/>
      <c r="H401" s="36"/>
    </row>
    <row r="403" spans="6:8" x14ac:dyDescent="0.35">
      <c r="F403" s="36"/>
      <c r="G403" s="36"/>
      <c r="H403" s="36"/>
    </row>
    <row r="404" spans="6:8" x14ac:dyDescent="0.35">
      <c r="F404" s="36"/>
      <c r="G404" s="36"/>
      <c r="H404" s="36"/>
    </row>
    <row r="406" spans="6:8" x14ac:dyDescent="0.35">
      <c r="F406" s="36"/>
      <c r="G406" s="36"/>
      <c r="H406" s="36"/>
    </row>
    <row r="407" spans="6:8" x14ac:dyDescent="0.35">
      <c r="F407" s="36"/>
      <c r="G407" s="36"/>
      <c r="H407" s="36"/>
    </row>
    <row r="409" spans="6:8" x14ac:dyDescent="0.35">
      <c r="F409" s="36"/>
      <c r="G409" s="36"/>
      <c r="H409" s="36"/>
    </row>
    <row r="410" spans="6:8" x14ac:dyDescent="0.35">
      <c r="F410" s="36"/>
      <c r="G410" s="36"/>
      <c r="H410" s="36"/>
    </row>
    <row r="412" spans="6:8" x14ac:dyDescent="0.35">
      <c r="F412" s="36"/>
      <c r="G412" s="36"/>
      <c r="H412" s="36"/>
    </row>
    <row r="413" spans="6:8" x14ac:dyDescent="0.35">
      <c r="F413" s="36"/>
      <c r="G413" s="36"/>
      <c r="H413" s="36"/>
    </row>
    <row r="415" spans="6:8" x14ac:dyDescent="0.35">
      <c r="F415" s="36"/>
      <c r="G415" s="36"/>
      <c r="H415" s="36"/>
    </row>
    <row r="416" spans="6:8" x14ac:dyDescent="0.35">
      <c r="F416" s="36"/>
      <c r="G416" s="36"/>
      <c r="H416" s="36"/>
    </row>
    <row r="418" spans="6:8" x14ac:dyDescent="0.35">
      <c r="F418" s="36"/>
      <c r="G418" s="36"/>
      <c r="H418" s="36"/>
    </row>
    <row r="419" spans="6:8" x14ac:dyDescent="0.35">
      <c r="F419" s="36"/>
      <c r="G419" s="36"/>
      <c r="H419" s="36"/>
    </row>
    <row r="421" spans="6:8" x14ac:dyDescent="0.35">
      <c r="F421" s="36"/>
      <c r="G421" s="36"/>
      <c r="H421" s="36"/>
    </row>
    <row r="422" spans="6:8" x14ac:dyDescent="0.35">
      <c r="F422" s="36"/>
      <c r="G422" s="36"/>
      <c r="H422" s="36"/>
    </row>
    <row r="424" spans="6:8" x14ac:dyDescent="0.35">
      <c r="F424" s="36"/>
      <c r="G424" s="36"/>
      <c r="H424" s="36"/>
    </row>
    <row r="425" spans="6:8" x14ac:dyDescent="0.35">
      <c r="F425" s="36"/>
      <c r="G425" s="36"/>
      <c r="H425" s="36"/>
    </row>
    <row r="427" spans="6:8" x14ac:dyDescent="0.35">
      <c r="F427" s="36"/>
      <c r="G427" s="36"/>
      <c r="H427" s="36"/>
    </row>
    <row r="428" spans="6:8" x14ac:dyDescent="0.35">
      <c r="F428" s="36"/>
      <c r="G428" s="36"/>
      <c r="H428" s="36"/>
    </row>
    <row r="430" spans="6:8" x14ac:dyDescent="0.35">
      <c r="F430" s="36"/>
      <c r="G430" s="36"/>
      <c r="H430" s="36"/>
    </row>
    <row r="431" spans="6:8" x14ac:dyDescent="0.35">
      <c r="F431" s="36"/>
      <c r="G431" s="36"/>
      <c r="H431" s="36"/>
    </row>
    <row r="433" spans="6:8" x14ac:dyDescent="0.35">
      <c r="F433" s="36"/>
      <c r="G433" s="36"/>
      <c r="H433" s="36"/>
    </row>
    <row r="434" spans="6:8" x14ac:dyDescent="0.35">
      <c r="F434" s="36"/>
      <c r="G434" s="36"/>
      <c r="H434" s="36"/>
    </row>
    <row r="436" spans="6:8" x14ac:dyDescent="0.35">
      <c r="F436" s="36"/>
      <c r="G436" s="36"/>
      <c r="H436" s="36"/>
    </row>
    <row r="437" spans="6:8" x14ac:dyDescent="0.35">
      <c r="F437" s="36"/>
      <c r="G437" s="36"/>
      <c r="H437" s="36"/>
    </row>
    <row r="439" spans="6:8" x14ac:dyDescent="0.35">
      <c r="F439" s="36"/>
      <c r="G439" s="36"/>
      <c r="H439" s="36"/>
    </row>
    <row r="440" spans="6:8" x14ac:dyDescent="0.35">
      <c r="F440" s="36"/>
      <c r="G440" s="36"/>
      <c r="H440" s="36"/>
    </row>
    <row r="442" spans="6:8" x14ac:dyDescent="0.35">
      <c r="F442" s="36"/>
      <c r="G442" s="36"/>
      <c r="H442" s="36"/>
    </row>
    <row r="443" spans="6:8" x14ac:dyDescent="0.35">
      <c r="F443" s="36"/>
      <c r="G443" s="36"/>
      <c r="H443" s="36"/>
    </row>
    <row r="445" spans="6:8" x14ac:dyDescent="0.35">
      <c r="F445" s="36"/>
      <c r="G445" s="36"/>
      <c r="H445" s="36"/>
    </row>
    <row r="446" spans="6:8" x14ac:dyDescent="0.35">
      <c r="F446" s="36"/>
      <c r="G446" s="36"/>
      <c r="H446" s="36"/>
    </row>
    <row r="448" spans="6:8" x14ac:dyDescent="0.35">
      <c r="F448" s="36"/>
      <c r="G448" s="36"/>
      <c r="H448" s="36"/>
    </row>
    <row r="449" spans="6:8" x14ac:dyDescent="0.35">
      <c r="F449" s="36"/>
      <c r="G449" s="36"/>
      <c r="H449" s="36"/>
    </row>
    <row r="451" spans="6:8" x14ac:dyDescent="0.35">
      <c r="F451" s="36"/>
      <c r="G451" s="36"/>
      <c r="H451" s="36"/>
    </row>
    <row r="452" spans="6:8" x14ac:dyDescent="0.35">
      <c r="F452" s="36"/>
      <c r="G452" s="36"/>
      <c r="H452"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activeCell="H2" sqref="H2"/>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10124</v>
      </c>
      <c r="B1" s="32" t="s">
        <v>10057</v>
      </c>
      <c r="C1" s="32" t="s">
        <v>10058</v>
      </c>
      <c r="D1" s="32" t="s">
        <v>10068</v>
      </c>
      <c r="E1" s="32" t="s">
        <v>10125</v>
      </c>
      <c r="F1" s="32" t="s">
        <v>10513</v>
      </c>
      <c r="G1" s="32" t="s">
        <v>10514</v>
      </c>
      <c r="H1" s="32" t="s">
        <v>10515</v>
      </c>
      <c r="I1" s="32" t="str">
        <f>AO1</f>
        <v>Nova RT | TARIFA LÍQUIDA pós MODICIDADE TARIFÁRIA</v>
      </c>
      <c r="J1" s="32" t="str">
        <f>BM1</f>
        <v>% EF RT &amp; CM | Eficiência Valorização RT + Custos Movimentação:
 (Esforço s/ Tarifa Munícipe)</v>
      </c>
      <c r="K1" s="32" t="s">
        <v>10069</v>
      </c>
      <c r="L1" s="32" t="s">
        <v>10070</v>
      </c>
      <c r="M1" s="32" t="s">
        <v>10071</v>
      </c>
      <c r="N1" s="32" t="s">
        <v>10072</v>
      </c>
      <c r="O1" s="32" t="s">
        <v>10073</v>
      </c>
      <c r="P1" s="32" t="s">
        <v>10074</v>
      </c>
      <c r="Q1" s="32" t="s">
        <v>10075</v>
      </c>
      <c r="R1" s="32" t="s">
        <v>10076</v>
      </c>
      <c r="S1" s="32" t="s">
        <v>10077</v>
      </c>
      <c r="T1" s="32" t="s">
        <v>10078</v>
      </c>
      <c r="U1" s="32" t="s">
        <v>10079</v>
      </c>
      <c r="V1" s="32" t="s">
        <v>10080</v>
      </c>
      <c r="W1" s="32" t="s">
        <v>10081</v>
      </c>
      <c r="X1" s="32" t="s">
        <v>10082</v>
      </c>
      <c r="Y1" s="32" t="s">
        <v>10083</v>
      </c>
      <c r="Z1" s="32" t="s">
        <v>10084</v>
      </c>
      <c r="AA1" s="32" t="s">
        <v>10085</v>
      </c>
      <c r="AB1" s="32" t="s">
        <v>10086</v>
      </c>
      <c r="AC1" s="32" t="s">
        <v>10087</v>
      </c>
      <c r="AD1" s="32" t="s">
        <v>10088</v>
      </c>
      <c r="AE1" s="32" t="s">
        <v>10089</v>
      </c>
      <c r="AF1" s="32" t="s">
        <v>10090</v>
      </c>
      <c r="AG1" s="32" t="s">
        <v>10091</v>
      </c>
      <c r="AH1" s="32" t="s">
        <v>10092</v>
      </c>
      <c r="AI1" s="32" t="s">
        <v>10093</v>
      </c>
      <c r="AJ1" s="32" t="s">
        <v>10094</v>
      </c>
      <c r="AK1" s="32" t="s">
        <v>10095</v>
      </c>
      <c r="AL1" s="32" t="s">
        <v>10096</v>
      </c>
      <c r="AM1" s="32" t="s">
        <v>10097</v>
      </c>
      <c r="AN1" s="32" t="s">
        <v>10098</v>
      </c>
      <c r="AO1" s="32" t="s">
        <v>10099</v>
      </c>
      <c r="AP1" s="32" t="s">
        <v>10100</v>
      </c>
      <c r="AQ1" s="32" t="s">
        <v>10101</v>
      </c>
      <c r="AR1" s="32" t="s">
        <v>10102</v>
      </c>
      <c r="AS1" s="32" t="s">
        <v>10103</v>
      </c>
      <c r="AT1" s="32" t="s">
        <v>10104</v>
      </c>
      <c r="AU1" s="32" t="s">
        <v>10105</v>
      </c>
      <c r="AV1" s="32" t="s">
        <v>10106</v>
      </c>
      <c r="AW1" s="32" t="s">
        <v>10107</v>
      </c>
      <c r="AX1" s="32" t="s">
        <v>10108</v>
      </c>
      <c r="AY1" s="32" t="s">
        <v>10109</v>
      </c>
      <c r="AZ1" s="32" t="s">
        <v>10110</v>
      </c>
      <c r="BA1" s="32" t="s">
        <v>10111</v>
      </c>
      <c r="BB1" s="32" t="s">
        <v>10112</v>
      </c>
      <c r="BC1" s="32" t="s">
        <v>10113</v>
      </c>
      <c r="BD1" s="32" t="s">
        <v>10114</v>
      </c>
      <c r="BE1" s="32" t="s">
        <v>10115</v>
      </c>
      <c r="BF1" s="32" t="s">
        <v>10116</v>
      </c>
      <c r="BG1" s="32" t="s">
        <v>10117</v>
      </c>
      <c r="BH1" s="32" t="s">
        <v>10118</v>
      </c>
      <c r="BI1" s="32" t="s">
        <v>10119</v>
      </c>
      <c r="BJ1" s="32" t="s">
        <v>10120</v>
      </c>
      <c r="BK1" s="32" t="s">
        <v>10121</v>
      </c>
      <c r="BL1" s="32" t="s">
        <v>10122</v>
      </c>
      <c r="BM1" s="32" t="s">
        <v>10123</v>
      </c>
    </row>
    <row r="2" spans="1:65" x14ac:dyDescent="0.35">
      <c r="A2" s="25" t="s">
        <v>10689</v>
      </c>
      <c r="B2" s="25" t="s">
        <v>10645</v>
      </c>
      <c r="C2" s="25" t="s">
        <v>10648</v>
      </c>
      <c r="D2" s="25" t="s">
        <v>10506</v>
      </c>
      <c r="E2" s="25" t="s">
        <v>10690</v>
      </c>
      <c r="F2" s="25">
        <v>1248470</v>
      </c>
      <c r="G2" s="25">
        <v>0.89712789275991622</v>
      </c>
      <c r="H2" s="25">
        <v>160</v>
      </c>
      <c r="I2" s="25">
        <v>350.76155427616078</v>
      </c>
      <c r="J2" s="42">
        <v>0.76878673865263014</v>
      </c>
      <c r="K2" s="25">
        <v>35</v>
      </c>
      <c r="L2" s="25">
        <v>695.89091089616034</v>
      </c>
      <c r="M2" s="25">
        <v>69.342545880892118</v>
      </c>
      <c r="N2" s="25">
        <v>443.23193736153604</v>
      </c>
      <c r="O2" s="25">
        <v>82.615995348534824</v>
      </c>
      <c r="P2" s="25">
        <v>171.61552786693488</v>
      </c>
      <c r="Q2" s="25">
        <v>189.00041414606639</v>
      </c>
      <c r="R2" s="25">
        <v>35.347747004582502</v>
      </c>
      <c r="S2" s="25">
        <v>74.070372788220055</v>
      </c>
      <c r="T2" s="25">
        <v>79.582294353263805</v>
      </c>
      <c r="U2" s="25">
        <v>0</v>
      </c>
      <c r="V2" s="25">
        <v>53824.136252660552</v>
      </c>
      <c r="W2" s="25">
        <v>0</v>
      </c>
      <c r="X2" s="25">
        <v>0</v>
      </c>
      <c r="Y2" s="25">
        <v>492.8690273295789</v>
      </c>
      <c r="Z2" s="25">
        <v>0</v>
      </c>
      <c r="AA2" s="25">
        <v>180.35</v>
      </c>
      <c r="AB2" s="25">
        <v>8.49</v>
      </c>
      <c r="AC2" s="25">
        <v>304.02902732957887</v>
      </c>
      <c r="AD2" s="25">
        <v>142.10747305341812</v>
      </c>
      <c r="AE2" s="25">
        <v>14.018120234230249</v>
      </c>
      <c r="AF2" s="25">
        <v>0</v>
      </c>
      <c r="AG2" s="25">
        <v>0</v>
      </c>
      <c r="AH2" s="25">
        <v>23.267695211659053</v>
      </c>
      <c r="AI2" s="25">
        <v>101.46076874999999</v>
      </c>
      <c r="AJ2" s="25">
        <v>3.3608888575288267</v>
      </c>
      <c r="AK2" s="25">
        <v>0</v>
      </c>
      <c r="AL2" s="25">
        <v>0</v>
      </c>
      <c r="AM2" s="25">
        <v>0</v>
      </c>
      <c r="AN2" s="25">
        <v>0.46741416206738801</v>
      </c>
      <c r="AO2" s="25">
        <v>350.76155427616078</v>
      </c>
      <c r="AP2" s="25">
        <v>37.285815445889298</v>
      </c>
      <c r="AQ2" s="25">
        <v>14.018120234230249</v>
      </c>
      <c r="AR2" s="25">
        <v>0</v>
      </c>
      <c r="AS2" s="25">
        <v>0</v>
      </c>
      <c r="AT2" s="25">
        <v>23.267695211659053</v>
      </c>
      <c r="AU2" s="25">
        <v>229.29657018696867</v>
      </c>
      <c r="AV2" s="25">
        <v>47.078158967205511</v>
      </c>
      <c r="AW2" s="25">
        <v>47.078158967205511</v>
      </c>
      <c r="AX2" s="25">
        <v>0</v>
      </c>
      <c r="AY2" s="25">
        <v>0</v>
      </c>
      <c r="AZ2" s="25">
        <v>115.41514927125533</v>
      </c>
      <c r="BA2" s="25">
        <v>77.861174682099445</v>
      </c>
      <c r="BB2" s="25">
        <v>15.647489412148282</v>
      </c>
      <c r="BC2" s="25">
        <v>21.906485177007593</v>
      </c>
      <c r="BD2" s="25">
        <v>0</v>
      </c>
      <c r="BE2" s="25">
        <v>66.803261948507838</v>
      </c>
      <c r="BF2" s="25">
        <v>22.916875763468045</v>
      </c>
      <c r="BG2" s="25">
        <v>1.4901660226239131</v>
      </c>
      <c r="BH2" s="25">
        <v>42.396220162415879</v>
      </c>
      <c r="BI2" s="25">
        <v>0</v>
      </c>
      <c r="BJ2" s="25">
        <v>266.58238563285795</v>
      </c>
      <c r="BK2" s="25">
        <v>408.68985868627607</v>
      </c>
      <c r="BL2" s="25">
        <v>0.88695751759378783</v>
      </c>
      <c r="BM2" s="25">
        <v>0.76878673865263014</v>
      </c>
    </row>
    <row r="3" spans="1:65" x14ac:dyDescent="0.35">
      <c r="A3" s="25" t="s">
        <v>10689</v>
      </c>
      <c r="B3" s="25" t="s">
        <v>10645</v>
      </c>
      <c r="C3" s="25" t="s">
        <v>10648</v>
      </c>
      <c r="D3" s="25" t="s">
        <v>10507</v>
      </c>
      <c r="E3" s="25" t="s">
        <v>10691</v>
      </c>
      <c r="F3" s="25">
        <v>1248470</v>
      </c>
      <c r="G3" s="25">
        <v>0.89712789275991622</v>
      </c>
      <c r="H3" s="25">
        <v>160</v>
      </c>
      <c r="I3" s="25">
        <v>408.33468123910291</v>
      </c>
      <c r="J3" s="42">
        <v>0.45151731433667969</v>
      </c>
      <c r="K3" s="25">
        <v>35</v>
      </c>
      <c r="L3" s="25">
        <v>695.89091089616034</v>
      </c>
      <c r="M3" s="25">
        <v>69.342545880892118</v>
      </c>
      <c r="N3" s="25">
        <v>443.23193736153604</v>
      </c>
      <c r="O3" s="25">
        <v>82.615995348534824</v>
      </c>
      <c r="P3" s="25">
        <v>171.61552786693488</v>
      </c>
      <c r="Q3" s="25">
        <v>189.00041414606639</v>
      </c>
      <c r="R3" s="25">
        <v>35.347747004582502</v>
      </c>
      <c r="S3" s="25">
        <v>74.070372788220055</v>
      </c>
      <c r="T3" s="25">
        <v>79.582294353263805</v>
      </c>
      <c r="U3" s="25">
        <v>0</v>
      </c>
      <c r="V3" s="25">
        <v>0</v>
      </c>
      <c r="W3" s="25">
        <v>13456.034063165138</v>
      </c>
      <c r="X3" s="25">
        <v>0</v>
      </c>
      <c r="Y3" s="25">
        <v>492.8690273295789</v>
      </c>
      <c r="Z3" s="25">
        <v>0</v>
      </c>
      <c r="AA3" s="25">
        <v>180.35</v>
      </c>
      <c r="AB3" s="25">
        <v>8.49</v>
      </c>
      <c r="AC3" s="25">
        <v>304.02902732957887</v>
      </c>
      <c r="AD3" s="25">
        <v>84.534346090475992</v>
      </c>
      <c r="AE3" s="25">
        <v>-15.755851177595657</v>
      </c>
      <c r="AF3" s="25">
        <v>1.5069466239104992</v>
      </c>
      <c r="AG3" s="25">
        <v>-15.611172461745541</v>
      </c>
      <c r="AH3" s="25">
        <v>0</v>
      </c>
      <c r="AI3" s="25">
        <v>101.46076874999999</v>
      </c>
      <c r="AJ3" s="25">
        <v>0</v>
      </c>
      <c r="AK3" s="25">
        <v>12.933654355906775</v>
      </c>
      <c r="AL3" s="25">
        <v>0</v>
      </c>
      <c r="AM3" s="25">
        <v>0</v>
      </c>
      <c r="AN3" s="25">
        <v>0.27804695766380749</v>
      </c>
      <c r="AO3" s="25">
        <v>408.33468123910291</v>
      </c>
      <c r="AP3" s="25">
        <v>0</v>
      </c>
      <c r="AQ3" s="25">
        <v>0</v>
      </c>
      <c r="AR3" s="25">
        <v>0</v>
      </c>
      <c r="AS3" s="25">
        <v>0</v>
      </c>
      <c r="AT3" s="25">
        <v>0</v>
      </c>
      <c r="AU3" s="25">
        <v>238.86485986270677</v>
      </c>
      <c r="AV3" s="25">
        <v>47.078158967205511</v>
      </c>
      <c r="AW3" s="25">
        <v>47.078158967205511</v>
      </c>
      <c r="AX3" s="25">
        <v>0</v>
      </c>
      <c r="AY3" s="25">
        <v>0</v>
      </c>
      <c r="AZ3" s="25">
        <v>115.41514927125533</v>
      </c>
      <c r="BA3" s="25">
        <v>77.861174682099445</v>
      </c>
      <c r="BB3" s="25">
        <v>15.647489412148282</v>
      </c>
      <c r="BC3" s="25">
        <v>21.906485177007593</v>
      </c>
      <c r="BD3" s="25">
        <v>0</v>
      </c>
      <c r="BE3" s="25">
        <v>76.371551624245939</v>
      </c>
      <c r="BF3" s="25">
        <v>26.274170386534049</v>
      </c>
      <c r="BG3" s="25">
        <v>1.4901660226239131</v>
      </c>
      <c r="BH3" s="25">
        <v>48.607215215087983</v>
      </c>
      <c r="BI3" s="25">
        <v>0</v>
      </c>
      <c r="BJ3" s="25">
        <v>238.86485986270677</v>
      </c>
      <c r="BK3" s="25">
        <v>323.39920595318279</v>
      </c>
      <c r="BL3" s="25">
        <v>0.6064229466607467</v>
      </c>
      <c r="BM3" s="25">
        <v>0.45151731433667969</v>
      </c>
    </row>
    <row r="4" spans="1:65" x14ac:dyDescent="0.35">
      <c r="A4" s="25" t="s">
        <v>10689</v>
      </c>
      <c r="B4" s="25" t="s">
        <v>10645</v>
      </c>
      <c r="C4" s="25" t="s">
        <v>10648</v>
      </c>
      <c r="D4" s="25" t="s">
        <v>10508</v>
      </c>
      <c r="E4" s="25" t="s">
        <v>10692</v>
      </c>
      <c r="F4" s="25">
        <v>1248470</v>
      </c>
      <c r="G4" s="25">
        <v>0.89712789275991622</v>
      </c>
      <c r="H4" s="25">
        <v>160</v>
      </c>
      <c r="I4" s="25">
        <v>394.23045540126782</v>
      </c>
      <c r="J4" s="42">
        <v>0.49834950493506613</v>
      </c>
      <c r="K4" s="25">
        <v>35</v>
      </c>
      <c r="L4" s="25">
        <v>695.89091089616034</v>
      </c>
      <c r="M4" s="25">
        <v>69.342545880892118</v>
      </c>
      <c r="N4" s="25">
        <v>443.23193736153604</v>
      </c>
      <c r="O4" s="25">
        <v>82.615995348534824</v>
      </c>
      <c r="P4" s="25">
        <v>171.61552786693488</v>
      </c>
      <c r="Q4" s="25">
        <v>189.00041414606639</v>
      </c>
      <c r="R4" s="25">
        <v>35.347747004582502</v>
      </c>
      <c r="S4" s="25">
        <v>74.070372788220055</v>
      </c>
      <c r="T4" s="25">
        <v>79.582294353263805</v>
      </c>
      <c r="U4" s="25">
        <v>0</v>
      </c>
      <c r="V4" s="25">
        <v>0</v>
      </c>
      <c r="W4" s="25">
        <v>0</v>
      </c>
      <c r="X4" s="25">
        <v>13456034.063165138</v>
      </c>
      <c r="Y4" s="25">
        <v>492.8690273295789</v>
      </c>
      <c r="Z4" s="25">
        <v>0</v>
      </c>
      <c r="AA4" s="25">
        <v>180.35</v>
      </c>
      <c r="AB4" s="25">
        <v>8.49</v>
      </c>
      <c r="AC4" s="25">
        <v>304.02902732957887</v>
      </c>
      <c r="AD4" s="25">
        <v>98.63857192831108</v>
      </c>
      <c r="AE4" s="25">
        <v>-15.755851177595657</v>
      </c>
      <c r="AF4" s="25">
        <v>0</v>
      </c>
      <c r="AG4" s="25">
        <v>0</v>
      </c>
      <c r="AH4" s="25">
        <v>0</v>
      </c>
      <c r="AI4" s="25">
        <v>101.46076874999999</v>
      </c>
      <c r="AJ4" s="25">
        <v>0</v>
      </c>
      <c r="AK4" s="25">
        <v>12.933654355906775</v>
      </c>
      <c r="AL4" s="25">
        <v>0</v>
      </c>
      <c r="AM4" s="25">
        <v>0</v>
      </c>
      <c r="AN4" s="25">
        <v>0.32443800776096016</v>
      </c>
      <c r="AO4" s="25">
        <v>394.23045540126782</v>
      </c>
      <c r="AP4" s="25">
        <v>0</v>
      </c>
      <c r="AQ4" s="25">
        <v>0</v>
      </c>
      <c r="AR4" s="25">
        <v>0</v>
      </c>
      <c r="AS4" s="25">
        <v>0</v>
      </c>
      <c r="AT4" s="25">
        <v>0</v>
      </c>
      <c r="AU4" s="25">
        <v>236.85500768081528</v>
      </c>
      <c r="AV4" s="25">
        <v>47.078158967205511</v>
      </c>
      <c r="AW4" s="25">
        <v>47.078158967205511</v>
      </c>
      <c r="AX4" s="25">
        <v>0</v>
      </c>
      <c r="AY4" s="25">
        <v>0</v>
      </c>
      <c r="AZ4" s="25">
        <v>115.41514927125533</v>
      </c>
      <c r="BA4" s="25">
        <v>77.861174682099445</v>
      </c>
      <c r="BB4" s="25">
        <v>15.647489412148282</v>
      </c>
      <c r="BC4" s="25">
        <v>21.906485177007593</v>
      </c>
      <c r="BD4" s="25">
        <v>0</v>
      </c>
      <c r="BE4" s="25">
        <v>74.36169944235445</v>
      </c>
      <c r="BF4" s="25">
        <v>25.568959094642295</v>
      </c>
      <c r="BG4" s="25">
        <v>1.4901660226239131</v>
      </c>
      <c r="BH4" s="25">
        <v>47.302574325088244</v>
      </c>
      <c r="BI4" s="25">
        <v>0</v>
      </c>
      <c r="BJ4" s="25">
        <v>236.85500768081528</v>
      </c>
      <c r="BK4" s="25">
        <v>335.49357960912636</v>
      </c>
      <c r="BL4" s="25">
        <v>0.64620327211905504</v>
      </c>
      <c r="BM4" s="25">
        <v>0.49834950493506613</v>
      </c>
    </row>
    <row r="5" spans="1:65" x14ac:dyDescent="0.35">
      <c r="A5" s="25" t="s">
        <v>10689</v>
      </c>
      <c r="B5" s="25" t="s">
        <v>10645</v>
      </c>
      <c r="C5" s="25" t="s">
        <v>10648</v>
      </c>
      <c r="D5" s="25" t="s">
        <v>10509</v>
      </c>
      <c r="E5" s="25" t="s">
        <v>10693</v>
      </c>
      <c r="F5" s="25">
        <v>1248470</v>
      </c>
      <c r="G5" s="25">
        <v>0.89712789275991622</v>
      </c>
      <c r="H5" s="25">
        <v>160</v>
      </c>
      <c r="I5" s="25">
        <v>366.83105781386143</v>
      </c>
      <c r="J5" s="42">
        <v>0.55522666399389908</v>
      </c>
      <c r="K5" s="25">
        <v>35</v>
      </c>
      <c r="L5" s="25">
        <v>476.24001577308701</v>
      </c>
      <c r="M5" s="25">
        <v>55.530760023158095</v>
      </c>
      <c r="N5" s="25">
        <v>443.23193736153604</v>
      </c>
      <c r="O5" s="25">
        <v>62.282951838043047</v>
      </c>
      <c r="P5" s="25">
        <v>178.87732912068196</v>
      </c>
      <c r="Q5" s="25">
        <v>202.07165640281113</v>
      </c>
      <c r="R5" s="25">
        <v>35.347747004582502</v>
      </c>
      <c r="S5" s="25">
        <v>87.141615044964766</v>
      </c>
      <c r="T5" s="25">
        <v>79.582294353263805</v>
      </c>
      <c r="U5" s="25">
        <v>0</v>
      </c>
      <c r="V5" s="25">
        <v>0</v>
      </c>
      <c r="W5" s="25">
        <v>0</v>
      </c>
      <c r="X5" s="25">
        <v>0</v>
      </c>
      <c r="Y5" s="25">
        <v>455.87015449713078</v>
      </c>
      <c r="Z5" s="25">
        <v>0</v>
      </c>
      <c r="AA5" s="25">
        <v>180.35</v>
      </c>
      <c r="AB5" s="25">
        <v>8.49</v>
      </c>
      <c r="AC5" s="25">
        <v>267.03015449713075</v>
      </c>
      <c r="AD5" s="25">
        <v>89.039096683269349</v>
      </c>
      <c r="AE5" s="25">
        <v>-12.42167206673065</v>
      </c>
      <c r="AF5" s="25">
        <v>0</v>
      </c>
      <c r="AG5" s="25">
        <v>0</v>
      </c>
      <c r="AH5" s="25">
        <v>0</v>
      </c>
      <c r="AI5" s="25">
        <v>101.46076874999999</v>
      </c>
      <c r="AJ5" s="25">
        <v>0</v>
      </c>
      <c r="AK5" s="25">
        <v>0</v>
      </c>
      <c r="AL5" s="25">
        <v>0</v>
      </c>
      <c r="AM5" s="25">
        <v>0</v>
      </c>
      <c r="AN5" s="25">
        <v>0.33344210451043305</v>
      </c>
      <c r="AO5" s="25">
        <v>366.83105781386143</v>
      </c>
      <c r="AP5" s="25">
        <v>0</v>
      </c>
      <c r="AQ5" s="25">
        <v>0</v>
      </c>
      <c r="AR5" s="25">
        <v>0</v>
      </c>
      <c r="AS5" s="25">
        <v>0</v>
      </c>
      <c r="AT5" s="25">
        <v>0</v>
      </c>
      <c r="AU5" s="25">
        <v>216.66544229320482</v>
      </c>
      <c r="AV5" s="25">
        <v>45.288949003325776</v>
      </c>
      <c r="AW5" s="25">
        <v>45.288949003325776</v>
      </c>
      <c r="AX5" s="25">
        <v>0</v>
      </c>
      <c r="AY5" s="25">
        <v>0</v>
      </c>
      <c r="AZ5" s="25">
        <v>102.76680479933334</v>
      </c>
      <c r="BA5" s="25">
        <v>77.861174682099445</v>
      </c>
      <c r="BB5" s="25">
        <v>10.377345882180787</v>
      </c>
      <c r="BC5" s="25">
        <v>14.528284235053102</v>
      </c>
      <c r="BD5" s="25">
        <v>0</v>
      </c>
      <c r="BE5" s="25">
        <v>68.609688490545707</v>
      </c>
      <c r="BF5" s="25">
        <v>23.5507096378673</v>
      </c>
      <c r="BG5" s="25">
        <v>1.4901660226239131</v>
      </c>
      <c r="BH5" s="25">
        <v>43.568812830054497</v>
      </c>
      <c r="BI5" s="25">
        <v>0</v>
      </c>
      <c r="BJ5" s="25">
        <v>216.66544229320482</v>
      </c>
      <c r="BK5" s="25">
        <v>305.70453897647417</v>
      </c>
      <c r="BL5" s="25">
        <v>0.76273926764151989</v>
      </c>
      <c r="BM5" s="25">
        <v>0.55522666399389908</v>
      </c>
    </row>
    <row r="6" spans="1:65" x14ac:dyDescent="0.35">
      <c r="A6" s="25" t="s">
        <v>10689</v>
      </c>
      <c r="B6" s="25" t="s">
        <v>10645</v>
      </c>
      <c r="C6" s="25" t="s">
        <v>10648</v>
      </c>
      <c r="D6" s="25" t="s">
        <v>10510</v>
      </c>
      <c r="E6" s="25" t="s">
        <v>10694</v>
      </c>
      <c r="F6" s="25">
        <v>1248470</v>
      </c>
      <c r="G6" s="25">
        <v>0.89712789275991622</v>
      </c>
      <c r="H6" s="25">
        <v>160</v>
      </c>
      <c r="I6" s="25">
        <v>453.18841373391143</v>
      </c>
      <c r="J6" s="42">
        <v>0.30633316469195904</v>
      </c>
      <c r="K6" s="25">
        <v>35</v>
      </c>
      <c r="L6" s="25">
        <v>738.27744465199044</v>
      </c>
      <c r="M6" s="25">
        <v>70.646438011384419</v>
      </c>
      <c r="N6" s="25">
        <v>443.23193736153604</v>
      </c>
      <c r="O6" s="25">
        <v>99.327169082876836</v>
      </c>
      <c r="P6" s="25">
        <v>155.05139632781257</v>
      </c>
      <c r="Q6" s="25">
        <v>188.85337195084671</v>
      </c>
      <c r="R6" s="25">
        <v>35.347747004582502</v>
      </c>
      <c r="S6" s="25">
        <v>0</v>
      </c>
      <c r="T6" s="25">
        <v>153.50562494626419</v>
      </c>
      <c r="U6" s="25">
        <v>0</v>
      </c>
      <c r="V6" s="25">
        <v>0</v>
      </c>
      <c r="W6" s="25">
        <v>0</v>
      </c>
      <c r="X6" s="25">
        <v>0</v>
      </c>
      <c r="Y6" s="25">
        <v>531.17140488126245</v>
      </c>
      <c r="Z6" s="25">
        <v>0</v>
      </c>
      <c r="AA6" s="25">
        <v>180.35</v>
      </c>
      <c r="AB6" s="25">
        <v>8.49</v>
      </c>
      <c r="AC6" s="25">
        <v>342.33140488126242</v>
      </c>
      <c r="AD6" s="25">
        <v>77.982991147351015</v>
      </c>
      <c r="AE6" s="25">
        <v>-23.477777602649009</v>
      </c>
      <c r="AF6" s="25">
        <v>0</v>
      </c>
      <c r="AG6" s="25">
        <v>0</v>
      </c>
      <c r="AH6" s="25">
        <v>0</v>
      </c>
      <c r="AI6" s="25">
        <v>101.46076874999999</v>
      </c>
      <c r="AJ6" s="25">
        <v>0</v>
      </c>
      <c r="AK6" s="25">
        <v>0</v>
      </c>
      <c r="AL6" s="25">
        <v>0</v>
      </c>
      <c r="AM6" s="25">
        <v>0</v>
      </c>
      <c r="AN6" s="25">
        <v>0.22779969945906484</v>
      </c>
      <c r="AO6" s="25">
        <v>453.18841373391143</v>
      </c>
      <c r="AP6" s="25">
        <v>0</v>
      </c>
      <c r="AQ6" s="25">
        <v>0</v>
      </c>
      <c r="AR6" s="25">
        <v>0</v>
      </c>
      <c r="AS6" s="25">
        <v>0</v>
      </c>
      <c r="AT6" s="25">
        <v>0</v>
      </c>
      <c r="AU6" s="25">
        <v>238.17505471474936</v>
      </c>
      <c r="AV6" s="25">
        <v>51.451015460767799</v>
      </c>
      <c r="AW6" s="25">
        <v>51.451015460767799</v>
      </c>
      <c r="AX6" s="25">
        <v>0</v>
      </c>
      <c r="AY6" s="25">
        <v>0</v>
      </c>
      <c r="AZ6" s="25">
        <v>105.79205869706684</v>
      </c>
      <c r="BA6" s="25">
        <v>77.861174682099445</v>
      </c>
      <c r="BB6" s="25">
        <v>11.637868339569744</v>
      </c>
      <c r="BC6" s="25">
        <v>16.293015675397641</v>
      </c>
      <c r="BD6" s="25">
        <v>0</v>
      </c>
      <c r="BE6" s="25">
        <v>80.931980556914738</v>
      </c>
      <c r="BF6" s="25">
        <v>27.874320889224851</v>
      </c>
      <c r="BG6" s="25">
        <v>1.4901660226239131</v>
      </c>
      <c r="BH6" s="25">
        <v>51.567493645065973</v>
      </c>
      <c r="BI6" s="25">
        <v>0</v>
      </c>
      <c r="BJ6" s="25">
        <v>238.17505471474936</v>
      </c>
      <c r="BK6" s="25">
        <v>316.15804586210038</v>
      </c>
      <c r="BL6" s="25">
        <v>0.40553288129959902</v>
      </c>
      <c r="BM6" s="25">
        <v>0.30633316469195904</v>
      </c>
    </row>
    <row r="7" spans="1:65" x14ac:dyDescent="0.35">
      <c r="A7" s="25" t="s">
        <v>10689</v>
      </c>
      <c r="B7" s="25" t="s">
        <v>10645</v>
      </c>
      <c r="C7" s="25" t="s">
        <v>10648</v>
      </c>
      <c r="D7" s="25" t="s">
        <v>10511</v>
      </c>
      <c r="E7" s="25" t="s">
        <v>10695</v>
      </c>
      <c r="F7" s="25">
        <v>1248470</v>
      </c>
      <c r="G7" s="25">
        <v>0.89712789275991622</v>
      </c>
      <c r="H7" s="25">
        <v>160</v>
      </c>
      <c r="I7" s="25">
        <v>519.75669809702356</v>
      </c>
      <c r="J7" s="42">
        <v>0.41485541586082336</v>
      </c>
      <c r="K7" s="25">
        <v>35</v>
      </c>
      <c r="L7" s="25">
        <v>1803.6175524142172</v>
      </c>
      <c r="M7" s="25">
        <v>116.86620492836735</v>
      </c>
      <c r="N7" s="25">
        <v>443.23193736153604</v>
      </c>
      <c r="O7" s="25">
        <v>323.91379067603714</v>
      </c>
      <c r="P7" s="25">
        <v>81.576838071390711</v>
      </c>
      <c r="Q7" s="25">
        <v>37.741308614108213</v>
      </c>
      <c r="R7" s="25">
        <v>37.741308614108213</v>
      </c>
      <c r="S7" s="25">
        <v>0</v>
      </c>
      <c r="T7" s="25">
        <v>0</v>
      </c>
      <c r="U7" s="25">
        <v>281039.5931100907</v>
      </c>
      <c r="V7" s="25">
        <v>0</v>
      </c>
      <c r="W7" s="25">
        <v>0</v>
      </c>
      <c r="X7" s="25">
        <v>0</v>
      </c>
      <c r="Y7" s="25">
        <v>833.90219102795209</v>
      </c>
      <c r="Z7" s="25">
        <v>0</v>
      </c>
      <c r="AA7" s="25">
        <v>180.35</v>
      </c>
      <c r="AB7" s="25">
        <v>8.49</v>
      </c>
      <c r="AC7" s="25">
        <v>645.06219102795205</v>
      </c>
      <c r="AD7" s="25">
        <v>314.14549293092853</v>
      </c>
      <c r="AE7" s="25">
        <v>37.813192259297516</v>
      </c>
      <c r="AF7" s="25">
        <v>0</v>
      </c>
      <c r="AG7" s="25">
        <v>0</v>
      </c>
      <c r="AH7" s="25">
        <v>27.40613431648617</v>
      </c>
      <c r="AI7" s="25">
        <v>123.00035822944254</v>
      </c>
      <c r="AJ7" s="25">
        <v>125.9258081257024</v>
      </c>
      <c r="AK7" s="25">
        <v>0</v>
      </c>
      <c r="AL7" s="25">
        <v>0</v>
      </c>
      <c r="AM7" s="25">
        <v>0</v>
      </c>
      <c r="AN7" s="25">
        <v>0.48700031919451914</v>
      </c>
      <c r="AO7" s="25">
        <v>519.75669809702356</v>
      </c>
      <c r="AP7" s="25">
        <v>65.219326575783683</v>
      </c>
      <c r="AQ7" s="25">
        <v>37.813192259297516</v>
      </c>
      <c r="AR7" s="25">
        <v>0</v>
      </c>
      <c r="AS7" s="25">
        <v>0</v>
      </c>
      <c r="AT7" s="25">
        <v>27.40613431648617</v>
      </c>
      <c r="AU7" s="25">
        <v>316.32125265672892</v>
      </c>
      <c r="AV7" s="25">
        <v>80.200660676119142</v>
      </c>
      <c r="AW7" s="25">
        <v>80.200660676119142</v>
      </c>
      <c r="AX7" s="25">
        <v>0</v>
      </c>
      <c r="AY7" s="25">
        <v>0</v>
      </c>
      <c r="AZ7" s="25">
        <v>124.47870003322916</v>
      </c>
      <c r="BA7" s="25">
        <v>83.718984207234925</v>
      </c>
      <c r="BB7" s="25">
        <v>16.983214927497595</v>
      </c>
      <c r="BC7" s="25">
        <v>23.776500898496632</v>
      </c>
      <c r="BD7" s="25">
        <v>0</v>
      </c>
      <c r="BE7" s="25">
        <v>111.64189194738057</v>
      </c>
      <c r="BF7" s="25">
        <v>38.610391136025527</v>
      </c>
      <c r="BG7" s="25">
        <v>1.6022772097078455</v>
      </c>
      <c r="BH7" s="25">
        <v>71.429223601647209</v>
      </c>
      <c r="BI7" s="25">
        <v>0</v>
      </c>
      <c r="BJ7" s="25">
        <v>381.54057923251258</v>
      </c>
      <c r="BK7" s="25">
        <v>695.68607216344117</v>
      </c>
      <c r="BL7" s="25">
        <v>0.33426836068608712</v>
      </c>
      <c r="BM7" s="25">
        <v>0.41485541586082336</v>
      </c>
    </row>
    <row r="8" spans="1:65" x14ac:dyDescent="0.35">
      <c r="A8" s="25" t="s">
        <v>10689</v>
      </c>
      <c r="B8" s="25" t="s">
        <v>10645</v>
      </c>
      <c r="C8" s="25" t="s">
        <v>10648</v>
      </c>
      <c r="D8" s="25" t="s">
        <v>10512</v>
      </c>
      <c r="E8" s="25" t="s">
        <v>10696</v>
      </c>
      <c r="F8" s="25">
        <v>1248470</v>
      </c>
      <c r="G8" s="25">
        <v>0.89712789275991622</v>
      </c>
      <c r="H8" s="25">
        <v>160</v>
      </c>
      <c r="I8" s="25">
        <v>1379.2516103417063</v>
      </c>
      <c r="J8" s="42">
        <v>-0.37010126660435877</v>
      </c>
      <c r="K8" s="25">
        <v>35</v>
      </c>
      <c r="L8" s="25">
        <v>810.0696381797818</v>
      </c>
      <c r="M8" s="25">
        <v>79.721078656210906</v>
      </c>
      <c r="N8" s="25">
        <v>443.23193736153604</v>
      </c>
      <c r="O8" s="25">
        <v>323.91379067603714</v>
      </c>
      <c r="P8" s="25">
        <v>81.576838071390711</v>
      </c>
      <c r="Q8" s="25">
        <v>37.741308614108213</v>
      </c>
      <c r="R8" s="25">
        <v>37.741308614108213</v>
      </c>
      <c r="S8" s="25">
        <v>0</v>
      </c>
      <c r="T8" s="25">
        <v>0</v>
      </c>
      <c r="U8" s="25">
        <v>281039.5931100907</v>
      </c>
      <c r="V8" s="25">
        <v>0</v>
      </c>
      <c r="W8" s="25">
        <v>0</v>
      </c>
      <c r="X8" s="25">
        <v>0</v>
      </c>
      <c r="Y8" s="25">
        <v>1722.9672691438473</v>
      </c>
      <c r="Z8" s="25">
        <v>0</v>
      </c>
      <c r="AA8" s="25">
        <v>180.35</v>
      </c>
      <c r="AB8" s="25">
        <v>8.49</v>
      </c>
      <c r="AC8" s="25">
        <v>1534.1272691438473</v>
      </c>
      <c r="AD8" s="25">
        <v>343.71565880214098</v>
      </c>
      <c r="AE8" s="25">
        <v>42.451863367119451</v>
      </c>
      <c r="AF8" s="25">
        <v>0</v>
      </c>
      <c r="AG8" s="25">
        <v>0</v>
      </c>
      <c r="AH8" s="25">
        <v>30.600104053109369</v>
      </c>
      <c r="AI8" s="25">
        <v>123.00035822944254</v>
      </c>
      <c r="AJ8" s="25">
        <v>147.66333315246979</v>
      </c>
      <c r="AK8" s="25">
        <v>0</v>
      </c>
      <c r="AL8" s="25">
        <v>0</v>
      </c>
      <c r="AM8" s="25">
        <v>0</v>
      </c>
      <c r="AN8" s="25">
        <v>0.22404637849502465</v>
      </c>
      <c r="AO8" s="25">
        <v>1379.2516103417063</v>
      </c>
      <c r="AP8" s="25">
        <v>73.05196742022882</v>
      </c>
      <c r="AQ8" s="25">
        <v>42.451863367119451</v>
      </c>
      <c r="AR8" s="25">
        <v>0</v>
      </c>
      <c r="AS8" s="25">
        <v>0</v>
      </c>
      <c r="AT8" s="25">
        <v>30.600104053109369</v>
      </c>
      <c r="AU8" s="25">
        <v>441.89687496791055</v>
      </c>
      <c r="AV8" s="25">
        <v>80.200660676119142</v>
      </c>
      <c r="AW8" s="25">
        <v>80.200660676119142</v>
      </c>
      <c r="AX8" s="25">
        <v>0</v>
      </c>
      <c r="AY8" s="25">
        <v>0</v>
      </c>
      <c r="AZ8" s="25">
        <v>124.47870003322916</v>
      </c>
      <c r="BA8" s="25">
        <v>83.718984207234925</v>
      </c>
      <c r="BB8" s="25">
        <v>16.983214927497595</v>
      </c>
      <c r="BC8" s="25">
        <v>23.776500898496632</v>
      </c>
      <c r="BD8" s="25">
        <v>0</v>
      </c>
      <c r="BE8" s="25">
        <v>237.21751425856223</v>
      </c>
      <c r="BF8" s="25">
        <v>82.672012999598024</v>
      </c>
      <c r="BG8" s="25">
        <v>1.6022772097078455</v>
      </c>
      <c r="BH8" s="25">
        <v>152.94322404925634</v>
      </c>
      <c r="BI8" s="25">
        <v>0</v>
      </c>
      <c r="BJ8" s="25">
        <v>514.94884238813938</v>
      </c>
      <c r="BK8" s="25">
        <v>858.66450119028036</v>
      </c>
      <c r="BL8" s="25">
        <v>-0.33273821424114419</v>
      </c>
      <c r="BM8" s="25">
        <v>-0.37010126660435877</v>
      </c>
    </row>
    <row r="9" spans="1:65" x14ac:dyDescent="0.35">
      <c r="A9" s="25" t="s">
        <v>10689</v>
      </c>
      <c r="B9" s="25" t="s">
        <v>10645</v>
      </c>
      <c r="C9" s="25" t="s">
        <v>10697</v>
      </c>
      <c r="D9" s="25" t="s">
        <v>9780</v>
      </c>
      <c r="E9" s="25" t="s">
        <v>10698</v>
      </c>
      <c r="F9" s="25">
        <v>1248470</v>
      </c>
      <c r="G9" s="25">
        <v>0.89712789275991622</v>
      </c>
      <c r="H9" s="25">
        <v>160</v>
      </c>
      <c r="I9" s="40">
        <v>350.76155427616078</v>
      </c>
      <c r="J9" s="43">
        <v>0.76878673865263014</v>
      </c>
      <c r="K9" s="25">
        <v>35</v>
      </c>
      <c r="L9" s="25">
        <v>695.89091089616034</v>
      </c>
      <c r="M9" s="25">
        <v>69.342545880892118</v>
      </c>
      <c r="N9" s="25">
        <v>443.23193736153604</v>
      </c>
      <c r="O9" s="25">
        <v>82.615995348534824</v>
      </c>
      <c r="P9" s="25">
        <v>171.61552786693488</v>
      </c>
      <c r="Q9" s="25">
        <v>189.00041414606639</v>
      </c>
      <c r="R9" s="25">
        <v>35.347747004582502</v>
      </c>
      <c r="S9" s="25">
        <v>74.070372788220055</v>
      </c>
      <c r="T9" s="25">
        <v>79.582294353263805</v>
      </c>
      <c r="U9" s="25">
        <v>0</v>
      </c>
      <c r="V9" s="25">
        <v>53824.136252660552</v>
      </c>
      <c r="W9" s="25">
        <v>0</v>
      </c>
      <c r="X9" s="25">
        <v>0</v>
      </c>
      <c r="Y9" s="25">
        <v>492.8690273295789</v>
      </c>
      <c r="Z9" s="25">
        <v>0</v>
      </c>
      <c r="AA9" s="25">
        <v>180.35</v>
      </c>
      <c r="AB9" s="25">
        <v>8.49</v>
      </c>
      <c r="AC9" s="25">
        <v>304.02902732957887</v>
      </c>
      <c r="AD9" s="25">
        <v>142.10747305341812</v>
      </c>
      <c r="AE9" s="25">
        <v>14.018120234230249</v>
      </c>
      <c r="AF9" s="25">
        <v>0</v>
      </c>
      <c r="AG9" s="25">
        <v>0</v>
      </c>
      <c r="AH9" s="25">
        <v>23.267695211659053</v>
      </c>
      <c r="AI9" s="25">
        <v>101.46076874999999</v>
      </c>
      <c r="AJ9" s="25">
        <v>3.3608888575288267</v>
      </c>
      <c r="AK9" s="25">
        <v>0</v>
      </c>
      <c r="AL9" s="25">
        <v>0</v>
      </c>
      <c r="AM9" s="25">
        <v>0</v>
      </c>
      <c r="AN9" s="25">
        <v>0.46741416206738801</v>
      </c>
      <c r="AO9" s="25">
        <v>350.76155427616078</v>
      </c>
      <c r="AP9" s="25">
        <v>37.285815445889298</v>
      </c>
      <c r="AQ9" s="25">
        <v>14.018120234230249</v>
      </c>
      <c r="AR9" s="25">
        <v>0</v>
      </c>
      <c r="AS9" s="25">
        <v>0</v>
      </c>
      <c r="AT9" s="25">
        <v>23.267695211659053</v>
      </c>
      <c r="AU9" s="25">
        <v>229.29657018696867</v>
      </c>
      <c r="AV9" s="25">
        <v>47.078158967205511</v>
      </c>
      <c r="AW9" s="25">
        <v>47.078158967205511</v>
      </c>
      <c r="AX9" s="25">
        <v>0</v>
      </c>
      <c r="AY9" s="25">
        <v>0</v>
      </c>
      <c r="AZ9" s="25">
        <v>115.41514927125533</v>
      </c>
      <c r="BA9" s="25">
        <v>77.861174682099445</v>
      </c>
      <c r="BB9" s="25">
        <v>15.647489412148282</v>
      </c>
      <c r="BC9" s="25">
        <v>21.906485177007593</v>
      </c>
      <c r="BD9" s="25">
        <v>0</v>
      </c>
      <c r="BE9" s="25">
        <v>66.803261948507838</v>
      </c>
      <c r="BF9" s="25">
        <v>22.916875763468045</v>
      </c>
      <c r="BG9" s="25">
        <v>1.4901660226239131</v>
      </c>
      <c r="BH9" s="25">
        <v>42.396220162415879</v>
      </c>
      <c r="BI9" s="25">
        <v>0</v>
      </c>
      <c r="BJ9" s="25">
        <v>266.58238563285795</v>
      </c>
      <c r="BK9" s="25">
        <v>408.68985868627607</v>
      </c>
      <c r="BL9" s="25">
        <v>0.88695751759378783</v>
      </c>
      <c r="BM9" s="25">
        <v>0.76878673865263014</v>
      </c>
    </row>
    <row r="10" spans="1:65" x14ac:dyDescent="0.35">
      <c r="A10" s="25" t="s">
        <v>10689</v>
      </c>
      <c r="B10" s="25" t="s">
        <v>10699</v>
      </c>
      <c r="C10" s="25" t="s">
        <v>9780</v>
      </c>
      <c r="D10" s="25" t="s">
        <v>9780</v>
      </c>
      <c r="E10" s="25" t="s">
        <v>10191</v>
      </c>
      <c r="F10" s="25">
        <f>F9</f>
        <v>1248470</v>
      </c>
      <c r="G10" s="25">
        <f>G9</f>
        <v>0.89712789275991622</v>
      </c>
      <c r="H10" s="25">
        <f>(H9*N9)/(N9)</f>
        <v>160</v>
      </c>
      <c r="I10" s="25">
        <f>(I9*N9)/(N9)</f>
        <v>350.76155427616078</v>
      </c>
      <c r="J10" s="42">
        <f>(J9*N9)/(N9)</f>
        <v>0.76878673865263014</v>
      </c>
      <c r="K10" s="25">
        <f t="shared" ref="K10:W10" si="0">K9</f>
        <v>35</v>
      </c>
      <c r="L10" s="25">
        <f t="shared" si="0"/>
        <v>695.89091089616034</v>
      </c>
      <c r="M10" s="25">
        <f t="shared" si="0"/>
        <v>69.342545880892118</v>
      </c>
      <c r="N10" s="25">
        <f t="shared" si="0"/>
        <v>443.23193736153604</v>
      </c>
      <c r="O10" s="25">
        <f t="shared" si="0"/>
        <v>82.615995348534824</v>
      </c>
      <c r="P10" s="25">
        <f t="shared" si="0"/>
        <v>171.61552786693488</v>
      </c>
      <c r="Q10" s="25">
        <f t="shared" si="0"/>
        <v>189.00041414606639</v>
      </c>
      <c r="R10" s="25">
        <f t="shared" si="0"/>
        <v>35.347747004582502</v>
      </c>
      <c r="S10" s="25">
        <f t="shared" si="0"/>
        <v>74.070372788220055</v>
      </c>
      <c r="T10" s="25">
        <f t="shared" si="0"/>
        <v>79.582294353263805</v>
      </c>
      <c r="U10" s="25">
        <f t="shared" si="0"/>
        <v>0</v>
      </c>
      <c r="V10" s="25">
        <f t="shared" si="0"/>
        <v>53824.136252660552</v>
      </c>
      <c r="W10" s="25">
        <f t="shared" si="0"/>
        <v>0</v>
      </c>
      <c r="X10" s="25">
        <f>(X9*N9)/(N9)</f>
        <v>0</v>
      </c>
      <c r="Y10" s="25">
        <f>(Y9*N9)/(N9)</f>
        <v>492.8690273295789</v>
      </c>
      <c r="Z10" s="25">
        <f>(Z9*N9)/(N9)</f>
        <v>0</v>
      </c>
      <c r="AA10" s="25">
        <f>(AA9*N9)/(N9)</f>
        <v>180.35</v>
      </c>
      <c r="AB10" s="25">
        <f>(AB9*N9)/(N9)</f>
        <v>8.49</v>
      </c>
      <c r="AC10" s="25">
        <f>(AC9*N9)/(N9)</f>
        <v>304.02902732957887</v>
      </c>
      <c r="AD10" s="25">
        <f>(AD9*N9)/(N9)</f>
        <v>142.10747305341812</v>
      </c>
      <c r="AE10" s="25">
        <f>(AE9*N9)/(N9)</f>
        <v>14.018120234230249</v>
      </c>
      <c r="AF10" s="25">
        <f>(AF9*N9)/(N9)</f>
        <v>0</v>
      </c>
      <c r="AG10" s="25">
        <f>(AG9*N9)/(N9)</f>
        <v>0</v>
      </c>
      <c r="AH10" s="25">
        <f>(AH9*N9)/(N9)</f>
        <v>23.267695211659053</v>
      </c>
      <c r="AI10" s="25">
        <f>(AI9*N9)/(N9)</f>
        <v>101.46076874999999</v>
      </c>
      <c r="AJ10" s="25">
        <f>(AJ9*N9)/(N9)</f>
        <v>3.3608888575288267</v>
      </c>
      <c r="AK10" s="25">
        <f>(AK9*N9)/(N9)</f>
        <v>0</v>
      </c>
      <c r="AL10" s="25">
        <f>(AL9*N9)/(N9)</f>
        <v>0</v>
      </c>
      <c r="AM10" s="25">
        <f>(AM9*N9)/(N9)</f>
        <v>0</v>
      </c>
      <c r="AN10" s="25">
        <f>(AN9*N9)/(N9)</f>
        <v>0.46741416206738801</v>
      </c>
      <c r="AO10" s="25">
        <f>(AO9*N9)/(N9)</f>
        <v>350.76155427616078</v>
      </c>
      <c r="AP10" s="25">
        <f>(AP9*N9)/(N9)</f>
        <v>37.285815445889298</v>
      </c>
      <c r="AQ10" s="25">
        <f>(AQ9*N9)/(N9)</f>
        <v>14.018120234230249</v>
      </c>
      <c r="AR10" s="25">
        <f>(AR9*N9)/(N9)</f>
        <v>0</v>
      </c>
      <c r="AS10" s="25">
        <f>(AS9*N9)/(N9)</f>
        <v>0</v>
      </c>
      <c r="AT10" s="25">
        <f>(AT9*N9)/(N9)</f>
        <v>23.267695211659053</v>
      </c>
      <c r="AU10" s="25">
        <f>(AU9*N9)/(N9)</f>
        <v>229.29657018696867</v>
      </c>
      <c r="AV10" s="25">
        <f>(AV9*N9)/(N9)</f>
        <v>47.078158967205511</v>
      </c>
      <c r="AW10" s="25">
        <f>(AW9*N9)/(N9)</f>
        <v>47.078158967205511</v>
      </c>
      <c r="AX10" s="25">
        <f>(AX9*N9)/(N9)</f>
        <v>0</v>
      </c>
      <c r="AY10" s="25">
        <f>(AY9*N9)/(N9)</f>
        <v>0</v>
      </c>
      <c r="AZ10" s="25">
        <f>(AZ9*N9)/(N9)</f>
        <v>115.41514927125533</v>
      </c>
      <c r="BA10" s="25">
        <f>(BA9*N9)/(N9)</f>
        <v>77.861174682099445</v>
      </c>
      <c r="BB10" s="25">
        <f>(BB9*N9)/(N9)</f>
        <v>15.647489412148282</v>
      </c>
      <c r="BC10" s="25">
        <f>(BC9*N9)/(N9)</f>
        <v>21.906485177007593</v>
      </c>
      <c r="BD10" s="25">
        <f>(BD9*N9)/(N9)</f>
        <v>0</v>
      </c>
      <c r="BE10" s="25">
        <f>(BE9*N9)/(N9)</f>
        <v>66.803261948507838</v>
      </c>
      <c r="BF10" s="25">
        <f>(BF9*N9)/(N9)</f>
        <v>22.916875763468045</v>
      </c>
      <c r="BG10" s="25">
        <f>(BG9*N9)/(N9)</f>
        <v>1.4901660226239131</v>
      </c>
      <c r="BH10" s="25">
        <f>(BH9*N9)/(N9)</f>
        <v>42.396220162415879</v>
      </c>
      <c r="BI10" s="25">
        <f>(BI9*N9)/(N9)</f>
        <v>0</v>
      </c>
      <c r="BJ10" s="25">
        <f>(BJ9*N9)/(N9)</f>
        <v>266.58238563285795</v>
      </c>
      <c r="BK10" s="25">
        <f>(BK9*N9)/(N9)</f>
        <v>408.68985868627607</v>
      </c>
      <c r="BL10" s="25">
        <f>(BL9*N9)/(N9)</f>
        <v>0.88695751759378783</v>
      </c>
      <c r="BM10" s="25">
        <f>(BM9*N9)/(N9)</f>
        <v>0.76878673865263014</v>
      </c>
    </row>
    <row r="11" spans="1:65" x14ac:dyDescent="0.35">
      <c r="A11" s="25" t="s">
        <v>10700</v>
      </c>
      <c r="B11" s="25" t="s">
        <v>10645</v>
      </c>
      <c r="C11" s="25" t="s">
        <v>10648</v>
      </c>
      <c r="D11" s="25" t="s">
        <v>10506</v>
      </c>
      <c r="E11" s="25" t="s">
        <v>10701</v>
      </c>
      <c r="F11" s="25">
        <v>1248470</v>
      </c>
      <c r="G11" s="25">
        <v>0.89712789275991622</v>
      </c>
      <c r="H11" s="25">
        <v>160</v>
      </c>
      <c r="I11" s="25">
        <v>331.40408922616081</v>
      </c>
      <c r="J11" s="42">
        <v>0.8721023843778275</v>
      </c>
      <c r="K11" s="25">
        <v>35</v>
      </c>
      <c r="L11" s="25">
        <v>695.89091089616034</v>
      </c>
      <c r="M11" s="25">
        <v>69.342545880892118</v>
      </c>
      <c r="N11" s="25">
        <v>443.23193736153604</v>
      </c>
      <c r="O11" s="25">
        <v>82.615995348534824</v>
      </c>
      <c r="P11" s="25">
        <v>171.61552786693488</v>
      </c>
      <c r="Q11" s="25">
        <v>189.00041414606639</v>
      </c>
      <c r="R11" s="25">
        <v>35.347747004582502</v>
      </c>
      <c r="S11" s="25">
        <v>74.070372788220055</v>
      </c>
      <c r="T11" s="25">
        <v>79.582294353263805</v>
      </c>
      <c r="U11" s="25">
        <v>0</v>
      </c>
      <c r="V11" s="25">
        <v>53824.136252660552</v>
      </c>
      <c r="W11" s="25">
        <v>0</v>
      </c>
      <c r="X11" s="25">
        <v>0</v>
      </c>
      <c r="Y11" s="25">
        <v>492.8690273295789</v>
      </c>
      <c r="Z11" s="25">
        <v>0</v>
      </c>
      <c r="AA11" s="25">
        <v>180.35</v>
      </c>
      <c r="AB11" s="25">
        <v>8.49</v>
      </c>
      <c r="AC11" s="25">
        <v>304.02902732957887</v>
      </c>
      <c r="AD11" s="25">
        <v>161.46493810341809</v>
      </c>
      <c r="AE11" s="25">
        <v>14.018120234230249</v>
      </c>
      <c r="AF11" s="25">
        <v>0</v>
      </c>
      <c r="AG11" s="25">
        <v>0</v>
      </c>
      <c r="AH11" s="25">
        <v>23.267695211659053</v>
      </c>
      <c r="AI11" s="25">
        <v>101.46076874999999</v>
      </c>
      <c r="AJ11" s="25">
        <v>3.3608888575288267</v>
      </c>
      <c r="AK11" s="25">
        <v>0</v>
      </c>
      <c r="AL11" s="25">
        <v>0</v>
      </c>
      <c r="AM11" s="25">
        <v>19.357465049999998</v>
      </c>
      <c r="AN11" s="25">
        <v>0.53108395445538836</v>
      </c>
      <c r="AO11" s="25">
        <v>331.40408922616081</v>
      </c>
      <c r="AP11" s="25">
        <v>37.285815445889298</v>
      </c>
      <c r="AQ11" s="25">
        <v>14.018120234230249</v>
      </c>
      <c r="AR11" s="25">
        <v>0</v>
      </c>
      <c r="AS11" s="25">
        <v>0</v>
      </c>
      <c r="AT11" s="25">
        <v>23.267695211659053</v>
      </c>
      <c r="AU11" s="25">
        <v>229.29657018696867</v>
      </c>
      <c r="AV11" s="25">
        <v>47.078158967205511</v>
      </c>
      <c r="AW11" s="25">
        <v>47.078158967205511</v>
      </c>
      <c r="AX11" s="25">
        <v>0</v>
      </c>
      <c r="AY11" s="25">
        <v>0</v>
      </c>
      <c r="AZ11" s="25">
        <v>115.41514927125533</v>
      </c>
      <c r="BA11" s="25">
        <v>77.861174682099445</v>
      </c>
      <c r="BB11" s="25">
        <v>15.647489412148282</v>
      </c>
      <c r="BC11" s="25">
        <v>21.906485177007593</v>
      </c>
      <c r="BD11" s="25">
        <v>0</v>
      </c>
      <c r="BE11" s="25">
        <v>66.803261948507853</v>
      </c>
      <c r="BF11" s="25">
        <v>22.916875763468049</v>
      </c>
      <c r="BG11" s="25">
        <v>1.4901660226239131</v>
      </c>
      <c r="BH11" s="25">
        <v>42.396220162415887</v>
      </c>
      <c r="BI11" s="25">
        <v>0</v>
      </c>
      <c r="BJ11" s="25">
        <v>266.58238563285795</v>
      </c>
      <c r="BK11" s="25">
        <v>428.04732373627604</v>
      </c>
      <c r="BL11" s="25">
        <v>0.95062730998178813</v>
      </c>
      <c r="BM11" s="25">
        <v>0.8721023843778275</v>
      </c>
    </row>
    <row r="12" spans="1:65" x14ac:dyDescent="0.35">
      <c r="A12" s="25" t="s">
        <v>10700</v>
      </c>
      <c r="B12" s="25" t="s">
        <v>10645</v>
      </c>
      <c r="C12" s="25" t="s">
        <v>10648</v>
      </c>
      <c r="D12" s="25" t="s">
        <v>10507</v>
      </c>
      <c r="E12" s="25" t="s">
        <v>10702</v>
      </c>
      <c r="F12" s="25">
        <v>1248470</v>
      </c>
      <c r="G12" s="25">
        <v>0.89712789275991622</v>
      </c>
      <c r="H12" s="25">
        <v>160</v>
      </c>
      <c r="I12" s="25">
        <v>354.05790537842836</v>
      </c>
      <c r="J12" s="42">
        <v>0.66650599612225425</v>
      </c>
      <c r="K12" s="25">
        <v>35</v>
      </c>
      <c r="L12" s="25">
        <v>695.89091089616034</v>
      </c>
      <c r="M12" s="25">
        <v>69.342545880892118</v>
      </c>
      <c r="N12" s="25">
        <v>443.23193736153604</v>
      </c>
      <c r="O12" s="25">
        <v>82.615995348534824</v>
      </c>
      <c r="P12" s="25">
        <v>171.61552786693488</v>
      </c>
      <c r="Q12" s="25">
        <v>189.00041414606639</v>
      </c>
      <c r="R12" s="25">
        <v>35.347747004582502</v>
      </c>
      <c r="S12" s="25">
        <v>74.070372788220055</v>
      </c>
      <c r="T12" s="25">
        <v>79.582294353263805</v>
      </c>
      <c r="U12" s="25">
        <v>0</v>
      </c>
      <c r="V12" s="25">
        <v>0</v>
      </c>
      <c r="W12" s="25">
        <v>13456.034063165138</v>
      </c>
      <c r="X12" s="25">
        <v>0</v>
      </c>
      <c r="Y12" s="25">
        <v>492.8690273295789</v>
      </c>
      <c r="Z12" s="25">
        <v>0</v>
      </c>
      <c r="AA12" s="25">
        <v>180.35</v>
      </c>
      <c r="AB12" s="25">
        <v>8.49</v>
      </c>
      <c r="AC12" s="25">
        <v>304.02902732957887</v>
      </c>
      <c r="AD12" s="25">
        <v>138.81112195115054</v>
      </c>
      <c r="AE12" s="25">
        <v>-15.755851177595657</v>
      </c>
      <c r="AF12" s="25">
        <v>1.5069466239104992</v>
      </c>
      <c r="AG12" s="25">
        <v>3.0922491176947924</v>
      </c>
      <c r="AH12" s="25">
        <v>0</v>
      </c>
      <c r="AI12" s="25">
        <v>101.46076874999999</v>
      </c>
      <c r="AJ12" s="25">
        <v>0</v>
      </c>
      <c r="AK12" s="25">
        <v>29.149543587140968</v>
      </c>
      <c r="AL12" s="25">
        <v>0</v>
      </c>
      <c r="AM12" s="25">
        <v>19.357465049999998</v>
      </c>
      <c r="AN12" s="25">
        <v>0.45657193712847055</v>
      </c>
      <c r="AO12" s="25">
        <v>354.05790537842836</v>
      </c>
      <c r="AP12" s="25">
        <v>0</v>
      </c>
      <c r="AQ12" s="25">
        <v>0</v>
      </c>
      <c r="AR12" s="25">
        <v>0</v>
      </c>
      <c r="AS12" s="25">
        <v>0</v>
      </c>
      <c r="AT12" s="25">
        <v>0</v>
      </c>
      <c r="AU12" s="25">
        <v>236.19962228763654</v>
      </c>
      <c r="AV12" s="25">
        <v>47.078158967205511</v>
      </c>
      <c r="AW12" s="25">
        <v>47.078158967205511</v>
      </c>
      <c r="AX12" s="25">
        <v>0</v>
      </c>
      <c r="AY12" s="25">
        <v>0</v>
      </c>
      <c r="AZ12" s="25">
        <v>115.41514927125533</v>
      </c>
      <c r="BA12" s="25">
        <v>77.861174682099445</v>
      </c>
      <c r="BB12" s="25">
        <v>15.647489412148282</v>
      </c>
      <c r="BC12" s="25">
        <v>21.906485177007593</v>
      </c>
      <c r="BD12" s="25">
        <v>0</v>
      </c>
      <c r="BE12" s="25">
        <v>73.706314049175717</v>
      </c>
      <c r="BF12" s="25">
        <v>25.338999307562034</v>
      </c>
      <c r="BG12" s="25">
        <v>1.4901660226239131</v>
      </c>
      <c r="BH12" s="25">
        <v>46.877148718989766</v>
      </c>
      <c r="BI12" s="25">
        <v>0</v>
      </c>
      <c r="BJ12" s="25">
        <v>236.19962228763654</v>
      </c>
      <c r="BK12" s="25">
        <v>375.01074423878708</v>
      </c>
      <c r="BL12" s="25">
        <v>0.77618153431578485</v>
      </c>
      <c r="BM12" s="25">
        <v>0.66650599612225425</v>
      </c>
    </row>
    <row r="13" spans="1:65" x14ac:dyDescent="0.35">
      <c r="A13" s="25" t="s">
        <v>10700</v>
      </c>
      <c r="B13" s="25" t="s">
        <v>10645</v>
      </c>
      <c r="C13" s="25" t="s">
        <v>10648</v>
      </c>
      <c r="D13" s="25" t="s">
        <v>10508</v>
      </c>
      <c r="E13" s="25" t="s">
        <v>10703</v>
      </c>
      <c r="F13" s="25">
        <v>1248470</v>
      </c>
      <c r="G13" s="25">
        <v>0.89712789275991622</v>
      </c>
      <c r="H13" s="25">
        <v>160</v>
      </c>
      <c r="I13" s="25">
        <v>358.65710112003364</v>
      </c>
      <c r="J13" s="42">
        <v>0.6469630904732161</v>
      </c>
      <c r="K13" s="25">
        <v>35</v>
      </c>
      <c r="L13" s="25">
        <v>695.89091089616034</v>
      </c>
      <c r="M13" s="25">
        <v>69.342545880892118</v>
      </c>
      <c r="N13" s="25">
        <v>443.23193736153604</v>
      </c>
      <c r="O13" s="25">
        <v>82.615995348534824</v>
      </c>
      <c r="P13" s="25">
        <v>171.61552786693488</v>
      </c>
      <c r="Q13" s="25">
        <v>189.00041414606639</v>
      </c>
      <c r="R13" s="25">
        <v>35.347747004582502</v>
      </c>
      <c r="S13" s="25">
        <v>74.070372788220055</v>
      </c>
      <c r="T13" s="25">
        <v>79.582294353263805</v>
      </c>
      <c r="U13" s="25">
        <v>0</v>
      </c>
      <c r="V13" s="25">
        <v>0</v>
      </c>
      <c r="W13" s="25">
        <v>0</v>
      </c>
      <c r="X13" s="25">
        <v>13456034.063165138</v>
      </c>
      <c r="Y13" s="25">
        <v>492.8690273295789</v>
      </c>
      <c r="Z13" s="25">
        <v>0</v>
      </c>
      <c r="AA13" s="25">
        <v>180.35</v>
      </c>
      <c r="AB13" s="25">
        <v>8.49</v>
      </c>
      <c r="AC13" s="25">
        <v>304.02902732957887</v>
      </c>
      <c r="AD13" s="25">
        <v>134.21192620954525</v>
      </c>
      <c r="AE13" s="25">
        <v>-15.755851177595657</v>
      </c>
      <c r="AF13" s="25">
        <v>0</v>
      </c>
      <c r="AG13" s="25">
        <v>0</v>
      </c>
      <c r="AH13" s="25">
        <v>0</v>
      </c>
      <c r="AI13" s="25">
        <v>101.46076874999999</v>
      </c>
      <c r="AJ13" s="25">
        <v>0</v>
      </c>
      <c r="AK13" s="25">
        <v>29.149543587140968</v>
      </c>
      <c r="AL13" s="25">
        <v>0</v>
      </c>
      <c r="AM13" s="25">
        <v>19.357465049999998</v>
      </c>
      <c r="AN13" s="25">
        <v>0.44144444821071144</v>
      </c>
      <c r="AO13" s="25">
        <v>358.65710112003364</v>
      </c>
      <c r="AP13" s="25">
        <v>0</v>
      </c>
      <c r="AQ13" s="25">
        <v>0</v>
      </c>
      <c r="AR13" s="25">
        <v>0</v>
      </c>
      <c r="AS13" s="25">
        <v>0</v>
      </c>
      <c r="AT13" s="25">
        <v>0</v>
      </c>
      <c r="AU13" s="25">
        <v>236.85500768081528</v>
      </c>
      <c r="AV13" s="25">
        <v>47.078158967205511</v>
      </c>
      <c r="AW13" s="25">
        <v>47.078158967205511</v>
      </c>
      <c r="AX13" s="25">
        <v>0</v>
      </c>
      <c r="AY13" s="25">
        <v>0</v>
      </c>
      <c r="AZ13" s="25">
        <v>115.41514927125533</v>
      </c>
      <c r="BA13" s="25">
        <v>77.861174682099445</v>
      </c>
      <c r="BB13" s="25">
        <v>15.647489412148282</v>
      </c>
      <c r="BC13" s="25">
        <v>21.906485177007593</v>
      </c>
      <c r="BD13" s="25">
        <v>0</v>
      </c>
      <c r="BE13" s="25">
        <v>74.361699442354464</v>
      </c>
      <c r="BF13" s="25">
        <v>25.568959094642299</v>
      </c>
      <c r="BG13" s="25">
        <v>1.4901660226239131</v>
      </c>
      <c r="BH13" s="25">
        <v>47.302574325088251</v>
      </c>
      <c r="BI13" s="25">
        <v>0</v>
      </c>
      <c r="BJ13" s="25">
        <v>236.85500768081528</v>
      </c>
      <c r="BK13" s="25">
        <v>371.06693389036053</v>
      </c>
      <c r="BL13" s="25">
        <v>0.76320971256880654</v>
      </c>
      <c r="BM13" s="25">
        <v>0.6469630904732161</v>
      </c>
    </row>
    <row r="14" spans="1:65" x14ac:dyDescent="0.35">
      <c r="A14" s="25" t="s">
        <v>10700</v>
      </c>
      <c r="B14" s="25" t="s">
        <v>10645</v>
      </c>
      <c r="C14" s="25" t="s">
        <v>10648</v>
      </c>
      <c r="D14" s="25" t="s">
        <v>10509</v>
      </c>
      <c r="E14" s="25" t="s">
        <v>10704</v>
      </c>
      <c r="F14" s="25">
        <v>1248470</v>
      </c>
      <c r="G14" s="25">
        <v>0.89712789275991622</v>
      </c>
      <c r="H14" s="25">
        <v>160</v>
      </c>
      <c r="I14" s="25">
        <v>347.47359276386146</v>
      </c>
      <c r="J14" s="42">
        <v>0.6418670488174707</v>
      </c>
      <c r="K14" s="25">
        <v>35</v>
      </c>
      <c r="L14" s="25">
        <v>476.24001577308701</v>
      </c>
      <c r="M14" s="25">
        <v>55.530760023158095</v>
      </c>
      <c r="N14" s="25">
        <v>443.23193736153604</v>
      </c>
      <c r="O14" s="25">
        <v>62.282951838043047</v>
      </c>
      <c r="P14" s="25">
        <v>178.87732912068196</v>
      </c>
      <c r="Q14" s="25">
        <v>202.07165640281113</v>
      </c>
      <c r="R14" s="25">
        <v>35.347747004582502</v>
      </c>
      <c r="S14" s="25">
        <v>87.141615044964766</v>
      </c>
      <c r="T14" s="25">
        <v>79.582294353263805</v>
      </c>
      <c r="U14" s="25">
        <v>0</v>
      </c>
      <c r="V14" s="25">
        <v>0</v>
      </c>
      <c r="W14" s="25">
        <v>0</v>
      </c>
      <c r="X14" s="25">
        <v>0</v>
      </c>
      <c r="Y14" s="25">
        <v>455.87015449713078</v>
      </c>
      <c r="Z14" s="25">
        <v>0</v>
      </c>
      <c r="AA14" s="25">
        <v>180.35</v>
      </c>
      <c r="AB14" s="25">
        <v>8.49</v>
      </c>
      <c r="AC14" s="25">
        <v>267.03015449713075</v>
      </c>
      <c r="AD14" s="25">
        <v>108.39656173326932</v>
      </c>
      <c r="AE14" s="25">
        <v>-12.42167206673065</v>
      </c>
      <c r="AF14" s="25">
        <v>0</v>
      </c>
      <c r="AG14" s="25">
        <v>0</v>
      </c>
      <c r="AH14" s="25">
        <v>0</v>
      </c>
      <c r="AI14" s="25">
        <v>101.46076874999999</v>
      </c>
      <c r="AJ14" s="25">
        <v>0</v>
      </c>
      <c r="AK14" s="25">
        <v>0</v>
      </c>
      <c r="AL14" s="25">
        <v>0</v>
      </c>
      <c r="AM14" s="25">
        <v>19.357465049999998</v>
      </c>
      <c r="AN14" s="25">
        <v>0.40593378653209011</v>
      </c>
      <c r="AO14" s="25">
        <v>347.47359276386146</v>
      </c>
      <c r="AP14" s="25">
        <v>0</v>
      </c>
      <c r="AQ14" s="25">
        <v>0</v>
      </c>
      <c r="AR14" s="25">
        <v>0</v>
      </c>
      <c r="AS14" s="25">
        <v>0</v>
      </c>
      <c r="AT14" s="25">
        <v>0</v>
      </c>
      <c r="AU14" s="25">
        <v>216.66544229320482</v>
      </c>
      <c r="AV14" s="25">
        <v>45.288949003325776</v>
      </c>
      <c r="AW14" s="25">
        <v>45.288949003325776</v>
      </c>
      <c r="AX14" s="25">
        <v>0</v>
      </c>
      <c r="AY14" s="25">
        <v>0</v>
      </c>
      <c r="AZ14" s="25">
        <v>102.76680479933334</v>
      </c>
      <c r="BA14" s="25">
        <v>77.861174682099445</v>
      </c>
      <c r="BB14" s="25">
        <v>10.377345882180787</v>
      </c>
      <c r="BC14" s="25">
        <v>14.528284235053102</v>
      </c>
      <c r="BD14" s="25">
        <v>0</v>
      </c>
      <c r="BE14" s="25">
        <v>68.609688490545707</v>
      </c>
      <c r="BF14" s="25">
        <v>23.5507096378673</v>
      </c>
      <c r="BG14" s="25">
        <v>1.4901660226239131</v>
      </c>
      <c r="BH14" s="25">
        <v>43.568812830054497</v>
      </c>
      <c r="BI14" s="25">
        <v>0</v>
      </c>
      <c r="BJ14" s="25">
        <v>216.66544229320482</v>
      </c>
      <c r="BK14" s="25">
        <v>325.06200402647414</v>
      </c>
      <c r="BL14" s="25">
        <v>0.83523094966317701</v>
      </c>
      <c r="BM14" s="25">
        <v>0.6418670488174707</v>
      </c>
    </row>
    <row r="15" spans="1:65" x14ac:dyDescent="0.35">
      <c r="A15" s="25" t="s">
        <v>10700</v>
      </c>
      <c r="B15" s="25" t="s">
        <v>10645</v>
      </c>
      <c r="C15" s="25" t="s">
        <v>10648</v>
      </c>
      <c r="D15" s="25" t="s">
        <v>10510</v>
      </c>
      <c r="E15" s="25" t="s">
        <v>10705</v>
      </c>
      <c r="F15" s="25">
        <v>1248470</v>
      </c>
      <c r="G15" s="25">
        <v>0.89712789275991622</v>
      </c>
      <c r="H15" s="25">
        <v>160</v>
      </c>
      <c r="I15" s="25">
        <v>415.84996057641143</v>
      </c>
      <c r="J15" s="42">
        <v>0.42362657409935728</v>
      </c>
      <c r="K15" s="25">
        <v>35</v>
      </c>
      <c r="L15" s="25">
        <v>738.27744465199044</v>
      </c>
      <c r="M15" s="25">
        <v>70.646438011384419</v>
      </c>
      <c r="N15" s="25">
        <v>443.23193736153604</v>
      </c>
      <c r="O15" s="25">
        <v>99.327169082876836</v>
      </c>
      <c r="P15" s="25">
        <v>155.05139632781257</v>
      </c>
      <c r="Q15" s="25">
        <v>188.85337195084671</v>
      </c>
      <c r="R15" s="25">
        <v>35.347747004582502</v>
      </c>
      <c r="S15" s="25">
        <v>0</v>
      </c>
      <c r="T15" s="25">
        <v>153.50562494626419</v>
      </c>
      <c r="U15" s="25">
        <v>0</v>
      </c>
      <c r="V15" s="25">
        <v>0</v>
      </c>
      <c r="W15" s="25">
        <v>0</v>
      </c>
      <c r="X15" s="25">
        <v>0</v>
      </c>
      <c r="Y15" s="25">
        <v>531.17140488126245</v>
      </c>
      <c r="Z15" s="25">
        <v>0</v>
      </c>
      <c r="AA15" s="25">
        <v>180.35</v>
      </c>
      <c r="AB15" s="25">
        <v>8.49</v>
      </c>
      <c r="AC15" s="25">
        <v>342.33140488126242</v>
      </c>
      <c r="AD15" s="25">
        <v>115.32144430485101</v>
      </c>
      <c r="AE15" s="25">
        <v>-23.477777602649009</v>
      </c>
      <c r="AF15" s="25">
        <v>0</v>
      </c>
      <c r="AG15" s="25">
        <v>0</v>
      </c>
      <c r="AH15" s="25">
        <v>0</v>
      </c>
      <c r="AI15" s="25">
        <v>101.46076874999999</v>
      </c>
      <c r="AJ15" s="25">
        <v>0</v>
      </c>
      <c r="AK15" s="25">
        <v>0</v>
      </c>
      <c r="AL15" s="25">
        <v>0</v>
      </c>
      <c r="AM15" s="25">
        <v>37.338453157500005</v>
      </c>
      <c r="AN15" s="25">
        <v>0.33687077101456769</v>
      </c>
      <c r="AO15" s="25">
        <v>415.84996057641143</v>
      </c>
      <c r="AP15" s="25">
        <v>0</v>
      </c>
      <c r="AQ15" s="25">
        <v>0</v>
      </c>
      <c r="AR15" s="25">
        <v>0</v>
      </c>
      <c r="AS15" s="25">
        <v>0</v>
      </c>
      <c r="AT15" s="25">
        <v>0</v>
      </c>
      <c r="AU15" s="25">
        <v>238.17505471474936</v>
      </c>
      <c r="AV15" s="25">
        <v>51.451015460767799</v>
      </c>
      <c r="AW15" s="25">
        <v>51.451015460767799</v>
      </c>
      <c r="AX15" s="25">
        <v>0</v>
      </c>
      <c r="AY15" s="25">
        <v>0</v>
      </c>
      <c r="AZ15" s="25">
        <v>105.79205869706684</v>
      </c>
      <c r="BA15" s="25">
        <v>77.861174682099445</v>
      </c>
      <c r="BB15" s="25">
        <v>11.637868339569744</v>
      </c>
      <c r="BC15" s="25">
        <v>16.293015675397641</v>
      </c>
      <c r="BD15" s="25">
        <v>0</v>
      </c>
      <c r="BE15" s="25">
        <v>80.931980556914738</v>
      </c>
      <c r="BF15" s="25">
        <v>27.874320889224851</v>
      </c>
      <c r="BG15" s="25">
        <v>1.4901660226239131</v>
      </c>
      <c r="BH15" s="25">
        <v>51.567493645065973</v>
      </c>
      <c r="BI15" s="25">
        <v>0</v>
      </c>
      <c r="BJ15" s="25">
        <v>238.17505471474936</v>
      </c>
      <c r="BK15" s="25">
        <v>353.49649901960038</v>
      </c>
      <c r="BL15" s="25">
        <v>0.51460395285510185</v>
      </c>
      <c r="BM15" s="25">
        <v>0.42362657409935728</v>
      </c>
    </row>
    <row r="16" spans="1:65" x14ac:dyDescent="0.35">
      <c r="A16" s="25" t="s">
        <v>10700</v>
      </c>
      <c r="B16" s="25" t="s">
        <v>10645</v>
      </c>
      <c r="C16" s="25" t="s">
        <v>10648</v>
      </c>
      <c r="D16" s="25" t="s">
        <v>10511</v>
      </c>
      <c r="E16" s="25" t="s">
        <v>10706</v>
      </c>
      <c r="F16" s="25">
        <v>1248470</v>
      </c>
      <c r="G16" s="25">
        <v>0.89712789275991622</v>
      </c>
      <c r="H16" s="25">
        <v>160</v>
      </c>
      <c r="I16" s="25">
        <v>445.45801551172633</v>
      </c>
      <c r="J16" s="42">
        <v>0.65084150161207366</v>
      </c>
      <c r="K16" s="25">
        <v>35</v>
      </c>
      <c r="L16" s="25">
        <v>1803.6175524142172</v>
      </c>
      <c r="M16" s="25">
        <v>116.86620492836735</v>
      </c>
      <c r="N16" s="25">
        <v>443.23193736153604</v>
      </c>
      <c r="O16" s="25">
        <v>323.91379067603714</v>
      </c>
      <c r="P16" s="25">
        <v>81.576838071390711</v>
      </c>
      <c r="Q16" s="25">
        <v>37.741308614108213</v>
      </c>
      <c r="R16" s="25">
        <v>37.741308614108213</v>
      </c>
      <c r="S16" s="25">
        <v>0</v>
      </c>
      <c r="T16" s="25">
        <v>0</v>
      </c>
      <c r="U16" s="25">
        <v>281039.5931100907</v>
      </c>
      <c r="V16" s="25">
        <v>0</v>
      </c>
      <c r="W16" s="25">
        <v>0</v>
      </c>
      <c r="X16" s="25">
        <v>0</v>
      </c>
      <c r="Y16" s="25">
        <v>833.90219102795209</v>
      </c>
      <c r="Z16" s="25">
        <v>0</v>
      </c>
      <c r="AA16" s="25">
        <v>180.35</v>
      </c>
      <c r="AB16" s="25">
        <v>8.49</v>
      </c>
      <c r="AC16" s="25">
        <v>645.06219102795205</v>
      </c>
      <c r="AD16" s="25">
        <v>388.44417551622576</v>
      </c>
      <c r="AE16" s="25">
        <v>37.813192259297516</v>
      </c>
      <c r="AF16" s="25">
        <v>0</v>
      </c>
      <c r="AG16" s="25">
        <v>0</v>
      </c>
      <c r="AH16" s="25">
        <v>27.40613431648617</v>
      </c>
      <c r="AI16" s="25">
        <v>123.00035822944254</v>
      </c>
      <c r="AJ16" s="25">
        <v>200.22449071099962</v>
      </c>
      <c r="AK16" s="25">
        <v>0</v>
      </c>
      <c r="AL16" s="25">
        <v>0</v>
      </c>
      <c r="AM16" s="25">
        <v>0</v>
      </c>
      <c r="AN16" s="25">
        <v>0.60218096939957466</v>
      </c>
      <c r="AO16" s="25">
        <v>445.45801551172633</v>
      </c>
      <c r="AP16" s="25">
        <v>65.219326575783683</v>
      </c>
      <c r="AQ16" s="25">
        <v>37.813192259297516</v>
      </c>
      <c r="AR16" s="25">
        <v>0</v>
      </c>
      <c r="AS16" s="25">
        <v>0</v>
      </c>
      <c r="AT16" s="25">
        <v>27.40613431648617</v>
      </c>
      <c r="AU16" s="25">
        <v>316.32125265672892</v>
      </c>
      <c r="AV16" s="25">
        <v>80.200660676119142</v>
      </c>
      <c r="AW16" s="25">
        <v>80.200660676119142</v>
      </c>
      <c r="AX16" s="25">
        <v>0</v>
      </c>
      <c r="AY16" s="25">
        <v>0</v>
      </c>
      <c r="AZ16" s="25">
        <v>124.47870003322916</v>
      </c>
      <c r="BA16" s="25">
        <v>83.718984207234925</v>
      </c>
      <c r="BB16" s="25">
        <v>16.983214927497595</v>
      </c>
      <c r="BC16" s="25">
        <v>23.776500898496632</v>
      </c>
      <c r="BD16" s="25">
        <v>0</v>
      </c>
      <c r="BE16" s="25">
        <v>111.64189194738057</v>
      </c>
      <c r="BF16" s="25">
        <v>38.610391136025527</v>
      </c>
      <c r="BG16" s="25">
        <v>1.6022772097078455</v>
      </c>
      <c r="BH16" s="25">
        <v>71.429223601647209</v>
      </c>
      <c r="BI16" s="25">
        <v>0</v>
      </c>
      <c r="BJ16" s="25">
        <v>381.54057923251258</v>
      </c>
      <c r="BK16" s="25">
        <v>769.9847547487384</v>
      </c>
      <c r="BL16" s="25">
        <v>0.44944901089114264</v>
      </c>
      <c r="BM16" s="25">
        <v>0.65084150161207366</v>
      </c>
    </row>
    <row r="17" spans="1:65" x14ac:dyDescent="0.35">
      <c r="A17" s="25" t="s">
        <v>10700</v>
      </c>
      <c r="B17" s="25" t="s">
        <v>10645</v>
      </c>
      <c r="C17" s="25" t="s">
        <v>10648</v>
      </c>
      <c r="D17" s="25" t="s">
        <v>10512</v>
      </c>
      <c r="E17" s="25" t="s">
        <v>10707</v>
      </c>
      <c r="F17" s="25">
        <v>1248470</v>
      </c>
      <c r="G17" s="25">
        <v>0.89712789275991622</v>
      </c>
      <c r="H17" s="25">
        <v>160</v>
      </c>
      <c r="I17" s="25">
        <v>1304.9529277564091</v>
      </c>
      <c r="J17" s="42">
        <v>-0.33423740894482823</v>
      </c>
      <c r="K17" s="25">
        <v>35</v>
      </c>
      <c r="L17" s="25">
        <v>810.0696381797818</v>
      </c>
      <c r="M17" s="25">
        <v>79.721078656210906</v>
      </c>
      <c r="N17" s="25">
        <v>443.23193736153604</v>
      </c>
      <c r="O17" s="25">
        <v>323.91379067603714</v>
      </c>
      <c r="P17" s="25">
        <v>81.576838071390711</v>
      </c>
      <c r="Q17" s="25">
        <v>37.741308614108213</v>
      </c>
      <c r="R17" s="25">
        <v>37.741308614108213</v>
      </c>
      <c r="S17" s="25">
        <v>0</v>
      </c>
      <c r="T17" s="25">
        <v>0</v>
      </c>
      <c r="U17" s="25">
        <v>281039.5931100907</v>
      </c>
      <c r="V17" s="25">
        <v>0</v>
      </c>
      <c r="W17" s="25">
        <v>0</v>
      </c>
      <c r="X17" s="25">
        <v>0</v>
      </c>
      <c r="Y17" s="25">
        <v>1722.9672691438473</v>
      </c>
      <c r="Z17" s="25">
        <v>0</v>
      </c>
      <c r="AA17" s="25">
        <v>180.35</v>
      </c>
      <c r="AB17" s="25">
        <v>8.49</v>
      </c>
      <c r="AC17" s="25">
        <v>1534.1272691438473</v>
      </c>
      <c r="AD17" s="25">
        <v>418.01434138743821</v>
      </c>
      <c r="AE17" s="25">
        <v>42.451863367119451</v>
      </c>
      <c r="AF17" s="25">
        <v>0</v>
      </c>
      <c r="AG17" s="25">
        <v>0</v>
      </c>
      <c r="AH17" s="25">
        <v>30.600104053109369</v>
      </c>
      <c r="AI17" s="25">
        <v>123.00035822944254</v>
      </c>
      <c r="AJ17" s="25">
        <v>221.96201573776699</v>
      </c>
      <c r="AK17" s="25">
        <v>0</v>
      </c>
      <c r="AL17" s="25">
        <v>0</v>
      </c>
      <c r="AM17" s="25">
        <v>0</v>
      </c>
      <c r="AN17" s="25">
        <v>0.27247696445727093</v>
      </c>
      <c r="AO17" s="25">
        <v>1304.9529277564091</v>
      </c>
      <c r="AP17" s="25">
        <v>73.05196742022882</v>
      </c>
      <c r="AQ17" s="25">
        <v>42.451863367119451</v>
      </c>
      <c r="AR17" s="25">
        <v>0</v>
      </c>
      <c r="AS17" s="25">
        <v>0</v>
      </c>
      <c r="AT17" s="25">
        <v>30.600104053109369</v>
      </c>
      <c r="AU17" s="25">
        <v>441.89687496791055</v>
      </c>
      <c r="AV17" s="25">
        <v>80.200660676119142</v>
      </c>
      <c r="AW17" s="25">
        <v>80.200660676119142</v>
      </c>
      <c r="AX17" s="25">
        <v>0</v>
      </c>
      <c r="AY17" s="25">
        <v>0</v>
      </c>
      <c r="AZ17" s="25">
        <v>124.47870003322916</v>
      </c>
      <c r="BA17" s="25">
        <v>83.718984207234925</v>
      </c>
      <c r="BB17" s="25">
        <v>16.983214927497595</v>
      </c>
      <c r="BC17" s="25">
        <v>23.776500898496632</v>
      </c>
      <c r="BD17" s="25">
        <v>0</v>
      </c>
      <c r="BE17" s="25">
        <v>237.21751425856223</v>
      </c>
      <c r="BF17" s="25">
        <v>82.672012999598024</v>
      </c>
      <c r="BG17" s="25">
        <v>1.6022772097078455</v>
      </c>
      <c r="BH17" s="25">
        <v>152.94322404925634</v>
      </c>
      <c r="BI17" s="25">
        <v>0</v>
      </c>
      <c r="BJ17" s="25">
        <v>514.94884238813938</v>
      </c>
      <c r="BK17" s="25">
        <v>932.96318377557759</v>
      </c>
      <c r="BL17" s="25">
        <v>-0.28430762827889794</v>
      </c>
      <c r="BM17" s="25">
        <v>-0.33423740894482823</v>
      </c>
    </row>
    <row r="18" spans="1:65" x14ac:dyDescent="0.35">
      <c r="A18" s="25" t="s">
        <v>10700</v>
      </c>
      <c r="B18" s="25" t="s">
        <v>10645</v>
      </c>
      <c r="C18" s="25" t="s">
        <v>10697</v>
      </c>
      <c r="D18" s="25" t="s">
        <v>9780</v>
      </c>
      <c r="E18" s="25" t="s">
        <v>10708</v>
      </c>
      <c r="F18" s="25">
        <v>1248470</v>
      </c>
      <c r="G18" s="25">
        <v>0.89712789275991622</v>
      </c>
      <c r="H18" s="25">
        <v>160</v>
      </c>
      <c r="I18" s="40">
        <v>331.40408922616081</v>
      </c>
      <c r="J18" s="43">
        <v>0.8721023843778275</v>
      </c>
      <c r="K18" s="25">
        <v>35</v>
      </c>
      <c r="L18" s="25">
        <v>695.89091089616034</v>
      </c>
      <c r="M18" s="25">
        <v>69.342545880892118</v>
      </c>
      <c r="N18" s="25">
        <v>443.23193736153604</v>
      </c>
      <c r="O18" s="25">
        <v>82.615995348534824</v>
      </c>
      <c r="P18" s="25">
        <v>171.61552786693488</v>
      </c>
      <c r="Q18" s="25">
        <v>189.00041414606639</v>
      </c>
      <c r="R18" s="25">
        <v>35.347747004582502</v>
      </c>
      <c r="S18" s="25">
        <v>74.070372788220055</v>
      </c>
      <c r="T18" s="25">
        <v>79.582294353263805</v>
      </c>
      <c r="U18" s="25">
        <v>0</v>
      </c>
      <c r="V18" s="25">
        <v>53824.136252660552</v>
      </c>
      <c r="W18" s="25">
        <v>0</v>
      </c>
      <c r="X18" s="25">
        <v>0</v>
      </c>
      <c r="Y18" s="25">
        <v>492.8690273295789</v>
      </c>
      <c r="Z18" s="25">
        <v>0</v>
      </c>
      <c r="AA18" s="25">
        <v>180.35</v>
      </c>
      <c r="AB18" s="25">
        <v>8.49</v>
      </c>
      <c r="AC18" s="25">
        <v>304.02902732957887</v>
      </c>
      <c r="AD18" s="25">
        <v>161.46493810341809</v>
      </c>
      <c r="AE18" s="25">
        <v>14.018120234230249</v>
      </c>
      <c r="AF18" s="25">
        <v>0</v>
      </c>
      <c r="AG18" s="25">
        <v>0</v>
      </c>
      <c r="AH18" s="25">
        <v>23.267695211659053</v>
      </c>
      <c r="AI18" s="25">
        <v>101.46076874999999</v>
      </c>
      <c r="AJ18" s="25">
        <v>3.3608888575288267</v>
      </c>
      <c r="AK18" s="25">
        <v>0</v>
      </c>
      <c r="AL18" s="25">
        <v>0</v>
      </c>
      <c r="AM18" s="25">
        <v>19.357465049999998</v>
      </c>
      <c r="AN18" s="25">
        <v>0.53108395445538836</v>
      </c>
      <c r="AO18" s="25">
        <v>331.40408922616081</v>
      </c>
      <c r="AP18" s="25">
        <v>37.285815445889298</v>
      </c>
      <c r="AQ18" s="25">
        <v>14.018120234230249</v>
      </c>
      <c r="AR18" s="25">
        <v>0</v>
      </c>
      <c r="AS18" s="25">
        <v>0</v>
      </c>
      <c r="AT18" s="25">
        <v>23.267695211659053</v>
      </c>
      <c r="AU18" s="25">
        <v>229.29657018696867</v>
      </c>
      <c r="AV18" s="25">
        <v>47.078158967205511</v>
      </c>
      <c r="AW18" s="25">
        <v>47.078158967205511</v>
      </c>
      <c r="AX18" s="25">
        <v>0</v>
      </c>
      <c r="AY18" s="25">
        <v>0</v>
      </c>
      <c r="AZ18" s="25">
        <v>115.41514927125533</v>
      </c>
      <c r="BA18" s="25">
        <v>77.861174682099445</v>
      </c>
      <c r="BB18" s="25">
        <v>15.647489412148282</v>
      </c>
      <c r="BC18" s="25">
        <v>21.906485177007593</v>
      </c>
      <c r="BD18" s="25">
        <v>0</v>
      </c>
      <c r="BE18" s="25">
        <v>66.803261948507853</v>
      </c>
      <c r="BF18" s="25">
        <v>22.916875763468049</v>
      </c>
      <c r="BG18" s="25">
        <v>1.4901660226239131</v>
      </c>
      <c r="BH18" s="25">
        <v>42.396220162415887</v>
      </c>
      <c r="BI18" s="25">
        <v>0</v>
      </c>
      <c r="BJ18" s="25">
        <v>266.58238563285795</v>
      </c>
      <c r="BK18" s="25">
        <v>428.04732373627604</v>
      </c>
      <c r="BL18" s="25">
        <v>0.95062730998178813</v>
      </c>
      <c r="BM18" s="25">
        <v>0.8721023843778275</v>
      </c>
    </row>
    <row r="19" spans="1:65" x14ac:dyDescent="0.35">
      <c r="A19" s="25" t="s">
        <v>10700</v>
      </c>
      <c r="B19" s="25" t="s">
        <v>10699</v>
      </c>
      <c r="C19" s="25" t="s">
        <v>9780</v>
      </c>
      <c r="D19" s="25" t="s">
        <v>9780</v>
      </c>
      <c r="E19" s="25" t="s">
        <v>10192</v>
      </c>
      <c r="F19" s="25">
        <f>F18</f>
        <v>1248470</v>
      </c>
      <c r="G19" s="25">
        <f>G18</f>
        <v>0.89712789275991622</v>
      </c>
      <c r="H19" s="25">
        <f>(H18*N18)/(N18)</f>
        <v>160</v>
      </c>
      <c r="I19" s="25">
        <f>(I18*N18)/(N18)</f>
        <v>331.40408922616075</v>
      </c>
      <c r="J19" s="42">
        <f>(J18*N18)/(N18)</f>
        <v>0.8721023843778275</v>
      </c>
      <c r="K19" s="25">
        <f t="shared" ref="K19:W19" si="1">K18</f>
        <v>35</v>
      </c>
      <c r="L19" s="25">
        <f t="shared" si="1"/>
        <v>695.89091089616034</v>
      </c>
      <c r="M19" s="25">
        <f t="shared" si="1"/>
        <v>69.342545880892118</v>
      </c>
      <c r="N19" s="25">
        <f t="shared" si="1"/>
        <v>443.23193736153604</v>
      </c>
      <c r="O19" s="25">
        <f t="shared" si="1"/>
        <v>82.615995348534824</v>
      </c>
      <c r="P19" s="25">
        <f t="shared" si="1"/>
        <v>171.61552786693488</v>
      </c>
      <c r="Q19" s="25">
        <f t="shared" si="1"/>
        <v>189.00041414606639</v>
      </c>
      <c r="R19" s="25">
        <f t="shared" si="1"/>
        <v>35.347747004582502</v>
      </c>
      <c r="S19" s="25">
        <f t="shared" si="1"/>
        <v>74.070372788220055</v>
      </c>
      <c r="T19" s="25">
        <f t="shared" si="1"/>
        <v>79.582294353263805</v>
      </c>
      <c r="U19" s="25">
        <f t="shared" si="1"/>
        <v>0</v>
      </c>
      <c r="V19" s="25">
        <f t="shared" si="1"/>
        <v>53824.136252660552</v>
      </c>
      <c r="W19" s="25">
        <f t="shared" si="1"/>
        <v>0</v>
      </c>
      <c r="X19" s="25">
        <f>(X18*N18)/(N18)</f>
        <v>0</v>
      </c>
      <c r="Y19" s="25">
        <f>(Y18*N18)/(N18)</f>
        <v>492.8690273295789</v>
      </c>
      <c r="Z19" s="25">
        <f>(Z18*N18)/(N18)</f>
        <v>0</v>
      </c>
      <c r="AA19" s="25">
        <f>(AA18*N18)/(N18)</f>
        <v>180.35</v>
      </c>
      <c r="AB19" s="25">
        <f>(AB18*N18)/(N18)</f>
        <v>8.49</v>
      </c>
      <c r="AC19" s="25">
        <f>(AC18*N18)/(N18)</f>
        <v>304.02902732957887</v>
      </c>
      <c r="AD19" s="25">
        <f>(AD18*N18)/(N18)</f>
        <v>161.46493810341809</v>
      </c>
      <c r="AE19" s="25">
        <f>(AE18*N18)/(N18)</f>
        <v>14.018120234230249</v>
      </c>
      <c r="AF19" s="25">
        <f>(AF18*N18)/(N18)</f>
        <v>0</v>
      </c>
      <c r="AG19" s="25">
        <f>(AG18*N18)/(N18)</f>
        <v>0</v>
      </c>
      <c r="AH19" s="25">
        <f>(AH18*N18)/(N18)</f>
        <v>23.267695211659053</v>
      </c>
      <c r="AI19" s="25">
        <f>(AI18*N18)/(N18)</f>
        <v>101.46076874999999</v>
      </c>
      <c r="AJ19" s="25">
        <f>(AJ18*N18)/(N18)</f>
        <v>3.3608888575288267</v>
      </c>
      <c r="AK19" s="25">
        <f>(AK18*N18)/(N18)</f>
        <v>0</v>
      </c>
      <c r="AL19" s="25">
        <f>(AL18*N18)/(N18)</f>
        <v>0</v>
      </c>
      <c r="AM19" s="25">
        <f>(AM18*N18)/(N18)</f>
        <v>19.357465049999998</v>
      </c>
      <c r="AN19" s="25">
        <f>(AN18*N18)/(N18)</f>
        <v>0.53108395445538836</v>
      </c>
      <c r="AO19" s="25">
        <f>(AO18*N18)/(N18)</f>
        <v>331.40408922616075</v>
      </c>
      <c r="AP19" s="25">
        <f>(AP18*N18)/(N18)</f>
        <v>37.285815445889298</v>
      </c>
      <c r="AQ19" s="25">
        <f>(AQ18*N18)/(N18)</f>
        <v>14.018120234230249</v>
      </c>
      <c r="AR19" s="25">
        <f>(AR18*N18)/(N18)</f>
        <v>0</v>
      </c>
      <c r="AS19" s="25">
        <f>(AS18*N18)/(N18)</f>
        <v>0</v>
      </c>
      <c r="AT19" s="25">
        <f>(AT18*N18)/(N18)</f>
        <v>23.267695211659053</v>
      </c>
      <c r="AU19" s="25">
        <f>(AU18*N18)/(N18)</f>
        <v>229.29657018696867</v>
      </c>
      <c r="AV19" s="25">
        <f>(AV18*N18)/(N18)</f>
        <v>47.078158967205511</v>
      </c>
      <c r="AW19" s="25">
        <f>(AW18*N18)/(N18)</f>
        <v>47.078158967205511</v>
      </c>
      <c r="AX19" s="25">
        <f>(AX18*N18)/(N18)</f>
        <v>0</v>
      </c>
      <c r="AY19" s="25">
        <f>(AY18*N18)/(N18)</f>
        <v>0</v>
      </c>
      <c r="AZ19" s="25">
        <f>(AZ18*N18)/(N18)</f>
        <v>115.41514927125533</v>
      </c>
      <c r="BA19" s="25">
        <f>(BA18*N18)/(N18)</f>
        <v>77.861174682099445</v>
      </c>
      <c r="BB19" s="25">
        <f>(BB18*N18)/(N18)</f>
        <v>15.647489412148282</v>
      </c>
      <c r="BC19" s="25">
        <f>(BC18*N18)/(N18)</f>
        <v>21.906485177007593</v>
      </c>
      <c r="BD19" s="25">
        <f>(BD18*N18)/(N18)</f>
        <v>0</v>
      </c>
      <c r="BE19" s="25">
        <f>(BE18*N18)/(N18)</f>
        <v>66.803261948507853</v>
      </c>
      <c r="BF19" s="25">
        <f>(BF18*N18)/(N18)</f>
        <v>22.916875763468049</v>
      </c>
      <c r="BG19" s="25">
        <f>(BG18*N18)/(N18)</f>
        <v>1.4901660226239131</v>
      </c>
      <c r="BH19" s="25">
        <f>(BH18*N18)/(N18)</f>
        <v>42.396220162415887</v>
      </c>
      <c r="BI19" s="25">
        <f>(BI18*N18)/(N18)</f>
        <v>0</v>
      </c>
      <c r="BJ19" s="25">
        <f>(BJ18*N18)/(N18)</f>
        <v>266.58238563285795</v>
      </c>
      <c r="BK19" s="25">
        <f>(BK18*N18)/(N18)</f>
        <v>428.04732373627604</v>
      </c>
      <c r="BL19" s="25">
        <f>(BL18*N18)/(N18)</f>
        <v>0.95062730998178813</v>
      </c>
      <c r="BM19" s="25">
        <f>(BM18*N18)/(N18)</f>
        <v>0.8721023843778275</v>
      </c>
    </row>
    <row r="20" spans="1:65" x14ac:dyDescent="0.35">
      <c r="A20" s="25" t="s">
        <v>10709</v>
      </c>
      <c r="B20" s="25" t="s">
        <v>10645</v>
      </c>
      <c r="C20" s="25" t="s">
        <v>10648</v>
      </c>
      <c r="D20" s="25" t="s">
        <v>10506</v>
      </c>
      <c r="E20" s="25" t="s">
        <v>10710</v>
      </c>
      <c r="F20" s="25">
        <v>1248470</v>
      </c>
      <c r="G20" s="25">
        <v>0.89712789275991622</v>
      </c>
      <c r="H20" s="25">
        <v>160</v>
      </c>
      <c r="I20" s="25">
        <v>350.76155427616078</v>
      </c>
      <c r="J20" s="42">
        <v>0.93182215822376546</v>
      </c>
      <c r="K20" s="25">
        <v>35</v>
      </c>
      <c r="L20" s="25">
        <v>592.68567250653189</v>
      </c>
      <c r="M20" s="25">
        <v>85.595480530289223</v>
      </c>
      <c r="N20" s="25">
        <v>443.23193736153604</v>
      </c>
      <c r="O20" s="25">
        <v>82.615995348534824</v>
      </c>
      <c r="P20" s="25">
        <v>171.61552786693488</v>
      </c>
      <c r="Q20" s="25">
        <v>189.00041414606639</v>
      </c>
      <c r="R20" s="25">
        <v>35.347747004582502</v>
      </c>
      <c r="S20" s="25">
        <v>74.070372788220055</v>
      </c>
      <c r="T20" s="25">
        <v>79.582294353263805</v>
      </c>
      <c r="U20" s="25">
        <v>0</v>
      </c>
      <c r="V20" s="25">
        <v>53824.136252660552</v>
      </c>
      <c r="W20" s="25">
        <v>0</v>
      </c>
      <c r="X20" s="25">
        <v>0</v>
      </c>
      <c r="Y20" s="25">
        <v>492.8690273295789</v>
      </c>
      <c r="Z20" s="25">
        <v>0</v>
      </c>
      <c r="AA20" s="25">
        <v>180.35</v>
      </c>
      <c r="AB20" s="25">
        <v>8.49</v>
      </c>
      <c r="AC20" s="25">
        <v>304.02902732957887</v>
      </c>
      <c r="AD20" s="25">
        <v>142.10747305341812</v>
      </c>
      <c r="AE20" s="25">
        <v>14.018120234230249</v>
      </c>
      <c r="AF20" s="25">
        <v>0</v>
      </c>
      <c r="AG20" s="25">
        <v>0</v>
      </c>
      <c r="AH20" s="25">
        <v>23.267695211659053</v>
      </c>
      <c r="AI20" s="25">
        <v>101.46076874999999</v>
      </c>
      <c r="AJ20" s="25">
        <v>3.3608888575288267</v>
      </c>
      <c r="AK20" s="25">
        <v>0</v>
      </c>
      <c r="AL20" s="25">
        <v>0</v>
      </c>
      <c r="AM20" s="25">
        <v>0</v>
      </c>
      <c r="AN20" s="25">
        <v>0.46741416206738801</v>
      </c>
      <c r="AO20" s="25">
        <v>350.76155427616078</v>
      </c>
      <c r="AP20" s="25">
        <v>37.285815445889298</v>
      </c>
      <c r="AQ20" s="25">
        <v>14.018120234230249</v>
      </c>
      <c r="AR20" s="25">
        <v>0</v>
      </c>
      <c r="AS20" s="25">
        <v>0</v>
      </c>
      <c r="AT20" s="25">
        <v>23.267695211659053</v>
      </c>
      <c r="AU20" s="25">
        <v>286.4831273578061</v>
      </c>
      <c r="AV20" s="25">
        <v>112.4442775375</v>
      </c>
      <c r="AW20" s="25">
        <v>112.4442775375</v>
      </c>
      <c r="AX20" s="25">
        <v>0</v>
      </c>
      <c r="AY20" s="25">
        <v>0</v>
      </c>
      <c r="AZ20" s="25">
        <v>107.62807610425644</v>
      </c>
      <c r="BA20" s="25">
        <v>77.861174682099445</v>
      </c>
      <c r="BB20" s="25">
        <v>12.402875592565413</v>
      </c>
      <c r="BC20" s="25">
        <v>17.364025829591579</v>
      </c>
      <c r="BD20" s="25">
        <v>0</v>
      </c>
      <c r="BE20" s="25">
        <v>66.41077371604969</v>
      </c>
      <c r="BF20" s="25">
        <v>22.779160594184482</v>
      </c>
      <c r="BG20" s="25">
        <v>1.4901660226239131</v>
      </c>
      <c r="BH20" s="25">
        <v>42.14144709924129</v>
      </c>
      <c r="BI20" s="25">
        <v>0</v>
      </c>
      <c r="BJ20" s="25">
        <v>323.76894280369538</v>
      </c>
      <c r="BK20" s="25">
        <v>465.8764158571135</v>
      </c>
      <c r="BL20" s="25">
        <v>1.0750532322468662</v>
      </c>
      <c r="BM20" s="25">
        <v>0.93182215822376546</v>
      </c>
    </row>
    <row r="21" spans="1:65" x14ac:dyDescent="0.35">
      <c r="A21" s="25" t="s">
        <v>10709</v>
      </c>
      <c r="B21" s="25" t="s">
        <v>10645</v>
      </c>
      <c r="C21" s="25" t="s">
        <v>10648</v>
      </c>
      <c r="D21" s="25" t="s">
        <v>10507</v>
      </c>
      <c r="E21" s="25" t="s">
        <v>10711</v>
      </c>
      <c r="F21" s="25">
        <v>1248470</v>
      </c>
      <c r="G21" s="25">
        <v>0.89712789275991622</v>
      </c>
      <c r="H21" s="25">
        <v>160</v>
      </c>
      <c r="I21" s="25">
        <v>408.33468123910291</v>
      </c>
      <c r="J21" s="42">
        <v>0.59156556347707412</v>
      </c>
      <c r="K21" s="25">
        <v>35</v>
      </c>
      <c r="L21" s="25">
        <v>592.68567250653189</v>
      </c>
      <c r="M21" s="25">
        <v>85.595480530289223</v>
      </c>
      <c r="N21" s="25">
        <v>443.23193736153604</v>
      </c>
      <c r="O21" s="25">
        <v>82.615995348534824</v>
      </c>
      <c r="P21" s="25">
        <v>171.61552786693488</v>
      </c>
      <c r="Q21" s="25">
        <v>189.00041414606639</v>
      </c>
      <c r="R21" s="25">
        <v>35.347747004582502</v>
      </c>
      <c r="S21" s="25">
        <v>74.070372788220055</v>
      </c>
      <c r="T21" s="25">
        <v>79.582294353263805</v>
      </c>
      <c r="U21" s="25">
        <v>0</v>
      </c>
      <c r="V21" s="25">
        <v>0</v>
      </c>
      <c r="W21" s="25">
        <v>13456.034063165138</v>
      </c>
      <c r="X21" s="25">
        <v>0</v>
      </c>
      <c r="Y21" s="25">
        <v>492.8690273295789</v>
      </c>
      <c r="Z21" s="25">
        <v>0</v>
      </c>
      <c r="AA21" s="25">
        <v>180.35</v>
      </c>
      <c r="AB21" s="25">
        <v>8.49</v>
      </c>
      <c r="AC21" s="25">
        <v>304.02902732957887</v>
      </c>
      <c r="AD21" s="25">
        <v>84.534346090475992</v>
      </c>
      <c r="AE21" s="25">
        <v>-15.755851177595657</v>
      </c>
      <c r="AF21" s="25">
        <v>1.5069466239104992</v>
      </c>
      <c r="AG21" s="25">
        <v>-15.611172461745541</v>
      </c>
      <c r="AH21" s="25">
        <v>0</v>
      </c>
      <c r="AI21" s="25">
        <v>101.46076874999999</v>
      </c>
      <c r="AJ21" s="25">
        <v>0</v>
      </c>
      <c r="AK21" s="25">
        <v>12.933654355906775</v>
      </c>
      <c r="AL21" s="25">
        <v>0</v>
      </c>
      <c r="AM21" s="25">
        <v>0</v>
      </c>
      <c r="AN21" s="25">
        <v>0.27804695766380749</v>
      </c>
      <c r="AO21" s="25">
        <v>408.33468123910291</v>
      </c>
      <c r="AP21" s="25">
        <v>0</v>
      </c>
      <c r="AQ21" s="25">
        <v>0</v>
      </c>
      <c r="AR21" s="25">
        <v>0</v>
      </c>
      <c r="AS21" s="25">
        <v>0</v>
      </c>
      <c r="AT21" s="25">
        <v>0</v>
      </c>
      <c r="AU21" s="25">
        <v>296.05141703354423</v>
      </c>
      <c r="AV21" s="25">
        <v>112.4442775375</v>
      </c>
      <c r="AW21" s="25">
        <v>112.4442775375</v>
      </c>
      <c r="AX21" s="25">
        <v>0</v>
      </c>
      <c r="AY21" s="25">
        <v>0</v>
      </c>
      <c r="AZ21" s="25">
        <v>107.62807610425644</v>
      </c>
      <c r="BA21" s="25">
        <v>77.861174682099445</v>
      </c>
      <c r="BB21" s="25">
        <v>12.402875592565413</v>
      </c>
      <c r="BC21" s="25">
        <v>17.364025829591579</v>
      </c>
      <c r="BD21" s="25">
        <v>0</v>
      </c>
      <c r="BE21" s="25">
        <v>75.97906339178779</v>
      </c>
      <c r="BF21" s="25">
        <v>26.136455217250486</v>
      </c>
      <c r="BG21" s="25">
        <v>1.4901660226239131</v>
      </c>
      <c r="BH21" s="25">
        <v>48.352442151913394</v>
      </c>
      <c r="BI21" s="25">
        <v>0</v>
      </c>
      <c r="BJ21" s="25">
        <v>296.05141703354423</v>
      </c>
      <c r="BK21" s="25">
        <v>380.58576312402022</v>
      </c>
      <c r="BL21" s="25">
        <v>0.79451866131382509</v>
      </c>
      <c r="BM21" s="25">
        <v>0.59156556347707412</v>
      </c>
    </row>
    <row r="22" spans="1:65" x14ac:dyDescent="0.35">
      <c r="A22" s="25" t="s">
        <v>10709</v>
      </c>
      <c r="B22" s="25" t="s">
        <v>10645</v>
      </c>
      <c r="C22" s="25" t="s">
        <v>10648</v>
      </c>
      <c r="D22" s="25" t="s">
        <v>10508</v>
      </c>
      <c r="E22" s="25" t="s">
        <v>10712</v>
      </c>
      <c r="F22" s="25">
        <v>1248470</v>
      </c>
      <c r="G22" s="25">
        <v>0.89712789275991622</v>
      </c>
      <c r="H22" s="25">
        <v>160</v>
      </c>
      <c r="I22" s="25">
        <v>394.23045540126782</v>
      </c>
      <c r="J22" s="42">
        <v>0.64340820445291536</v>
      </c>
      <c r="K22" s="25">
        <v>35</v>
      </c>
      <c r="L22" s="25">
        <v>592.68567250653189</v>
      </c>
      <c r="M22" s="25">
        <v>85.595480530289223</v>
      </c>
      <c r="N22" s="25">
        <v>443.23193736153604</v>
      </c>
      <c r="O22" s="25">
        <v>82.615995348534824</v>
      </c>
      <c r="P22" s="25">
        <v>171.61552786693488</v>
      </c>
      <c r="Q22" s="25">
        <v>189.00041414606639</v>
      </c>
      <c r="R22" s="25">
        <v>35.347747004582502</v>
      </c>
      <c r="S22" s="25">
        <v>74.070372788220055</v>
      </c>
      <c r="T22" s="25">
        <v>79.582294353263805</v>
      </c>
      <c r="U22" s="25">
        <v>0</v>
      </c>
      <c r="V22" s="25">
        <v>0</v>
      </c>
      <c r="W22" s="25">
        <v>0</v>
      </c>
      <c r="X22" s="25">
        <v>13456034.063165138</v>
      </c>
      <c r="Y22" s="25">
        <v>492.8690273295789</v>
      </c>
      <c r="Z22" s="25">
        <v>0</v>
      </c>
      <c r="AA22" s="25">
        <v>180.35</v>
      </c>
      <c r="AB22" s="25">
        <v>8.49</v>
      </c>
      <c r="AC22" s="25">
        <v>304.02902732957887</v>
      </c>
      <c r="AD22" s="25">
        <v>98.63857192831108</v>
      </c>
      <c r="AE22" s="25">
        <v>-15.755851177595657</v>
      </c>
      <c r="AF22" s="25">
        <v>0</v>
      </c>
      <c r="AG22" s="25">
        <v>0</v>
      </c>
      <c r="AH22" s="25">
        <v>0</v>
      </c>
      <c r="AI22" s="25">
        <v>101.46076874999999</v>
      </c>
      <c r="AJ22" s="25">
        <v>0</v>
      </c>
      <c r="AK22" s="25">
        <v>12.933654355906775</v>
      </c>
      <c r="AL22" s="25">
        <v>0</v>
      </c>
      <c r="AM22" s="25">
        <v>0</v>
      </c>
      <c r="AN22" s="25">
        <v>0.32443800776096016</v>
      </c>
      <c r="AO22" s="25">
        <v>394.23045540126782</v>
      </c>
      <c r="AP22" s="25">
        <v>0</v>
      </c>
      <c r="AQ22" s="25">
        <v>0</v>
      </c>
      <c r="AR22" s="25">
        <v>0</v>
      </c>
      <c r="AS22" s="25">
        <v>0</v>
      </c>
      <c r="AT22" s="25">
        <v>0</v>
      </c>
      <c r="AU22" s="25">
        <v>294.04156485165271</v>
      </c>
      <c r="AV22" s="25">
        <v>112.4442775375</v>
      </c>
      <c r="AW22" s="25">
        <v>112.4442775375</v>
      </c>
      <c r="AX22" s="25">
        <v>0</v>
      </c>
      <c r="AY22" s="25">
        <v>0</v>
      </c>
      <c r="AZ22" s="25">
        <v>107.62807610425644</v>
      </c>
      <c r="BA22" s="25">
        <v>77.861174682099445</v>
      </c>
      <c r="BB22" s="25">
        <v>12.402875592565413</v>
      </c>
      <c r="BC22" s="25">
        <v>17.364025829591579</v>
      </c>
      <c r="BD22" s="25">
        <v>0</v>
      </c>
      <c r="BE22" s="25">
        <v>73.969211209896287</v>
      </c>
      <c r="BF22" s="25">
        <v>25.431243925358729</v>
      </c>
      <c r="BG22" s="25">
        <v>1.4901660226239131</v>
      </c>
      <c r="BH22" s="25">
        <v>47.047801261913648</v>
      </c>
      <c r="BI22" s="25">
        <v>0</v>
      </c>
      <c r="BJ22" s="25">
        <v>294.04156485165271</v>
      </c>
      <c r="BK22" s="25">
        <v>392.68013677996379</v>
      </c>
      <c r="BL22" s="25">
        <v>0.83429898677213332</v>
      </c>
      <c r="BM22" s="25">
        <v>0.64340820445291536</v>
      </c>
    </row>
    <row r="23" spans="1:65" x14ac:dyDescent="0.35">
      <c r="A23" s="25" t="s">
        <v>10709</v>
      </c>
      <c r="B23" s="25" t="s">
        <v>10645</v>
      </c>
      <c r="C23" s="25" t="s">
        <v>10648</v>
      </c>
      <c r="D23" s="25" t="s">
        <v>10509</v>
      </c>
      <c r="E23" s="25" t="s">
        <v>10713</v>
      </c>
      <c r="F23" s="25">
        <v>1248470</v>
      </c>
      <c r="G23" s="25">
        <v>0.89712789275991622</v>
      </c>
      <c r="H23" s="25">
        <v>160</v>
      </c>
      <c r="I23" s="25">
        <v>366.83105781386143</v>
      </c>
      <c r="J23" s="42">
        <v>0.70730455625905864</v>
      </c>
      <c r="K23" s="25">
        <v>35</v>
      </c>
      <c r="L23" s="25">
        <v>370.19932108145059</v>
      </c>
      <c r="M23" s="25">
        <v>72.653053422893962</v>
      </c>
      <c r="N23" s="25">
        <v>443.23193736153604</v>
      </c>
      <c r="O23" s="25">
        <v>62.282951838043047</v>
      </c>
      <c r="P23" s="25">
        <v>178.87732912068196</v>
      </c>
      <c r="Q23" s="25">
        <v>202.07165640281113</v>
      </c>
      <c r="R23" s="25">
        <v>35.347747004582502</v>
      </c>
      <c r="S23" s="25">
        <v>87.141615044964766</v>
      </c>
      <c r="T23" s="25">
        <v>79.582294353263805</v>
      </c>
      <c r="U23" s="25">
        <v>0</v>
      </c>
      <c r="V23" s="25">
        <v>0</v>
      </c>
      <c r="W23" s="25">
        <v>0</v>
      </c>
      <c r="X23" s="25">
        <v>0</v>
      </c>
      <c r="Y23" s="25">
        <v>455.87015449713078</v>
      </c>
      <c r="Z23" s="25">
        <v>0</v>
      </c>
      <c r="AA23" s="25">
        <v>180.35</v>
      </c>
      <c r="AB23" s="25">
        <v>8.49</v>
      </c>
      <c r="AC23" s="25">
        <v>267.03015449713075</v>
      </c>
      <c r="AD23" s="25">
        <v>89.039096683269349</v>
      </c>
      <c r="AE23" s="25">
        <v>-12.42167206673065</v>
      </c>
      <c r="AF23" s="25">
        <v>0</v>
      </c>
      <c r="AG23" s="25">
        <v>0</v>
      </c>
      <c r="AH23" s="25">
        <v>0</v>
      </c>
      <c r="AI23" s="25">
        <v>101.46076874999999</v>
      </c>
      <c r="AJ23" s="25">
        <v>0</v>
      </c>
      <c r="AK23" s="25">
        <v>0</v>
      </c>
      <c r="AL23" s="25">
        <v>0</v>
      </c>
      <c r="AM23" s="25">
        <v>0</v>
      </c>
      <c r="AN23" s="25">
        <v>0.33344210451043305</v>
      </c>
      <c r="AO23" s="25">
        <v>366.83105781386143</v>
      </c>
      <c r="AP23" s="25">
        <v>0</v>
      </c>
      <c r="AQ23" s="25">
        <v>0</v>
      </c>
      <c r="AR23" s="25">
        <v>0</v>
      </c>
      <c r="AS23" s="25">
        <v>0</v>
      </c>
      <c r="AT23" s="25">
        <v>0</v>
      </c>
      <c r="AU23" s="25">
        <v>272.45233638293575</v>
      </c>
      <c r="AV23" s="25">
        <v>109.43802324999999</v>
      </c>
      <c r="AW23" s="25">
        <v>109.43802324999999</v>
      </c>
      <c r="AX23" s="25">
        <v>0</v>
      </c>
      <c r="AY23" s="25">
        <v>0</v>
      </c>
      <c r="AZ23" s="25">
        <v>94.792561824961609</v>
      </c>
      <c r="BA23" s="25">
        <v>77.861174682099445</v>
      </c>
      <c r="BB23" s="25">
        <v>7.0547446428592391</v>
      </c>
      <c r="BC23" s="25">
        <v>9.8766425000029336</v>
      </c>
      <c r="BD23" s="25">
        <v>0</v>
      </c>
      <c r="BE23" s="25">
        <v>68.221751307974159</v>
      </c>
      <c r="BF23" s="25">
        <v>23.414591328193072</v>
      </c>
      <c r="BG23" s="25">
        <v>1.4901660226239131</v>
      </c>
      <c r="BH23" s="25">
        <v>43.31699395715718</v>
      </c>
      <c r="BI23" s="25">
        <v>0</v>
      </c>
      <c r="BJ23" s="25">
        <v>272.45233638293575</v>
      </c>
      <c r="BK23" s="25">
        <v>361.4914330662051</v>
      </c>
      <c r="BL23" s="25">
        <v>0.97165535127555147</v>
      </c>
      <c r="BM23" s="25">
        <v>0.70730455625905864</v>
      </c>
    </row>
    <row r="24" spans="1:65" x14ac:dyDescent="0.35">
      <c r="A24" s="25" t="s">
        <v>10709</v>
      </c>
      <c r="B24" s="25" t="s">
        <v>10645</v>
      </c>
      <c r="C24" s="25" t="s">
        <v>10648</v>
      </c>
      <c r="D24" s="25" t="s">
        <v>10510</v>
      </c>
      <c r="E24" s="25" t="s">
        <v>10714</v>
      </c>
      <c r="F24" s="25">
        <v>1248470</v>
      </c>
      <c r="G24" s="25">
        <v>0.89712789275991622</v>
      </c>
      <c r="H24" s="25">
        <v>160</v>
      </c>
      <c r="I24" s="25">
        <v>453.18841373391143</v>
      </c>
      <c r="J24" s="42">
        <v>0.43891834360394061</v>
      </c>
      <c r="K24" s="25">
        <v>35</v>
      </c>
      <c r="L24" s="25">
        <v>641.53986759303518</v>
      </c>
      <c r="M24" s="25">
        <v>84.916369795222948</v>
      </c>
      <c r="N24" s="25">
        <v>443.23193736153604</v>
      </c>
      <c r="O24" s="25">
        <v>99.327169082876836</v>
      </c>
      <c r="P24" s="25">
        <v>155.05139632781257</v>
      </c>
      <c r="Q24" s="25">
        <v>188.85337195084671</v>
      </c>
      <c r="R24" s="25">
        <v>35.347747004582502</v>
      </c>
      <c r="S24" s="25">
        <v>0</v>
      </c>
      <c r="T24" s="25">
        <v>153.50562494626419</v>
      </c>
      <c r="U24" s="25">
        <v>0</v>
      </c>
      <c r="V24" s="25">
        <v>0</v>
      </c>
      <c r="W24" s="25">
        <v>0</v>
      </c>
      <c r="X24" s="25">
        <v>0</v>
      </c>
      <c r="Y24" s="25">
        <v>531.17140488126245</v>
      </c>
      <c r="Z24" s="25">
        <v>0</v>
      </c>
      <c r="AA24" s="25">
        <v>180.35</v>
      </c>
      <c r="AB24" s="25">
        <v>8.49</v>
      </c>
      <c r="AC24" s="25">
        <v>342.33140488126242</v>
      </c>
      <c r="AD24" s="25">
        <v>77.982991147351015</v>
      </c>
      <c r="AE24" s="25">
        <v>-23.477777602649009</v>
      </c>
      <c r="AF24" s="25">
        <v>0</v>
      </c>
      <c r="AG24" s="25">
        <v>0</v>
      </c>
      <c r="AH24" s="25">
        <v>0</v>
      </c>
      <c r="AI24" s="25">
        <v>101.46076874999999</v>
      </c>
      <c r="AJ24" s="25">
        <v>0</v>
      </c>
      <c r="AK24" s="25">
        <v>0</v>
      </c>
      <c r="AL24" s="25">
        <v>0</v>
      </c>
      <c r="AM24" s="25">
        <v>0</v>
      </c>
      <c r="AN24" s="25">
        <v>0.22779969945906484</v>
      </c>
      <c r="AO24" s="25">
        <v>453.18841373391143</v>
      </c>
      <c r="AP24" s="25">
        <v>0</v>
      </c>
      <c r="AQ24" s="25">
        <v>0</v>
      </c>
      <c r="AR24" s="25">
        <v>0</v>
      </c>
      <c r="AS24" s="25">
        <v>0</v>
      </c>
      <c r="AT24" s="25">
        <v>0</v>
      </c>
      <c r="AU24" s="25">
        <v>298.2611216304972</v>
      </c>
      <c r="AV24" s="25">
        <v>119.30152819999999</v>
      </c>
      <c r="AW24" s="25">
        <v>119.30152819999999</v>
      </c>
      <c r="AX24" s="25">
        <v>0</v>
      </c>
      <c r="AY24" s="25">
        <v>0</v>
      </c>
      <c r="AZ24" s="25">
        <v>98.431918903915943</v>
      </c>
      <c r="BA24" s="25">
        <v>77.861174682099445</v>
      </c>
      <c r="BB24" s="25">
        <v>8.5711434257568744</v>
      </c>
      <c r="BC24" s="25">
        <v>11.999600796059623</v>
      </c>
      <c r="BD24" s="25">
        <v>0</v>
      </c>
      <c r="BE24" s="25">
        <v>80.527674526581293</v>
      </c>
      <c r="BF24" s="25">
        <v>27.732459124195572</v>
      </c>
      <c r="BG24" s="25">
        <v>1.4901660226239131</v>
      </c>
      <c r="BH24" s="25">
        <v>51.305049379761805</v>
      </c>
      <c r="BI24" s="25">
        <v>0</v>
      </c>
      <c r="BJ24" s="25">
        <v>298.2611216304972</v>
      </c>
      <c r="BK24" s="25">
        <v>376.24411277784822</v>
      </c>
      <c r="BL24" s="25">
        <v>0.58105305286138909</v>
      </c>
      <c r="BM24" s="25">
        <v>0.43891834360394061</v>
      </c>
    </row>
    <row r="25" spans="1:65" x14ac:dyDescent="0.35">
      <c r="A25" s="25" t="s">
        <v>10709</v>
      </c>
      <c r="B25" s="25" t="s">
        <v>10645</v>
      </c>
      <c r="C25" s="25" t="s">
        <v>10648</v>
      </c>
      <c r="D25" s="25" t="s">
        <v>10511</v>
      </c>
      <c r="E25" s="25" t="s">
        <v>10715</v>
      </c>
      <c r="F25" s="25">
        <v>1248470</v>
      </c>
      <c r="G25" s="25">
        <v>0.89712789275991622</v>
      </c>
      <c r="H25" s="25">
        <v>160</v>
      </c>
      <c r="I25" s="25">
        <v>521.11449103814812</v>
      </c>
      <c r="J25" s="42">
        <v>0.53249042868727603</v>
      </c>
      <c r="K25" s="25">
        <v>35</v>
      </c>
      <c r="L25" s="25">
        <v>1735.7432522911486</v>
      </c>
      <c r="M25" s="25">
        <v>122.37441716817754</v>
      </c>
      <c r="N25" s="25">
        <v>443.23193736153604</v>
      </c>
      <c r="O25" s="25">
        <v>323.91379067603714</v>
      </c>
      <c r="P25" s="25">
        <v>81.576838071390711</v>
      </c>
      <c r="Q25" s="25">
        <v>37.741308614108213</v>
      </c>
      <c r="R25" s="25">
        <v>37.741308614108213</v>
      </c>
      <c r="S25" s="25">
        <v>0</v>
      </c>
      <c r="T25" s="25">
        <v>0</v>
      </c>
      <c r="U25" s="25">
        <v>281039.5931100907</v>
      </c>
      <c r="V25" s="25">
        <v>0</v>
      </c>
      <c r="W25" s="25">
        <v>0</v>
      </c>
      <c r="X25" s="25">
        <v>0</v>
      </c>
      <c r="Y25" s="25">
        <v>833.6495645831211</v>
      </c>
      <c r="Z25" s="25">
        <v>0</v>
      </c>
      <c r="AA25" s="25">
        <v>180.35</v>
      </c>
      <c r="AB25" s="25">
        <v>8.49</v>
      </c>
      <c r="AC25" s="25">
        <v>644.80956458312107</v>
      </c>
      <c r="AD25" s="25">
        <v>312.53507354497299</v>
      </c>
      <c r="AE25" s="25">
        <v>37.560565814466486</v>
      </c>
      <c r="AF25" s="25">
        <v>0</v>
      </c>
      <c r="AG25" s="25">
        <v>0</v>
      </c>
      <c r="AH25" s="25">
        <v>27.232187683774828</v>
      </c>
      <c r="AI25" s="25">
        <v>123.00035822944254</v>
      </c>
      <c r="AJ25" s="25">
        <v>124.74196181728922</v>
      </c>
      <c r="AK25" s="25">
        <v>0</v>
      </c>
      <c r="AL25" s="25">
        <v>0</v>
      </c>
      <c r="AM25" s="25">
        <v>0</v>
      </c>
      <c r="AN25" s="25">
        <v>0.48469360678145579</v>
      </c>
      <c r="AO25" s="25">
        <v>521.11449103814812</v>
      </c>
      <c r="AP25" s="25">
        <v>64.792753498241311</v>
      </c>
      <c r="AQ25" s="25">
        <v>37.560565814466486</v>
      </c>
      <c r="AR25" s="25">
        <v>0</v>
      </c>
      <c r="AS25" s="25">
        <v>0</v>
      </c>
      <c r="AT25" s="25">
        <v>27.232187683774828</v>
      </c>
      <c r="AU25" s="25">
        <v>379.97021626796192</v>
      </c>
      <c r="AV25" s="25">
        <v>149.71866550000001</v>
      </c>
      <c r="AW25" s="25">
        <v>149.71866550000001</v>
      </c>
      <c r="AX25" s="25">
        <v>0</v>
      </c>
      <c r="AY25" s="25">
        <v>0</v>
      </c>
      <c r="AZ25" s="25">
        <v>119.08717797865867</v>
      </c>
      <c r="BA25" s="25">
        <v>83.718984207234925</v>
      </c>
      <c r="BB25" s="25">
        <v>14.736747404759889</v>
      </c>
      <c r="BC25" s="25">
        <v>20.631446366663848</v>
      </c>
      <c r="BD25" s="25">
        <v>0</v>
      </c>
      <c r="BE25" s="25">
        <v>111.16437278930321</v>
      </c>
      <c r="BF25" s="25">
        <v>38.442840554243993</v>
      </c>
      <c r="BG25" s="25">
        <v>1.6022772097078455</v>
      </c>
      <c r="BH25" s="25">
        <v>71.119255025351379</v>
      </c>
      <c r="BI25" s="25">
        <v>0</v>
      </c>
      <c r="BJ25" s="25">
        <v>444.76296976620324</v>
      </c>
      <c r="BK25" s="25">
        <v>757.29804331117623</v>
      </c>
      <c r="BL25" s="25">
        <v>0.43034175354929105</v>
      </c>
      <c r="BM25" s="25">
        <v>0.53249042868727603</v>
      </c>
    </row>
    <row r="26" spans="1:65" x14ac:dyDescent="0.35">
      <c r="A26" s="25" t="s">
        <v>10709</v>
      </c>
      <c r="B26" s="25" t="s">
        <v>10645</v>
      </c>
      <c r="C26" s="25" t="s">
        <v>10648</v>
      </c>
      <c r="D26" s="25" t="s">
        <v>10512</v>
      </c>
      <c r="E26" s="25" t="s">
        <v>10716</v>
      </c>
      <c r="F26" s="25">
        <v>1248470</v>
      </c>
      <c r="G26" s="25">
        <v>0.89712789275991622</v>
      </c>
      <c r="H26" s="25">
        <v>160</v>
      </c>
      <c r="I26" s="25">
        <v>1380.6094032828305</v>
      </c>
      <c r="J26" s="42">
        <v>-0.32492765100275145</v>
      </c>
      <c r="K26" s="25">
        <v>35</v>
      </c>
      <c r="L26" s="25">
        <v>742.19533805671335</v>
      </c>
      <c r="M26" s="25">
        <v>85.229290896021141</v>
      </c>
      <c r="N26" s="25">
        <v>443.23193736153604</v>
      </c>
      <c r="O26" s="25">
        <v>323.91379067603714</v>
      </c>
      <c r="P26" s="25">
        <v>81.576838071390711</v>
      </c>
      <c r="Q26" s="25">
        <v>37.741308614108213</v>
      </c>
      <c r="R26" s="25">
        <v>37.741308614108213</v>
      </c>
      <c r="S26" s="25">
        <v>0</v>
      </c>
      <c r="T26" s="25">
        <v>0</v>
      </c>
      <c r="U26" s="25">
        <v>281039.5931100907</v>
      </c>
      <c r="V26" s="25">
        <v>0</v>
      </c>
      <c r="W26" s="25">
        <v>0</v>
      </c>
      <c r="X26" s="25">
        <v>0</v>
      </c>
      <c r="Y26" s="25">
        <v>1722.7146426990164</v>
      </c>
      <c r="Z26" s="25">
        <v>0</v>
      </c>
      <c r="AA26" s="25">
        <v>180.35</v>
      </c>
      <c r="AB26" s="25">
        <v>8.49</v>
      </c>
      <c r="AC26" s="25">
        <v>1533.8746426990165</v>
      </c>
      <c r="AD26" s="25">
        <v>342.1052394161859</v>
      </c>
      <c r="AE26" s="25">
        <v>42.199236922288421</v>
      </c>
      <c r="AF26" s="25">
        <v>0</v>
      </c>
      <c r="AG26" s="25">
        <v>0</v>
      </c>
      <c r="AH26" s="25">
        <v>30.426157420398024</v>
      </c>
      <c r="AI26" s="25">
        <v>123.00035822944254</v>
      </c>
      <c r="AJ26" s="25">
        <v>146.47948684405662</v>
      </c>
      <c r="AK26" s="25">
        <v>0</v>
      </c>
      <c r="AL26" s="25">
        <v>0</v>
      </c>
      <c r="AM26" s="25">
        <v>0</v>
      </c>
      <c r="AN26" s="25">
        <v>0.22303337567026674</v>
      </c>
      <c r="AO26" s="25">
        <v>1380.6094032828305</v>
      </c>
      <c r="AP26" s="25">
        <v>72.625394342686448</v>
      </c>
      <c r="AQ26" s="25">
        <v>42.199236922288421</v>
      </c>
      <c r="AR26" s="25">
        <v>0</v>
      </c>
      <c r="AS26" s="25">
        <v>0</v>
      </c>
      <c r="AT26" s="25">
        <v>30.426157420398024</v>
      </c>
      <c r="AU26" s="25">
        <v>505.54583857914355</v>
      </c>
      <c r="AV26" s="25">
        <v>149.71866550000001</v>
      </c>
      <c r="AW26" s="25">
        <v>149.71866550000001</v>
      </c>
      <c r="AX26" s="25">
        <v>0</v>
      </c>
      <c r="AY26" s="25">
        <v>0</v>
      </c>
      <c r="AZ26" s="25">
        <v>119.08717797865867</v>
      </c>
      <c r="BA26" s="25">
        <v>83.718984207234925</v>
      </c>
      <c r="BB26" s="25">
        <v>14.736747404759889</v>
      </c>
      <c r="BC26" s="25">
        <v>20.631446366663848</v>
      </c>
      <c r="BD26" s="25">
        <v>0</v>
      </c>
      <c r="BE26" s="25">
        <v>236.73999510048486</v>
      </c>
      <c r="BF26" s="25">
        <v>82.504462417816498</v>
      </c>
      <c r="BG26" s="25">
        <v>1.6022772097078455</v>
      </c>
      <c r="BH26" s="25">
        <v>152.63325547296051</v>
      </c>
      <c r="BI26" s="25">
        <v>0</v>
      </c>
      <c r="BJ26" s="25">
        <v>578.17123292182998</v>
      </c>
      <c r="BK26" s="25">
        <v>920.27647233801588</v>
      </c>
      <c r="BL26" s="25">
        <v>-0.29246077734986481</v>
      </c>
      <c r="BM26" s="25">
        <v>-0.32492765100275145</v>
      </c>
    </row>
    <row r="27" spans="1:65" x14ac:dyDescent="0.35">
      <c r="A27" s="25" t="s">
        <v>10709</v>
      </c>
      <c r="B27" s="25" t="s">
        <v>10645</v>
      </c>
      <c r="C27" s="25" t="s">
        <v>10697</v>
      </c>
      <c r="D27" s="25" t="s">
        <v>9780</v>
      </c>
      <c r="E27" s="25" t="s">
        <v>10717</v>
      </c>
      <c r="F27" s="25">
        <v>1248470</v>
      </c>
      <c r="G27" s="25">
        <v>0.89712789275991622</v>
      </c>
      <c r="H27" s="25">
        <v>160</v>
      </c>
      <c r="I27" s="40">
        <v>350.76155427616078</v>
      </c>
      <c r="J27" s="43">
        <v>0.93182215822376546</v>
      </c>
      <c r="K27" s="25">
        <v>35</v>
      </c>
      <c r="L27" s="25">
        <v>592.68567250653189</v>
      </c>
      <c r="M27" s="25">
        <v>85.595480530289223</v>
      </c>
      <c r="N27" s="25">
        <v>443.23193736153604</v>
      </c>
      <c r="O27" s="25">
        <v>82.615995348534824</v>
      </c>
      <c r="P27" s="25">
        <v>171.61552786693488</v>
      </c>
      <c r="Q27" s="25">
        <v>189.00041414606639</v>
      </c>
      <c r="R27" s="25">
        <v>35.347747004582502</v>
      </c>
      <c r="S27" s="25">
        <v>74.070372788220055</v>
      </c>
      <c r="T27" s="25">
        <v>79.582294353263805</v>
      </c>
      <c r="U27" s="25">
        <v>0</v>
      </c>
      <c r="V27" s="25">
        <v>53824.136252660552</v>
      </c>
      <c r="W27" s="25">
        <v>0</v>
      </c>
      <c r="X27" s="25">
        <v>0</v>
      </c>
      <c r="Y27" s="25">
        <v>492.8690273295789</v>
      </c>
      <c r="Z27" s="25">
        <v>0</v>
      </c>
      <c r="AA27" s="25">
        <v>180.35</v>
      </c>
      <c r="AB27" s="25">
        <v>8.49</v>
      </c>
      <c r="AC27" s="25">
        <v>304.02902732957887</v>
      </c>
      <c r="AD27" s="25">
        <v>142.10747305341812</v>
      </c>
      <c r="AE27" s="25">
        <v>14.018120234230249</v>
      </c>
      <c r="AF27" s="25">
        <v>0</v>
      </c>
      <c r="AG27" s="25">
        <v>0</v>
      </c>
      <c r="AH27" s="25">
        <v>23.267695211659053</v>
      </c>
      <c r="AI27" s="25">
        <v>101.46076874999999</v>
      </c>
      <c r="AJ27" s="25">
        <v>3.3608888575288267</v>
      </c>
      <c r="AK27" s="25">
        <v>0</v>
      </c>
      <c r="AL27" s="25">
        <v>0</v>
      </c>
      <c r="AM27" s="25">
        <v>0</v>
      </c>
      <c r="AN27" s="25">
        <v>0.46741416206738801</v>
      </c>
      <c r="AO27" s="25">
        <v>350.76155427616078</v>
      </c>
      <c r="AP27" s="25">
        <v>37.285815445889298</v>
      </c>
      <c r="AQ27" s="25">
        <v>14.018120234230249</v>
      </c>
      <c r="AR27" s="25">
        <v>0</v>
      </c>
      <c r="AS27" s="25">
        <v>0</v>
      </c>
      <c r="AT27" s="25">
        <v>23.267695211659053</v>
      </c>
      <c r="AU27" s="25">
        <v>286.4831273578061</v>
      </c>
      <c r="AV27" s="25">
        <v>112.4442775375</v>
      </c>
      <c r="AW27" s="25">
        <v>112.4442775375</v>
      </c>
      <c r="AX27" s="25">
        <v>0</v>
      </c>
      <c r="AY27" s="25">
        <v>0</v>
      </c>
      <c r="AZ27" s="25">
        <v>107.62807610425644</v>
      </c>
      <c r="BA27" s="25">
        <v>77.861174682099445</v>
      </c>
      <c r="BB27" s="25">
        <v>12.402875592565413</v>
      </c>
      <c r="BC27" s="25">
        <v>17.364025829591579</v>
      </c>
      <c r="BD27" s="25">
        <v>0</v>
      </c>
      <c r="BE27" s="25">
        <v>66.41077371604969</v>
      </c>
      <c r="BF27" s="25">
        <v>22.779160594184482</v>
      </c>
      <c r="BG27" s="25">
        <v>1.4901660226239131</v>
      </c>
      <c r="BH27" s="25">
        <v>42.14144709924129</v>
      </c>
      <c r="BI27" s="25">
        <v>0</v>
      </c>
      <c r="BJ27" s="25">
        <v>323.76894280369538</v>
      </c>
      <c r="BK27" s="25">
        <v>465.8764158571135</v>
      </c>
      <c r="BL27" s="25">
        <v>1.0750532322468662</v>
      </c>
      <c r="BM27" s="25">
        <v>0.93182215822376546</v>
      </c>
    </row>
    <row r="28" spans="1:65" x14ac:dyDescent="0.35">
      <c r="A28" s="25" t="s">
        <v>10709</v>
      </c>
      <c r="B28" s="25" t="s">
        <v>10699</v>
      </c>
      <c r="C28" s="25" t="s">
        <v>9780</v>
      </c>
      <c r="D28" s="25" t="s">
        <v>9780</v>
      </c>
      <c r="E28" s="25" t="s">
        <v>10193</v>
      </c>
      <c r="F28" s="25">
        <f>F27</f>
        <v>1248470</v>
      </c>
      <c r="G28" s="25">
        <f>G27</f>
        <v>0.89712789275991622</v>
      </c>
      <c r="H28" s="25">
        <f>(H27*N27)/(N27)</f>
        <v>160</v>
      </c>
      <c r="I28" s="25">
        <f>(I27*N27)/(N27)</f>
        <v>350.76155427616078</v>
      </c>
      <c r="J28" s="42">
        <f>(J27*N27)/(N27)</f>
        <v>0.93182215822376546</v>
      </c>
      <c r="K28" s="25">
        <f t="shared" ref="K28:W28" si="2">K27</f>
        <v>35</v>
      </c>
      <c r="L28" s="25">
        <f t="shared" si="2"/>
        <v>592.68567250653189</v>
      </c>
      <c r="M28" s="25">
        <f t="shared" si="2"/>
        <v>85.595480530289223</v>
      </c>
      <c r="N28" s="25">
        <f t="shared" si="2"/>
        <v>443.23193736153604</v>
      </c>
      <c r="O28" s="25">
        <f t="shared" si="2"/>
        <v>82.615995348534824</v>
      </c>
      <c r="P28" s="25">
        <f t="shared" si="2"/>
        <v>171.61552786693488</v>
      </c>
      <c r="Q28" s="25">
        <f t="shared" si="2"/>
        <v>189.00041414606639</v>
      </c>
      <c r="R28" s="25">
        <f t="shared" si="2"/>
        <v>35.347747004582502</v>
      </c>
      <c r="S28" s="25">
        <f t="shared" si="2"/>
        <v>74.070372788220055</v>
      </c>
      <c r="T28" s="25">
        <f t="shared" si="2"/>
        <v>79.582294353263805</v>
      </c>
      <c r="U28" s="25">
        <f t="shared" si="2"/>
        <v>0</v>
      </c>
      <c r="V28" s="25">
        <f t="shared" si="2"/>
        <v>53824.136252660552</v>
      </c>
      <c r="W28" s="25">
        <f t="shared" si="2"/>
        <v>0</v>
      </c>
      <c r="X28" s="25">
        <f>(X27*N27)/(N27)</f>
        <v>0</v>
      </c>
      <c r="Y28" s="25">
        <f>(Y27*N27)/(N27)</f>
        <v>492.8690273295789</v>
      </c>
      <c r="Z28" s="25">
        <f>(Z27*N27)/(N27)</f>
        <v>0</v>
      </c>
      <c r="AA28" s="25">
        <f>(AA27*N27)/(N27)</f>
        <v>180.35</v>
      </c>
      <c r="AB28" s="25">
        <f>(AB27*N27)/(N27)</f>
        <v>8.49</v>
      </c>
      <c r="AC28" s="25">
        <f>(AC27*N27)/(N27)</f>
        <v>304.02902732957887</v>
      </c>
      <c r="AD28" s="25">
        <f>(AD27*N27)/(N27)</f>
        <v>142.10747305341812</v>
      </c>
      <c r="AE28" s="25">
        <f>(AE27*N27)/(N27)</f>
        <v>14.018120234230249</v>
      </c>
      <c r="AF28" s="25">
        <f>(AF27*N27)/(N27)</f>
        <v>0</v>
      </c>
      <c r="AG28" s="25">
        <f>(AG27*N27)/(N27)</f>
        <v>0</v>
      </c>
      <c r="AH28" s="25">
        <f>(AH27*N27)/(N27)</f>
        <v>23.267695211659053</v>
      </c>
      <c r="AI28" s="25">
        <f>(AI27*N27)/(N27)</f>
        <v>101.46076874999999</v>
      </c>
      <c r="AJ28" s="25">
        <f>(AJ27*N27)/(N27)</f>
        <v>3.3608888575288267</v>
      </c>
      <c r="AK28" s="25">
        <f>(AK27*N27)/(N27)</f>
        <v>0</v>
      </c>
      <c r="AL28" s="25">
        <f>(AL27*N27)/(N27)</f>
        <v>0</v>
      </c>
      <c r="AM28" s="25">
        <f>(AM27*N27)/(N27)</f>
        <v>0</v>
      </c>
      <c r="AN28" s="25">
        <f>(AN27*N27)/(N27)</f>
        <v>0.46741416206738801</v>
      </c>
      <c r="AO28" s="25">
        <f>(AO27*N27)/(N27)</f>
        <v>350.76155427616078</v>
      </c>
      <c r="AP28" s="25">
        <f>(AP27*N27)/(N27)</f>
        <v>37.285815445889298</v>
      </c>
      <c r="AQ28" s="25">
        <f>(AQ27*N27)/(N27)</f>
        <v>14.018120234230249</v>
      </c>
      <c r="AR28" s="25">
        <f>(AR27*N27)/(N27)</f>
        <v>0</v>
      </c>
      <c r="AS28" s="25">
        <f>(AS27*N27)/(N27)</f>
        <v>0</v>
      </c>
      <c r="AT28" s="25">
        <f>(AT27*N27)/(N27)</f>
        <v>23.267695211659053</v>
      </c>
      <c r="AU28" s="25">
        <f>(AU27*N27)/(N27)</f>
        <v>286.4831273578061</v>
      </c>
      <c r="AV28" s="25">
        <f>(AV27*N27)/(N27)</f>
        <v>112.4442775375</v>
      </c>
      <c r="AW28" s="25">
        <f>(AW27*N27)/(N27)</f>
        <v>112.4442775375</v>
      </c>
      <c r="AX28" s="25">
        <f>(AX27*N27)/(N27)</f>
        <v>0</v>
      </c>
      <c r="AY28" s="25">
        <f>(AY27*N27)/(N27)</f>
        <v>0</v>
      </c>
      <c r="AZ28" s="25">
        <f>(AZ27*N27)/(N27)</f>
        <v>107.62807610425644</v>
      </c>
      <c r="BA28" s="25">
        <f>(BA27*N27)/(N27)</f>
        <v>77.861174682099445</v>
      </c>
      <c r="BB28" s="25">
        <f>(BB27*N27)/(N27)</f>
        <v>12.402875592565413</v>
      </c>
      <c r="BC28" s="25">
        <f>(BC27*N27)/(N27)</f>
        <v>17.364025829591579</v>
      </c>
      <c r="BD28" s="25">
        <f>(BD27*N27)/(N27)</f>
        <v>0</v>
      </c>
      <c r="BE28" s="25">
        <f>(BE27*N27)/(N27)</f>
        <v>66.41077371604969</v>
      </c>
      <c r="BF28" s="25">
        <f>(BF27*N27)/(N27)</f>
        <v>22.779160594184482</v>
      </c>
      <c r="BG28" s="25">
        <f>(BG27*N27)/(N27)</f>
        <v>1.4901660226239131</v>
      </c>
      <c r="BH28" s="25">
        <f>(BH27*N27)/(N27)</f>
        <v>42.14144709924129</v>
      </c>
      <c r="BI28" s="25">
        <f>(BI27*N27)/(N27)</f>
        <v>0</v>
      </c>
      <c r="BJ28" s="25">
        <f>(BJ27*N27)/(N27)</f>
        <v>323.76894280369538</v>
      </c>
      <c r="BK28" s="25">
        <f>(BK27*N27)/(N27)</f>
        <v>465.8764158571135</v>
      </c>
      <c r="BL28" s="25">
        <f>(BL27*N27)/(N27)</f>
        <v>1.0750532322468662</v>
      </c>
      <c r="BM28" s="25">
        <f>(BM27*N27)/(N27)</f>
        <v>0.93182215822376546</v>
      </c>
    </row>
    <row r="29" spans="1:65" x14ac:dyDescent="0.35">
      <c r="A29" s="25" t="s">
        <v>10689</v>
      </c>
      <c r="B29" s="25" t="s">
        <v>10652</v>
      </c>
      <c r="C29" s="25" t="s">
        <v>10653</v>
      </c>
      <c r="D29" s="25" t="s">
        <v>10506</v>
      </c>
      <c r="E29" s="25" t="s">
        <v>10718</v>
      </c>
      <c r="F29" s="25">
        <v>1248470</v>
      </c>
      <c r="G29" s="25">
        <v>0.89712789275991622</v>
      </c>
      <c r="H29" s="25">
        <v>160</v>
      </c>
      <c r="I29" s="25">
        <v>350.76155427616078</v>
      </c>
      <c r="J29" s="42">
        <v>0.76878673865263014</v>
      </c>
      <c r="K29" s="25">
        <v>35</v>
      </c>
      <c r="L29" s="25">
        <v>695.89091089616034</v>
      </c>
      <c r="M29" s="25">
        <v>69.342545880892118</v>
      </c>
      <c r="N29" s="25">
        <v>443.23193736153604</v>
      </c>
      <c r="O29" s="25">
        <v>82.615995348534824</v>
      </c>
      <c r="P29" s="25">
        <v>171.61552786693488</v>
      </c>
      <c r="Q29" s="25">
        <v>189.00041414606639</v>
      </c>
      <c r="R29" s="25">
        <v>35.347747004582502</v>
      </c>
      <c r="S29" s="25">
        <v>74.070372788220055</v>
      </c>
      <c r="T29" s="25">
        <v>79.582294353263805</v>
      </c>
      <c r="U29" s="25">
        <v>0</v>
      </c>
      <c r="V29" s="25">
        <v>53824.136252660552</v>
      </c>
      <c r="W29" s="25">
        <v>0</v>
      </c>
      <c r="X29" s="25">
        <v>0</v>
      </c>
      <c r="Y29" s="25">
        <v>492.8690273295789</v>
      </c>
      <c r="Z29" s="25">
        <v>0</v>
      </c>
      <c r="AA29" s="25">
        <v>180.35</v>
      </c>
      <c r="AB29" s="25">
        <v>8.49</v>
      </c>
      <c r="AC29" s="25">
        <v>304.02902732957887</v>
      </c>
      <c r="AD29" s="25">
        <v>142.10747305341812</v>
      </c>
      <c r="AE29" s="25">
        <v>14.018120234230249</v>
      </c>
      <c r="AF29" s="25">
        <v>0</v>
      </c>
      <c r="AG29" s="25">
        <v>0</v>
      </c>
      <c r="AH29" s="25">
        <v>23.267695211659053</v>
      </c>
      <c r="AI29" s="25">
        <v>101.46076874999999</v>
      </c>
      <c r="AJ29" s="25">
        <v>3.3608888575288267</v>
      </c>
      <c r="AK29" s="25">
        <v>0</v>
      </c>
      <c r="AL29" s="25">
        <v>0</v>
      </c>
      <c r="AM29" s="25">
        <v>0</v>
      </c>
      <c r="AN29" s="25">
        <v>0.46741416206738801</v>
      </c>
      <c r="AO29" s="25">
        <v>350.76155427616078</v>
      </c>
      <c r="AP29" s="25">
        <v>37.285815445889298</v>
      </c>
      <c r="AQ29" s="25">
        <v>14.018120234230249</v>
      </c>
      <c r="AR29" s="25">
        <v>0</v>
      </c>
      <c r="AS29" s="25">
        <v>0</v>
      </c>
      <c r="AT29" s="25">
        <v>23.267695211659053</v>
      </c>
      <c r="AU29" s="25">
        <v>229.29657018696867</v>
      </c>
      <c r="AV29" s="25">
        <v>47.078158967205511</v>
      </c>
      <c r="AW29" s="25">
        <v>47.078158967205511</v>
      </c>
      <c r="AX29" s="25">
        <v>0</v>
      </c>
      <c r="AY29" s="25">
        <v>0</v>
      </c>
      <c r="AZ29" s="25">
        <v>115.41514927125533</v>
      </c>
      <c r="BA29" s="25">
        <v>77.861174682099445</v>
      </c>
      <c r="BB29" s="25">
        <v>15.647489412148282</v>
      </c>
      <c r="BC29" s="25">
        <v>21.906485177007593</v>
      </c>
      <c r="BD29" s="25">
        <v>0</v>
      </c>
      <c r="BE29" s="25">
        <v>66.803261948507838</v>
      </c>
      <c r="BF29" s="25">
        <v>22.916875763468045</v>
      </c>
      <c r="BG29" s="25">
        <v>1.4901660226239131</v>
      </c>
      <c r="BH29" s="25">
        <v>42.396220162415879</v>
      </c>
      <c r="BI29" s="25">
        <v>0</v>
      </c>
      <c r="BJ29" s="25">
        <v>266.58238563285795</v>
      </c>
      <c r="BK29" s="25">
        <v>408.68985868627607</v>
      </c>
      <c r="BL29" s="25">
        <v>0.88695751759378783</v>
      </c>
      <c r="BM29" s="25">
        <v>0.76878673865263014</v>
      </c>
    </row>
    <row r="30" spans="1:65" x14ac:dyDescent="0.35">
      <c r="A30" s="25" t="s">
        <v>10689</v>
      </c>
      <c r="B30" s="25" t="s">
        <v>10652</v>
      </c>
      <c r="C30" s="25" t="s">
        <v>10653</v>
      </c>
      <c r="D30" s="25" t="s">
        <v>10507</v>
      </c>
      <c r="E30" s="25" t="s">
        <v>10719</v>
      </c>
      <c r="F30" s="25">
        <v>1248470</v>
      </c>
      <c r="G30" s="25">
        <v>0.89712789275991622</v>
      </c>
      <c r="H30" s="25">
        <v>160</v>
      </c>
      <c r="I30" s="25">
        <v>408.33468123910291</v>
      </c>
      <c r="J30" s="42">
        <v>0.45151731433667969</v>
      </c>
      <c r="K30" s="25">
        <v>35</v>
      </c>
      <c r="L30" s="25">
        <v>695.89091089616034</v>
      </c>
      <c r="M30" s="25">
        <v>69.342545880892118</v>
      </c>
      <c r="N30" s="25">
        <v>443.23193736153604</v>
      </c>
      <c r="O30" s="25">
        <v>82.615995348534824</v>
      </c>
      <c r="P30" s="25">
        <v>171.61552786693488</v>
      </c>
      <c r="Q30" s="25">
        <v>189.00041414606639</v>
      </c>
      <c r="R30" s="25">
        <v>35.347747004582502</v>
      </c>
      <c r="S30" s="25">
        <v>74.070372788220055</v>
      </c>
      <c r="T30" s="25">
        <v>79.582294353263805</v>
      </c>
      <c r="U30" s="25">
        <v>0</v>
      </c>
      <c r="V30" s="25">
        <v>0</v>
      </c>
      <c r="W30" s="25">
        <v>13456.034063165138</v>
      </c>
      <c r="X30" s="25">
        <v>0</v>
      </c>
      <c r="Y30" s="25">
        <v>492.8690273295789</v>
      </c>
      <c r="Z30" s="25">
        <v>0</v>
      </c>
      <c r="AA30" s="25">
        <v>180.35</v>
      </c>
      <c r="AB30" s="25">
        <v>8.49</v>
      </c>
      <c r="AC30" s="25">
        <v>304.02902732957887</v>
      </c>
      <c r="AD30" s="25">
        <v>84.534346090475992</v>
      </c>
      <c r="AE30" s="25">
        <v>-15.755851177595657</v>
      </c>
      <c r="AF30" s="25">
        <v>1.5069466239104992</v>
      </c>
      <c r="AG30" s="25">
        <v>-15.611172461745541</v>
      </c>
      <c r="AH30" s="25">
        <v>0</v>
      </c>
      <c r="AI30" s="25">
        <v>101.46076874999999</v>
      </c>
      <c r="AJ30" s="25">
        <v>0</v>
      </c>
      <c r="AK30" s="25">
        <v>12.933654355906775</v>
      </c>
      <c r="AL30" s="25">
        <v>0</v>
      </c>
      <c r="AM30" s="25">
        <v>0</v>
      </c>
      <c r="AN30" s="25">
        <v>0.27804695766380749</v>
      </c>
      <c r="AO30" s="25">
        <v>408.33468123910291</v>
      </c>
      <c r="AP30" s="25">
        <v>0</v>
      </c>
      <c r="AQ30" s="25">
        <v>0</v>
      </c>
      <c r="AR30" s="25">
        <v>0</v>
      </c>
      <c r="AS30" s="25">
        <v>0</v>
      </c>
      <c r="AT30" s="25">
        <v>0</v>
      </c>
      <c r="AU30" s="25">
        <v>238.86485986270677</v>
      </c>
      <c r="AV30" s="25">
        <v>47.078158967205511</v>
      </c>
      <c r="AW30" s="25">
        <v>47.078158967205511</v>
      </c>
      <c r="AX30" s="25">
        <v>0</v>
      </c>
      <c r="AY30" s="25">
        <v>0</v>
      </c>
      <c r="AZ30" s="25">
        <v>115.41514927125533</v>
      </c>
      <c r="BA30" s="25">
        <v>77.861174682099445</v>
      </c>
      <c r="BB30" s="25">
        <v>15.647489412148282</v>
      </c>
      <c r="BC30" s="25">
        <v>21.906485177007593</v>
      </c>
      <c r="BD30" s="25">
        <v>0</v>
      </c>
      <c r="BE30" s="25">
        <v>76.371551624245939</v>
      </c>
      <c r="BF30" s="25">
        <v>26.274170386534049</v>
      </c>
      <c r="BG30" s="25">
        <v>1.4901660226239131</v>
      </c>
      <c r="BH30" s="25">
        <v>48.607215215087983</v>
      </c>
      <c r="BI30" s="25">
        <v>0</v>
      </c>
      <c r="BJ30" s="25">
        <v>238.86485986270677</v>
      </c>
      <c r="BK30" s="25">
        <v>323.39920595318279</v>
      </c>
      <c r="BL30" s="25">
        <v>0.6064229466607467</v>
      </c>
      <c r="BM30" s="25">
        <v>0.45151731433667969</v>
      </c>
    </row>
    <row r="31" spans="1:65" x14ac:dyDescent="0.35">
      <c r="A31" s="25" t="s">
        <v>10689</v>
      </c>
      <c r="B31" s="25" t="s">
        <v>10652</v>
      </c>
      <c r="C31" s="25" t="s">
        <v>10653</v>
      </c>
      <c r="D31" s="25" t="s">
        <v>10508</v>
      </c>
      <c r="E31" s="25" t="s">
        <v>10720</v>
      </c>
      <c r="F31" s="25">
        <v>1248470</v>
      </c>
      <c r="G31" s="25">
        <v>0.89712789275991622</v>
      </c>
      <c r="H31" s="25">
        <v>160</v>
      </c>
      <c r="I31" s="25">
        <v>394.23045540126782</v>
      </c>
      <c r="J31" s="42">
        <v>0.49834950493506613</v>
      </c>
      <c r="K31" s="25">
        <v>35</v>
      </c>
      <c r="L31" s="25">
        <v>695.89091089616034</v>
      </c>
      <c r="M31" s="25">
        <v>69.342545880892118</v>
      </c>
      <c r="N31" s="25">
        <v>443.23193736153604</v>
      </c>
      <c r="O31" s="25">
        <v>82.615995348534824</v>
      </c>
      <c r="P31" s="25">
        <v>171.61552786693488</v>
      </c>
      <c r="Q31" s="25">
        <v>189.00041414606639</v>
      </c>
      <c r="R31" s="25">
        <v>35.347747004582502</v>
      </c>
      <c r="S31" s="25">
        <v>74.070372788220055</v>
      </c>
      <c r="T31" s="25">
        <v>79.582294353263805</v>
      </c>
      <c r="U31" s="25">
        <v>0</v>
      </c>
      <c r="V31" s="25">
        <v>0</v>
      </c>
      <c r="W31" s="25">
        <v>0</v>
      </c>
      <c r="X31" s="25">
        <v>13456034.063165138</v>
      </c>
      <c r="Y31" s="25">
        <v>492.8690273295789</v>
      </c>
      <c r="Z31" s="25">
        <v>0</v>
      </c>
      <c r="AA31" s="25">
        <v>180.35</v>
      </c>
      <c r="AB31" s="25">
        <v>8.49</v>
      </c>
      <c r="AC31" s="25">
        <v>304.02902732957887</v>
      </c>
      <c r="AD31" s="25">
        <v>98.63857192831108</v>
      </c>
      <c r="AE31" s="25">
        <v>-15.755851177595657</v>
      </c>
      <c r="AF31" s="25">
        <v>0</v>
      </c>
      <c r="AG31" s="25">
        <v>0</v>
      </c>
      <c r="AH31" s="25">
        <v>0</v>
      </c>
      <c r="AI31" s="25">
        <v>101.46076874999999</v>
      </c>
      <c r="AJ31" s="25">
        <v>0</v>
      </c>
      <c r="AK31" s="25">
        <v>12.933654355906775</v>
      </c>
      <c r="AL31" s="25">
        <v>0</v>
      </c>
      <c r="AM31" s="25">
        <v>0</v>
      </c>
      <c r="AN31" s="25">
        <v>0.32443800776096016</v>
      </c>
      <c r="AO31" s="25">
        <v>394.23045540126782</v>
      </c>
      <c r="AP31" s="25">
        <v>0</v>
      </c>
      <c r="AQ31" s="25">
        <v>0</v>
      </c>
      <c r="AR31" s="25">
        <v>0</v>
      </c>
      <c r="AS31" s="25">
        <v>0</v>
      </c>
      <c r="AT31" s="25">
        <v>0</v>
      </c>
      <c r="AU31" s="25">
        <v>236.85500768081528</v>
      </c>
      <c r="AV31" s="25">
        <v>47.078158967205511</v>
      </c>
      <c r="AW31" s="25">
        <v>47.078158967205511</v>
      </c>
      <c r="AX31" s="25">
        <v>0</v>
      </c>
      <c r="AY31" s="25">
        <v>0</v>
      </c>
      <c r="AZ31" s="25">
        <v>115.41514927125533</v>
      </c>
      <c r="BA31" s="25">
        <v>77.861174682099445</v>
      </c>
      <c r="BB31" s="25">
        <v>15.647489412148282</v>
      </c>
      <c r="BC31" s="25">
        <v>21.906485177007593</v>
      </c>
      <c r="BD31" s="25">
        <v>0</v>
      </c>
      <c r="BE31" s="25">
        <v>74.36169944235445</v>
      </c>
      <c r="BF31" s="25">
        <v>25.568959094642295</v>
      </c>
      <c r="BG31" s="25">
        <v>1.4901660226239131</v>
      </c>
      <c r="BH31" s="25">
        <v>47.302574325088244</v>
      </c>
      <c r="BI31" s="25">
        <v>0</v>
      </c>
      <c r="BJ31" s="25">
        <v>236.85500768081528</v>
      </c>
      <c r="BK31" s="25">
        <v>335.49357960912636</v>
      </c>
      <c r="BL31" s="25">
        <v>0.64620327211905504</v>
      </c>
      <c r="BM31" s="25">
        <v>0.49834950493506613</v>
      </c>
    </row>
    <row r="32" spans="1:65" x14ac:dyDescent="0.35">
      <c r="A32" s="25" t="s">
        <v>10689</v>
      </c>
      <c r="B32" s="25" t="s">
        <v>10652</v>
      </c>
      <c r="C32" s="25" t="s">
        <v>10653</v>
      </c>
      <c r="D32" s="25" t="s">
        <v>10509</v>
      </c>
      <c r="E32" s="25" t="s">
        <v>10721</v>
      </c>
      <c r="F32" s="25">
        <v>1248470</v>
      </c>
      <c r="G32" s="25">
        <v>0.89712789275991622</v>
      </c>
      <c r="H32" s="25">
        <v>160</v>
      </c>
      <c r="I32" s="25">
        <v>366.83105781386143</v>
      </c>
      <c r="J32" s="42">
        <v>0.55522666399389908</v>
      </c>
      <c r="K32" s="25">
        <v>35</v>
      </c>
      <c r="L32" s="25">
        <v>476.24001577308701</v>
      </c>
      <c r="M32" s="25">
        <v>55.530760023158095</v>
      </c>
      <c r="N32" s="25">
        <v>443.23193736153604</v>
      </c>
      <c r="O32" s="25">
        <v>62.282951838043047</v>
      </c>
      <c r="P32" s="25">
        <v>178.87732912068196</v>
      </c>
      <c r="Q32" s="25">
        <v>202.07165640281113</v>
      </c>
      <c r="R32" s="25">
        <v>35.347747004582502</v>
      </c>
      <c r="S32" s="25">
        <v>87.141615044964766</v>
      </c>
      <c r="T32" s="25">
        <v>79.582294353263805</v>
      </c>
      <c r="U32" s="25">
        <v>0</v>
      </c>
      <c r="V32" s="25">
        <v>0</v>
      </c>
      <c r="W32" s="25">
        <v>0</v>
      </c>
      <c r="X32" s="25">
        <v>0</v>
      </c>
      <c r="Y32" s="25">
        <v>455.87015449713078</v>
      </c>
      <c r="Z32" s="25">
        <v>0</v>
      </c>
      <c r="AA32" s="25">
        <v>180.35</v>
      </c>
      <c r="AB32" s="25">
        <v>8.49</v>
      </c>
      <c r="AC32" s="25">
        <v>267.03015449713075</v>
      </c>
      <c r="AD32" s="25">
        <v>89.039096683269349</v>
      </c>
      <c r="AE32" s="25">
        <v>-12.42167206673065</v>
      </c>
      <c r="AF32" s="25">
        <v>0</v>
      </c>
      <c r="AG32" s="25">
        <v>0</v>
      </c>
      <c r="AH32" s="25">
        <v>0</v>
      </c>
      <c r="AI32" s="25">
        <v>101.46076874999999</v>
      </c>
      <c r="AJ32" s="25">
        <v>0</v>
      </c>
      <c r="AK32" s="25">
        <v>0</v>
      </c>
      <c r="AL32" s="25">
        <v>0</v>
      </c>
      <c r="AM32" s="25">
        <v>0</v>
      </c>
      <c r="AN32" s="25">
        <v>0.33344210451043305</v>
      </c>
      <c r="AO32" s="25">
        <v>366.83105781386143</v>
      </c>
      <c r="AP32" s="25">
        <v>0</v>
      </c>
      <c r="AQ32" s="25">
        <v>0</v>
      </c>
      <c r="AR32" s="25">
        <v>0</v>
      </c>
      <c r="AS32" s="25">
        <v>0</v>
      </c>
      <c r="AT32" s="25">
        <v>0</v>
      </c>
      <c r="AU32" s="25">
        <v>216.66544229320482</v>
      </c>
      <c r="AV32" s="25">
        <v>45.288949003325776</v>
      </c>
      <c r="AW32" s="25">
        <v>45.288949003325776</v>
      </c>
      <c r="AX32" s="25">
        <v>0</v>
      </c>
      <c r="AY32" s="25">
        <v>0</v>
      </c>
      <c r="AZ32" s="25">
        <v>102.76680479933334</v>
      </c>
      <c r="BA32" s="25">
        <v>77.861174682099445</v>
      </c>
      <c r="BB32" s="25">
        <v>10.377345882180787</v>
      </c>
      <c r="BC32" s="25">
        <v>14.528284235053102</v>
      </c>
      <c r="BD32" s="25">
        <v>0</v>
      </c>
      <c r="BE32" s="25">
        <v>68.609688490545707</v>
      </c>
      <c r="BF32" s="25">
        <v>23.5507096378673</v>
      </c>
      <c r="BG32" s="25">
        <v>1.4901660226239131</v>
      </c>
      <c r="BH32" s="25">
        <v>43.568812830054497</v>
      </c>
      <c r="BI32" s="25">
        <v>0</v>
      </c>
      <c r="BJ32" s="25">
        <v>216.66544229320482</v>
      </c>
      <c r="BK32" s="25">
        <v>305.70453897647417</v>
      </c>
      <c r="BL32" s="25">
        <v>0.76273926764151989</v>
      </c>
      <c r="BM32" s="25">
        <v>0.55522666399389908</v>
      </c>
    </row>
    <row r="33" spans="1:65" x14ac:dyDescent="0.35">
      <c r="A33" s="25" t="s">
        <v>10689</v>
      </c>
      <c r="B33" s="25" t="s">
        <v>10652</v>
      </c>
      <c r="C33" s="25" t="s">
        <v>10653</v>
      </c>
      <c r="D33" s="25" t="s">
        <v>10510</v>
      </c>
      <c r="E33" s="25" t="s">
        <v>10722</v>
      </c>
      <c r="F33" s="25">
        <v>1248470</v>
      </c>
      <c r="G33" s="25">
        <v>0.89712789275991622</v>
      </c>
      <c r="H33" s="25">
        <v>160</v>
      </c>
      <c r="I33" s="25">
        <v>453.18841373391143</v>
      </c>
      <c r="J33" s="42">
        <v>0.30633316469195904</v>
      </c>
      <c r="K33" s="25">
        <v>35</v>
      </c>
      <c r="L33" s="25">
        <v>738.27744465199044</v>
      </c>
      <c r="M33" s="25">
        <v>70.646438011384419</v>
      </c>
      <c r="N33" s="25">
        <v>443.23193736153604</v>
      </c>
      <c r="O33" s="25">
        <v>99.327169082876836</v>
      </c>
      <c r="P33" s="25">
        <v>155.05139632781257</v>
      </c>
      <c r="Q33" s="25">
        <v>188.85337195084671</v>
      </c>
      <c r="R33" s="25">
        <v>35.347747004582502</v>
      </c>
      <c r="S33" s="25">
        <v>0</v>
      </c>
      <c r="T33" s="25">
        <v>153.50562494626419</v>
      </c>
      <c r="U33" s="25">
        <v>0</v>
      </c>
      <c r="V33" s="25">
        <v>0</v>
      </c>
      <c r="W33" s="25">
        <v>0</v>
      </c>
      <c r="X33" s="25">
        <v>0</v>
      </c>
      <c r="Y33" s="25">
        <v>531.17140488126245</v>
      </c>
      <c r="Z33" s="25">
        <v>0</v>
      </c>
      <c r="AA33" s="25">
        <v>180.35</v>
      </c>
      <c r="AB33" s="25">
        <v>8.49</v>
      </c>
      <c r="AC33" s="25">
        <v>342.33140488126242</v>
      </c>
      <c r="AD33" s="25">
        <v>77.982991147351015</v>
      </c>
      <c r="AE33" s="25">
        <v>-23.477777602649009</v>
      </c>
      <c r="AF33" s="25">
        <v>0</v>
      </c>
      <c r="AG33" s="25">
        <v>0</v>
      </c>
      <c r="AH33" s="25">
        <v>0</v>
      </c>
      <c r="AI33" s="25">
        <v>101.46076874999999</v>
      </c>
      <c r="AJ33" s="25">
        <v>0</v>
      </c>
      <c r="AK33" s="25">
        <v>0</v>
      </c>
      <c r="AL33" s="25">
        <v>0</v>
      </c>
      <c r="AM33" s="25">
        <v>0</v>
      </c>
      <c r="AN33" s="25">
        <v>0.22779969945906484</v>
      </c>
      <c r="AO33" s="25">
        <v>453.18841373391143</v>
      </c>
      <c r="AP33" s="25">
        <v>0</v>
      </c>
      <c r="AQ33" s="25">
        <v>0</v>
      </c>
      <c r="AR33" s="25">
        <v>0</v>
      </c>
      <c r="AS33" s="25">
        <v>0</v>
      </c>
      <c r="AT33" s="25">
        <v>0</v>
      </c>
      <c r="AU33" s="25">
        <v>238.17505471474936</v>
      </c>
      <c r="AV33" s="25">
        <v>51.451015460767799</v>
      </c>
      <c r="AW33" s="25">
        <v>51.451015460767799</v>
      </c>
      <c r="AX33" s="25">
        <v>0</v>
      </c>
      <c r="AY33" s="25">
        <v>0</v>
      </c>
      <c r="AZ33" s="25">
        <v>105.79205869706684</v>
      </c>
      <c r="BA33" s="25">
        <v>77.861174682099445</v>
      </c>
      <c r="BB33" s="25">
        <v>11.637868339569744</v>
      </c>
      <c r="BC33" s="25">
        <v>16.293015675397641</v>
      </c>
      <c r="BD33" s="25">
        <v>0</v>
      </c>
      <c r="BE33" s="25">
        <v>80.931980556914738</v>
      </c>
      <c r="BF33" s="25">
        <v>27.874320889224851</v>
      </c>
      <c r="BG33" s="25">
        <v>1.4901660226239131</v>
      </c>
      <c r="BH33" s="25">
        <v>51.567493645065973</v>
      </c>
      <c r="BI33" s="25">
        <v>0</v>
      </c>
      <c r="BJ33" s="25">
        <v>238.17505471474936</v>
      </c>
      <c r="BK33" s="25">
        <v>316.15804586210038</v>
      </c>
      <c r="BL33" s="25">
        <v>0.40553288129959902</v>
      </c>
      <c r="BM33" s="25">
        <v>0.30633316469195904</v>
      </c>
    </row>
    <row r="34" spans="1:65" x14ac:dyDescent="0.35">
      <c r="A34" s="25" t="s">
        <v>10689</v>
      </c>
      <c r="B34" s="25" t="s">
        <v>10652</v>
      </c>
      <c r="C34" s="25" t="s">
        <v>10653</v>
      </c>
      <c r="D34" s="25" t="s">
        <v>10511</v>
      </c>
      <c r="E34" s="25" t="s">
        <v>10723</v>
      </c>
      <c r="F34" s="25">
        <v>1248470</v>
      </c>
      <c r="G34" s="25">
        <v>0.89712789275991622</v>
      </c>
      <c r="H34" s="25">
        <v>160</v>
      </c>
      <c r="I34" s="25">
        <v>519.75669809702356</v>
      </c>
      <c r="J34" s="42">
        <v>0.41485541586082336</v>
      </c>
      <c r="K34" s="25">
        <v>35</v>
      </c>
      <c r="L34" s="25">
        <v>1803.6175524142172</v>
      </c>
      <c r="M34" s="25">
        <v>116.86620492836735</v>
      </c>
      <c r="N34" s="25">
        <v>443.23193736153604</v>
      </c>
      <c r="O34" s="25">
        <v>323.91379067603714</v>
      </c>
      <c r="P34" s="25">
        <v>81.576838071390711</v>
      </c>
      <c r="Q34" s="25">
        <v>37.741308614108213</v>
      </c>
      <c r="R34" s="25">
        <v>37.741308614108213</v>
      </c>
      <c r="S34" s="25">
        <v>0</v>
      </c>
      <c r="T34" s="25">
        <v>0</v>
      </c>
      <c r="U34" s="25">
        <v>281039.5931100907</v>
      </c>
      <c r="V34" s="25">
        <v>0</v>
      </c>
      <c r="W34" s="25">
        <v>0</v>
      </c>
      <c r="X34" s="25">
        <v>0</v>
      </c>
      <c r="Y34" s="25">
        <v>833.90219102795209</v>
      </c>
      <c r="Z34" s="25">
        <v>0</v>
      </c>
      <c r="AA34" s="25">
        <v>180.35</v>
      </c>
      <c r="AB34" s="25">
        <v>8.49</v>
      </c>
      <c r="AC34" s="25">
        <v>645.06219102795205</v>
      </c>
      <c r="AD34" s="25">
        <v>314.14549293092853</v>
      </c>
      <c r="AE34" s="25">
        <v>37.813192259297516</v>
      </c>
      <c r="AF34" s="25">
        <v>0</v>
      </c>
      <c r="AG34" s="25">
        <v>0</v>
      </c>
      <c r="AH34" s="25">
        <v>27.40613431648617</v>
      </c>
      <c r="AI34" s="25">
        <v>123.00035822944254</v>
      </c>
      <c r="AJ34" s="25">
        <v>125.9258081257024</v>
      </c>
      <c r="AK34" s="25">
        <v>0</v>
      </c>
      <c r="AL34" s="25">
        <v>0</v>
      </c>
      <c r="AM34" s="25">
        <v>0</v>
      </c>
      <c r="AN34" s="25">
        <v>0.48700031919451914</v>
      </c>
      <c r="AO34" s="25">
        <v>519.75669809702356</v>
      </c>
      <c r="AP34" s="25">
        <v>65.219326575783683</v>
      </c>
      <c r="AQ34" s="25">
        <v>37.813192259297516</v>
      </c>
      <c r="AR34" s="25">
        <v>0</v>
      </c>
      <c r="AS34" s="25">
        <v>0</v>
      </c>
      <c r="AT34" s="25">
        <v>27.40613431648617</v>
      </c>
      <c r="AU34" s="25">
        <v>316.32125265672892</v>
      </c>
      <c r="AV34" s="25">
        <v>80.200660676119142</v>
      </c>
      <c r="AW34" s="25">
        <v>80.200660676119142</v>
      </c>
      <c r="AX34" s="25">
        <v>0</v>
      </c>
      <c r="AY34" s="25">
        <v>0</v>
      </c>
      <c r="AZ34" s="25">
        <v>124.47870003322916</v>
      </c>
      <c r="BA34" s="25">
        <v>83.718984207234925</v>
      </c>
      <c r="BB34" s="25">
        <v>16.983214927497595</v>
      </c>
      <c r="BC34" s="25">
        <v>23.776500898496632</v>
      </c>
      <c r="BD34" s="25">
        <v>0</v>
      </c>
      <c r="BE34" s="25">
        <v>111.64189194738057</v>
      </c>
      <c r="BF34" s="25">
        <v>38.610391136025527</v>
      </c>
      <c r="BG34" s="25">
        <v>1.6022772097078455</v>
      </c>
      <c r="BH34" s="25">
        <v>71.429223601647209</v>
      </c>
      <c r="BI34" s="25">
        <v>0</v>
      </c>
      <c r="BJ34" s="25">
        <v>381.54057923251258</v>
      </c>
      <c r="BK34" s="25">
        <v>695.68607216344117</v>
      </c>
      <c r="BL34" s="25">
        <v>0.33426836068608712</v>
      </c>
      <c r="BM34" s="25">
        <v>0.41485541586082336</v>
      </c>
    </row>
    <row r="35" spans="1:65" x14ac:dyDescent="0.35">
      <c r="A35" s="25" t="s">
        <v>10689</v>
      </c>
      <c r="B35" s="25" t="s">
        <v>10652</v>
      </c>
      <c r="C35" s="25" t="s">
        <v>10653</v>
      </c>
      <c r="D35" s="25" t="s">
        <v>10512</v>
      </c>
      <c r="E35" s="25" t="s">
        <v>10724</v>
      </c>
      <c r="F35" s="25">
        <v>1248470</v>
      </c>
      <c r="G35" s="25">
        <v>0.89712789275991622</v>
      </c>
      <c r="H35" s="25">
        <v>160</v>
      </c>
      <c r="I35" s="25">
        <v>1379.2516103417063</v>
      </c>
      <c r="J35" s="42">
        <v>-0.37010126660435877</v>
      </c>
      <c r="K35" s="25">
        <v>35</v>
      </c>
      <c r="L35" s="25">
        <v>810.0696381797818</v>
      </c>
      <c r="M35" s="25">
        <v>79.721078656210906</v>
      </c>
      <c r="N35" s="25">
        <v>443.23193736153604</v>
      </c>
      <c r="O35" s="25">
        <v>323.91379067603714</v>
      </c>
      <c r="P35" s="25">
        <v>81.576838071390711</v>
      </c>
      <c r="Q35" s="25">
        <v>37.741308614108213</v>
      </c>
      <c r="R35" s="25">
        <v>37.741308614108213</v>
      </c>
      <c r="S35" s="25">
        <v>0</v>
      </c>
      <c r="T35" s="25">
        <v>0</v>
      </c>
      <c r="U35" s="25">
        <v>281039.5931100907</v>
      </c>
      <c r="V35" s="25">
        <v>0</v>
      </c>
      <c r="W35" s="25">
        <v>0</v>
      </c>
      <c r="X35" s="25">
        <v>0</v>
      </c>
      <c r="Y35" s="25">
        <v>1722.9672691438473</v>
      </c>
      <c r="Z35" s="25">
        <v>0</v>
      </c>
      <c r="AA35" s="25">
        <v>180.35</v>
      </c>
      <c r="AB35" s="25">
        <v>8.49</v>
      </c>
      <c r="AC35" s="25">
        <v>1534.1272691438473</v>
      </c>
      <c r="AD35" s="25">
        <v>343.71565880214098</v>
      </c>
      <c r="AE35" s="25">
        <v>42.451863367119451</v>
      </c>
      <c r="AF35" s="25">
        <v>0</v>
      </c>
      <c r="AG35" s="25">
        <v>0</v>
      </c>
      <c r="AH35" s="25">
        <v>30.600104053109369</v>
      </c>
      <c r="AI35" s="25">
        <v>123.00035822944254</v>
      </c>
      <c r="AJ35" s="25">
        <v>147.66333315246979</v>
      </c>
      <c r="AK35" s="25">
        <v>0</v>
      </c>
      <c r="AL35" s="25">
        <v>0</v>
      </c>
      <c r="AM35" s="25">
        <v>0</v>
      </c>
      <c r="AN35" s="25">
        <v>0.22404637849502465</v>
      </c>
      <c r="AO35" s="25">
        <v>1379.2516103417063</v>
      </c>
      <c r="AP35" s="25">
        <v>73.05196742022882</v>
      </c>
      <c r="AQ35" s="25">
        <v>42.451863367119451</v>
      </c>
      <c r="AR35" s="25">
        <v>0</v>
      </c>
      <c r="AS35" s="25">
        <v>0</v>
      </c>
      <c r="AT35" s="25">
        <v>30.600104053109369</v>
      </c>
      <c r="AU35" s="25">
        <v>441.89687496791055</v>
      </c>
      <c r="AV35" s="25">
        <v>80.200660676119142</v>
      </c>
      <c r="AW35" s="25">
        <v>80.200660676119142</v>
      </c>
      <c r="AX35" s="25">
        <v>0</v>
      </c>
      <c r="AY35" s="25">
        <v>0</v>
      </c>
      <c r="AZ35" s="25">
        <v>124.47870003322916</v>
      </c>
      <c r="BA35" s="25">
        <v>83.718984207234925</v>
      </c>
      <c r="BB35" s="25">
        <v>16.983214927497595</v>
      </c>
      <c r="BC35" s="25">
        <v>23.776500898496632</v>
      </c>
      <c r="BD35" s="25">
        <v>0</v>
      </c>
      <c r="BE35" s="25">
        <v>237.21751425856223</v>
      </c>
      <c r="BF35" s="25">
        <v>82.672012999598024</v>
      </c>
      <c r="BG35" s="25">
        <v>1.6022772097078455</v>
      </c>
      <c r="BH35" s="25">
        <v>152.94322404925634</v>
      </c>
      <c r="BI35" s="25">
        <v>0</v>
      </c>
      <c r="BJ35" s="25">
        <v>514.94884238813938</v>
      </c>
      <c r="BK35" s="25">
        <v>858.66450119028036</v>
      </c>
      <c r="BL35" s="25">
        <v>-0.33273821424114419</v>
      </c>
      <c r="BM35" s="25">
        <v>-0.37010126660435877</v>
      </c>
    </row>
    <row r="36" spans="1:65" x14ac:dyDescent="0.35">
      <c r="A36" s="25" t="s">
        <v>10689</v>
      </c>
      <c r="B36" s="25" t="s">
        <v>10652</v>
      </c>
      <c r="C36" s="25" t="s">
        <v>10725</v>
      </c>
      <c r="D36" s="25" t="s">
        <v>9780</v>
      </c>
      <c r="E36" s="25" t="s">
        <v>10726</v>
      </c>
      <c r="F36" s="25">
        <v>1248470</v>
      </c>
      <c r="G36" s="25">
        <v>0.89712789275991622</v>
      </c>
      <c r="H36" s="25">
        <v>160</v>
      </c>
      <c r="I36" s="40">
        <v>350.76155427616078</v>
      </c>
      <c r="J36" s="43">
        <v>0.76878673865263014</v>
      </c>
      <c r="K36" s="25">
        <v>35</v>
      </c>
      <c r="L36" s="25">
        <v>695.89091089616034</v>
      </c>
      <c r="M36" s="25">
        <v>69.342545880892118</v>
      </c>
      <c r="N36" s="25">
        <v>443.23193736153604</v>
      </c>
      <c r="O36" s="25">
        <v>82.615995348534824</v>
      </c>
      <c r="P36" s="25">
        <v>171.61552786693488</v>
      </c>
      <c r="Q36" s="25">
        <v>189.00041414606639</v>
      </c>
      <c r="R36" s="25">
        <v>35.347747004582502</v>
      </c>
      <c r="S36" s="25">
        <v>74.070372788220055</v>
      </c>
      <c r="T36" s="25">
        <v>79.582294353263805</v>
      </c>
      <c r="U36" s="25">
        <v>0</v>
      </c>
      <c r="V36" s="25">
        <v>53824.136252660552</v>
      </c>
      <c r="W36" s="25">
        <v>0</v>
      </c>
      <c r="X36" s="25">
        <v>0</v>
      </c>
      <c r="Y36" s="25">
        <v>492.8690273295789</v>
      </c>
      <c r="Z36" s="25">
        <v>0</v>
      </c>
      <c r="AA36" s="25">
        <v>180.35</v>
      </c>
      <c r="AB36" s="25">
        <v>8.49</v>
      </c>
      <c r="AC36" s="25">
        <v>304.02902732957887</v>
      </c>
      <c r="AD36" s="25">
        <v>142.10747305341812</v>
      </c>
      <c r="AE36" s="25">
        <v>14.018120234230249</v>
      </c>
      <c r="AF36" s="25">
        <v>0</v>
      </c>
      <c r="AG36" s="25">
        <v>0</v>
      </c>
      <c r="AH36" s="25">
        <v>23.267695211659053</v>
      </c>
      <c r="AI36" s="25">
        <v>101.46076874999999</v>
      </c>
      <c r="AJ36" s="25">
        <v>3.3608888575288267</v>
      </c>
      <c r="AK36" s="25">
        <v>0</v>
      </c>
      <c r="AL36" s="25">
        <v>0</v>
      </c>
      <c r="AM36" s="25">
        <v>0</v>
      </c>
      <c r="AN36" s="25">
        <v>0.46741416206738801</v>
      </c>
      <c r="AO36" s="25">
        <v>350.76155427616078</v>
      </c>
      <c r="AP36" s="25">
        <v>37.285815445889298</v>
      </c>
      <c r="AQ36" s="25">
        <v>14.018120234230249</v>
      </c>
      <c r="AR36" s="25">
        <v>0</v>
      </c>
      <c r="AS36" s="25">
        <v>0</v>
      </c>
      <c r="AT36" s="25">
        <v>23.267695211659053</v>
      </c>
      <c r="AU36" s="25">
        <v>229.29657018696867</v>
      </c>
      <c r="AV36" s="25">
        <v>47.078158967205511</v>
      </c>
      <c r="AW36" s="25">
        <v>47.078158967205511</v>
      </c>
      <c r="AX36" s="25">
        <v>0</v>
      </c>
      <c r="AY36" s="25">
        <v>0</v>
      </c>
      <c r="AZ36" s="25">
        <v>115.41514927125533</v>
      </c>
      <c r="BA36" s="25">
        <v>77.861174682099445</v>
      </c>
      <c r="BB36" s="25">
        <v>15.647489412148282</v>
      </c>
      <c r="BC36" s="25">
        <v>21.906485177007593</v>
      </c>
      <c r="BD36" s="25">
        <v>0</v>
      </c>
      <c r="BE36" s="25">
        <v>66.803261948507838</v>
      </c>
      <c r="BF36" s="25">
        <v>22.916875763468045</v>
      </c>
      <c r="BG36" s="25">
        <v>1.4901660226239131</v>
      </c>
      <c r="BH36" s="25">
        <v>42.396220162415879</v>
      </c>
      <c r="BI36" s="25">
        <v>0</v>
      </c>
      <c r="BJ36" s="25">
        <v>266.58238563285795</v>
      </c>
      <c r="BK36" s="25">
        <v>408.68985868627607</v>
      </c>
      <c r="BL36" s="25">
        <v>0.88695751759378783</v>
      </c>
      <c r="BM36" s="25">
        <v>0.76878673865263014</v>
      </c>
    </row>
    <row r="37" spans="1:65" x14ac:dyDescent="0.35">
      <c r="A37" s="25" t="s">
        <v>10689</v>
      </c>
      <c r="B37" s="25" t="s">
        <v>10727</v>
      </c>
      <c r="C37" s="25" t="s">
        <v>9780</v>
      </c>
      <c r="D37" s="25" t="s">
        <v>9780</v>
      </c>
      <c r="E37" s="25" t="s">
        <v>10194</v>
      </c>
      <c r="F37" s="25">
        <f>F36</f>
        <v>1248470</v>
      </c>
      <c r="G37" s="25">
        <f>G36</f>
        <v>0.89712789275991622</v>
      </c>
      <c r="H37" s="25">
        <f>(H36*N36)/(N36)</f>
        <v>160</v>
      </c>
      <c r="I37" s="25">
        <f>(I36*N36)/(N36)</f>
        <v>350.76155427616078</v>
      </c>
      <c r="J37" s="42">
        <f>(J36*N36)/(N36)</f>
        <v>0.76878673865263014</v>
      </c>
      <c r="K37" s="25">
        <f t="shared" ref="K37:W37" si="3">K36</f>
        <v>35</v>
      </c>
      <c r="L37" s="25">
        <f t="shared" si="3"/>
        <v>695.89091089616034</v>
      </c>
      <c r="M37" s="25">
        <f t="shared" si="3"/>
        <v>69.342545880892118</v>
      </c>
      <c r="N37" s="25">
        <f t="shared" si="3"/>
        <v>443.23193736153604</v>
      </c>
      <c r="O37" s="25">
        <f t="shared" si="3"/>
        <v>82.615995348534824</v>
      </c>
      <c r="P37" s="25">
        <f t="shared" si="3"/>
        <v>171.61552786693488</v>
      </c>
      <c r="Q37" s="25">
        <f t="shared" si="3"/>
        <v>189.00041414606639</v>
      </c>
      <c r="R37" s="25">
        <f t="shared" si="3"/>
        <v>35.347747004582502</v>
      </c>
      <c r="S37" s="25">
        <f t="shared" si="3"/>
        <v>74.070372788220055</v>
      </c>
      <c r="T37" s="25">
        <f t="shared" si="3"/>
        <v>79.582294353263805</v>
      </c>
      <c r="U37" s="25">
        <f t="shared" si="3"/>
        <v>0</v>
      </c>
      <c r="V37" s="25">
        <f t="shared" si="3"/>
        <v>53824.136252660552</v>
      </c>
      <c r="W37" s="25">
        <f t="shared" si="3"/>
        <v>0</v>
      </c>
      <c r="X37" s="25">
        <f>(X36*N36)/(N36)</f>
        <v>0</v>
      </c>
      <c r="Y37" s="25">
        <f>(Y36*N36)/(N36)</f>
        <v>492.8690273295789</v>
      </c>
      <c r="Z37" s="25">
        <f>(Z36*N36)/(N36)</f>
        <v>0</v>
      </c>
      <c r="AA37" s="25">
        <f>(AA36*N36)/(N36)</f>
        <v>180.35</v>
      </c>
      <c r="AB37" s="25">
        <f>(AB36*N36)/(N36)</f>
        <v>8.49</v>
      </c>
      <c r="AC37" s="25">
        <f>(AC36*N36)/(N36)</f>
        <v>304.02902732957887</v>
      </c>
      <c r="AD37" s="25">
        <f>(AD36*N36)/(N36)</f>
        <v>142.10747305341812</v>
      </c>
      <c r="AE37" s="25">
        <f>(AE36*N36)/(N36)</f>
        <v>14.018120234230249</v>
      </c>
      <c r="AF37" s="25">
        <f>(AF36*N36)/(N36)</f>
        <v>0</v>
      </c>
      <c r="AG37" s="25">
        <f>(AG36*N36)/(N36)</f>
        <v>0</v>
      </c>
      <c r="AH37" s="25">
        <f>(AH36*N36)/(N36)</f>
        <v>23.267695211659053</v>
      </c>
      <c r="AI37" s="25">
        <f>(AI36*N36)/(N36)</f>
        <v>101.46076874999999</v>
      </c>
      <c r="AJ37" s="25">
        <f>(AJ36*N36)/(N36)</f>
        <v>3.3608888575288267</v>
      </c>
      <c r="AK37" s="25">
        <f>(AK36*N36)/(N36)</f>
        <v>0</v>
      </c>
      <c r="AL37" s="25">
        <f>(AL36*N36)/(N36)</f>
        <v>0</v>
      </c>
      <c r="AM37" s="25">
        <f>(AM36*N36)/(N36)</f>
        <v>0</v>
      </c>
      <c r="AN37" s="25">
        <f>(AN36*N36)/(N36)</f>
        <v>0.46741416206738801</v>
      </c>
      <c r="AO37" s="25">
        <f>(AO36*N36)/(N36)</f>
        <v>350.76155427616078</v>
      </c>
      <c r="AP37" s="25">
        <f>(AP36*N36)/(N36)</f>
        <v>37.285815445889298</v>
      </c>
      <c r="AQ37" s="25">
        <f>(AQ36*N36)/(N36)</f>
        <v>14.018120234230249</v>
      </c>
      <c r="AR37" s="25">
        <f>(AR36*N36)/(N36)</f>
        <v>0</v>
      </c>
      <c r="AS37" s="25">
        <f>(AS36*N36)/(N36)</f>
        <v>0</v>
      </c>
      <c r="AT37" s="25">
        <f>(AT36*N36)/(N36)</f>
        <v>23.267695211659053</v>
      </c>
      <c r="AU37" s="25">
        <f>(AU36*N36)/(N36)</f>
        <v>229.29657018696867</v>
      </c>
      <c r="AV37" s="25">
        <f>(AV36*N36)/(N36)</f>
        <v>47.078158967205511</v>
      </c>
      <c r="AW37" s="25">
        <f>(AW36*N36)/(N36)</f>
        <v>47.078158967205511</v>
      </c>
      <c r="AX37" s="25">
        <f>(AX36*N36)/(N36)</f>
        <v>0</v>
      </c>
      <c r="AY37" s="25">
        <f>(AY36*N36)/(N36)</f>
        <v>0</v>
      </c>
      <c r="AZ37" s="25">
        <f>(AZ36*N36)/(N36)</f>
        <v>115.41514927125533</v>
      </c>
      <c r="BA37" s="25">
        <f>(BA36*N36)/(N36)</f>
        <v>77.861174682099445</v>
      </c>
      <c r="BB37" s="25">
        <f>(BB36*N36)/(N36)</f>
        <v>15.647489412148282</v>
      </c>
      <c r="BC37" s="25">
        <f>(BC36*N36)/(N36)</f>
        <v>21.906485177007593</v>
      </c>
      <c r="BD37" s="25">
        <f>(BD36*N36)/(N36)</f>
        <v>0</v>
      </c>
      <c r="BE37" s="25">
        <f>(BE36*N36)/(N36)</f>
        <v>66.803261948507838</v>
      </c>
      <c r="BF37" s="25">
        <f>(BF36*N36)/(N36)</f>
        <v>22.916875763468045</v>
      </c>
      <c r="BG37" s="25">
        <f>(BG36*N36)/(N36)</f>
        <v>1.4901660226239131</v>
      </c>
      <c r="BH37" s="25">
        <f>(BH36*N36)/(N36)</f>
        <v>42.396220162415879</v>
      </c>
      <c r="BI37" s="25">
        <f>(BI36*N36)/(N36)</f>
        <v>0</v>
      </c>
      <c r="BJ37" s="25">
        <f>(BJ36*N36)/(N36)</f>
        <v>266.58238563285795</v>
      </c>
      <c r="BK37" s="25">
        <f>(BK36*N36)/(N36)</f>
        <v>408.68985868627607</v>
      </c>
      <c r="BL37" s="25">
        <f>(BL36*N36)/(N36)</f>
        <v>0.88695751759378783</v>
      </c>
      <c r="BM37" s="25">
        <f>(BM36*N36)/(N36)</f>
        <v>0.76878673865263014</v>
      </c>
    </row>
    <row r="38" spans="1:65" x14ac:dyDescent="0.35">
      <c r="A38" s="25" t="s">
        <v>10700</v>
      </c>
      <c r="B38" s="25" t="s">
        <v>10652</v>
      </c>
      <c r="C38" s="25" t="s">
        <v>10653</v>
      </c>
      <c r="D38" s="25" t="s">
        <v>10506</v>
      </c>
      <c r="E38" s="25" t="s">
        <v>10728</v>
      </c>
      <c r="F38" s="25">
        <v>1248470</v>
      </c>
      <c r="G38" s="25">
        <v>0.89712789275991622</v>
      </c>
      <c r="H38" s="25">
        <v>160</v>
      </c>
      <c r="I38" s="25">
        <v>331.40408922616081</v>
      </c>
      <c r="J38" s="42">
        <v>0.8721023843778275</v>
      </c>
      <c r="K38" s="25">
        <v>35</v>
      </c>
      <c r="L38" s="25">
        <v>695.89091089616034</v>
      </c>
      <c r="M38" s="25">
        <v>69.342545880892118</v>
      </c>
      <c r="N38" s="25">
        <v>443.23193736153604</v>
      </c>
      <c r="O38" s="25">
        <v>82.615995348534824</v>
      </c>
      <c r="P38" s="25">
        <v>171.61552786693488</v>
      </c>
      <c r="Q38" s="25">
        <v>189.00041414606639</v>
      </c>
      <c r="R38" s="25">
        <v>35.347747004582502</v>
      </c>
      <c r="S38" s="25">
        <v>74.070372788220055</v>
      </c>
      <c r="T38" s="25">
        <v>79.582294353263805</v>
      </c>
      <c r="U38" s="25">
        <v>0</v>
      </c>
      <c r="V38" s="25">
        <v>53824.136252660552</v>
      </c>
      <c r="W38" s="25">
        <v>0</v>
      </c>
      <c r="X38" s="25">
        <v>0</v>
      </c>
      <c r="Y38" s="25">
        <v>492.8690273295789</v>
      </c>
      <c r="Z38" s="25">
        <v>0</v>
      </c>
      <c r="AA38" s="25">
        <v>180.35</v>
      </c>
      <c r="AB38" s="25">
        <v>8.49</v>
      </c>
      <c r="AC38" s="25">
        <v>304.02902732957887</v>
      </c>
      <c r="AD38" s="25">
        <v>161.46493810341809</v>
      </c>
      <c r="AE38" s="25">
        <v>14.018120234230249</v>
      </c>
      <c r="AF38" s="25">
        <v>0</v>
      </c>
      <c r="AG38" s="25">
        <v>0</v>
      </c>
      <c r="AH38" s="25">
        <v>23.267695211659053</v>
      </c>
      <c r="AI38" s="25">
        <v>101.46076874999999</v>
      </c>
      <c r="AJ38" s="25">
        <v>3.3608888575288267</v>
      </c>
      <c r="AK38" s="25">
        <v>0</v>
      </c>
      <c r="AL38" s="25">
        <v>0</v>
      </c>
      <c r="AM38" s="25">
        <v>19.357465049999998</v>
      </c>
      <c r="AN38" s="25">
        <v>0.53108395445538836</v>
      </c>
      <c r="AO38" s="25">
        <v>331.40408922616081</v>
      </c>
      <c r="AP38" s="25">
        <v>37.285815445889298</v>
      </c>
      <c r="AQ38" s="25">
        <v>14.018120234230249</v>
      </c>
      <c r="AR38" s="25">
        <v>0</v>
      </c>
      <c r="AS38" s="25">
        <v>0</v>
      </c>
      <c r="AT38" s="25">
        <v>23.267695211659053</v>
      </c>
      <c r="AU38" s="25">
        <v>229.29657018696867</v>
      </c>
      <c r="AV38" s="25">
        <v>47.078158967205511</v>
      </c>
      <c r="AW38" s="25">
        <v>47.078158967205511</v>
      </c>
      <c r="AX38" s="25">
        <v>0</v>
      </c>
      <c r="AY38" s="25">
        <v>0</v>
      </c>
      <c r="AZ38" s="25">
        <v>115.41514927125533</v>
      </c>
      <c r="BA38" s="25">
        <v>77.861174682099445</v>
      </c>
      <c r="BB38" s="25">
        <v>15.647489412148282</v>
      </c>
      <c r="BC38" s="25">
        <v>21.906485177007593</v>
      </c>
      <c r="BD38" s="25">
        <v>0</v>
      </c>
      <c r="BE38" s="25">
        <v>66.803261948507853</v>
      </c>
      <c r="BF38" s="25">
        <v>22.916875763468049</v>
      </c>
      <c r="BG38" s="25">
        <v>1.4901660226239131</v>
      </c>
      <c r="BH38" s="25">
        <v>42.396220162415887</v>
      </c>
      <c r="BI38" s="25">
        <v>0</v>
      </c>
      <c r="BJ38" s="25">
        <v>266.58238563285795</v>
      </c>
      <c r="BK38" s="25">
        <v>428.04732373627604</v>
      </c>
      <c r="BL38" s="25">
        <v>0.95062730998178813</v>
      </c>
      <c r="BM38" s="25">
        <v>0.8721023843778275</v>
      </c>
    </row>
    <row r="39" spans="1:65" x14ac:dyDescent="0.35">
      <c r="A39" s="25" t="s">
        <v>10700</v>
      </c>
      <c r="B39" s="25" t="s">
        <v>10652</v>
      </c>
      <c r="C39" s="25" t="s">
        <v>10653</v>
      </c>
      <c r="D39" s="25" t="s">
        <v>10507</v>
      </c>
      <c r="E39" s="25" t="s">
        <v>10729</v>
      </c>
      <c r="F39" s="25">
        <v>1248470</v>
      </c>
      <c r="G39" s="25">
        <v>0.89712789275991622</v>
      </c>
      <c r="H39" s="25">
        <v>160</v>
      </c>
      <c r="I39" s="25">
        <v>354.05790537842836</v>
      </c>
      <c r="J39" s="42">
        <v>0.66650599612225425</v>
      </c>
      <c r="K39" s="25">
        <v>35</v>
      </c>
      <c r="L39" s="25">
        <v>695.89091089616034</v>
      </c>
      <c r="M39" s="25">
        <v>69.342545880892118</v>
      </c>
      <c r="N39" s="25">
        <v>443.23193736153604</v>
      </c>
      <c r="O39" s="25">
        <v>82.615995348534824</v>
      </c>
      <c r="P39" s="25">
        <v>171.61552786693488</v>
      </c>
      <c r="Q39" s="25">
        <v>189.00041414606639</v>
      </c>
      <c r="R39" s="25">
        <v>35.347747004582502</v>
      </c>
      <c r="S39" s="25">
        <v>74.070372788220055</v>
      </c>
      <c r="T39" s="25">
        <v>79.582294353263805</v>
      </c>
      <c r="U39" s="25">
        <v>0</v>
      </c>
      <c r="V39" s="25">
        <v>0</v>
      </c>
      <c r="W39" s="25">
        <v>13456.034063165138</v>
      </c>
      <c r="X39" s="25">
        <v>0</v>
      </c>
      <c r="Y39" s="25">
        <v>492.8690273295789</v>
      </c>
      <c r="Z39" s="25">
        <v>0</v>
      </c>
      <c r="AA39" s="25">
        <v>180.35</v>
      </c>
      <c r="AB39" s="25">
        <v>8.49</v>
      </c>
      <c r="AC39" s="25">
        <v>304.02902732957887</v>
      </c>
      <c r="AD39" s="25">
        <v>138.81112195115054</v>
      </c>
      <c r="AE39" s="25">
        <v>-15.755851177595657</v>
      </c>
      <c r="AF39" s="25">
        <v>1.5069466239104992</v>
      </c>
      <c r="AG39" s="25">
        <v>3.0922491176947924</v>
      </c>
      <c r="AH39" s="25">
        <v>0</v>
      </c>
      <c r="AI39" s="25">
        <v>101.46076874999999</v>
      </c>
      <c r="AJ39" s="25">
        <v>0</v>
      </c>
      <c r="AK39" s="25">
        <v>29.149543587140968</v>
      </c>
      <c r="AL39" s="25">
        <v>0</v>
      </c>
      <c r="AM39" s="25">
        <v>19.357465049999998</v>
      </c>
      <c r="AN39" s="25">
        <v>0.45657193712847055</v>
      </c>
      <c r="AO39" s="25">
        <v>354.05790537842836</v>
      </c>
      <c r="AP39" s="25">
        <v>0</v>
      </c>
      <c r="AQ39" s="25">
        <v>0</v>
      </c>
      <c r="AR39" s="25">
        <v>0</v>
      </c>
      <c r="AS39" s="25">
        <v>0</v>
      </c>
      <c r="AT39" s="25">
        <v>0</v>
      </c>
      <c r="AU39" s="25">
        <v>236.19962228763654</v>
      </c>
      <c r="AV39" s="25">
        <v>47.078158967205511</v>
      </c>
      <c r="AW39" s="25">
        <v>47.078158967205511</v>
      </c>
      <c r="AX39" s="25">
        <v>0</v>
      </c>
      <c r="AY39" s="25">
        <v>0</v>
      </c>
      <c r="AZ39" s="25">
        <v>115.41514927125533</v>
      </c>
      <c r="BA39" s="25">
        <v>77.861174682099445</v>
      </c>
      <c r="BB39" s="25">
        <v>15.647489412148282</v>
      </c>
      <c r="BC39" s="25">
        <v>21.906485177007593</v>
      </c>
      <c r="BD39" s="25">
        <v>0</v>
      </c>
      <c r="BE39" s="25">
        <v>73.706314049175717</v>
      </c>
      <c r="BF39" s="25">
        <v>25.338999307562034</v>
      </c>
      <c r="BG39" s="25">
        <v>1.4901660226239131</v>
      </c>
      <c r="BH39" s="25">
        <v>46.877148718989766</v>
      </c>
      <c r="BI39" s="25">
        <v>0</v>
      </c>
      <c r="BJ39" s="25">
        <v>236.19962228763654</v>
      </c>
      <c r="BK39" s="25">
        <v>375.01074423878708</v>
      </c>
      <c r="BL39" s="25">
        <v>0.77618153431578485</v>
      </c>
      <c r="BM39" s="25">
        <v>0.66650599612225425</v>
      </c>
    </row>
    <row r="40" spans="1:65" x14ac:dyDescent="0.35">
      <c r="A40" s="25" t="s">
        <v>10700</v>
      </c>
      <c r="B40" s="25" t="s">
        <v>10652</v>
      </c>
      <c r="C40" s="25" t="s">
        <v>10653</v>
      </c>
      <c r="D40" s="25" t="s">
        <v>10508</v>
      </c>
      <c r="E40" s="25" t="s">
        <v>10730</v>
      </c>
      <c r="F40" s="25">
        <v>1248470</v>
      </c>
      <c r="G40" s="25">
        <v>0.89712789275991622</v>
      </c>
      <c r="H40" s="25">
        <v>160</v>
      </c>
      <c r="I40" s="25">
        <v>358.65710112003364</v>
      </c>
      <c r="J40" s="42">
        <v>0.6469630904732161</v>
      </c>
      <c r="K40" s="25">
        <v>35</v>
      </c>
      <c r="L40" s="25">
        <v>695.89091089616034</v>
      </c>
      <c r="M40" s="25">
        <v>69.342545880892118</v>
      </c>
      <c r="N40" s="25">
        <v>443.23193736153604</v>
      </c>
      <c r="O40" s="25">
        <v>82.615995348534824</v>
      </c>
      <c r="P40" s="25">
        <v>171.61552786693488</v>
      </c>
      <c r="Q40" s="25">
        <v>189.00041414606639</v>
      </c>
      <c r="R40" s="25">
        <v>35.347747004582502</v>
      </c>
      <c r="S40" s="25">
        <v>74.070372788220055</v>
      </c>
      <c r="T40" s="25">
        <v>79.582294353263805</v>
      </c>
      <c r="U40" s="25">
        <v>0</v>
      </c>
      <c r="V40" s="25">
        <v>0</v>
      </c>
      <c r="W40" s="25">
        <v>0</v>
      </c>
      <c r="X40" s="25">
        <v>13456034.063165138</v>
      </c>
      <c r="Y40" s="25">
        <v>492.8690273295789</v>
      </c>
      <c r="Z40" s="25">
        <v>0</v>
      </c>
      <c r="AA40" s="25">
        <v>180.35</v>
      </c>
      <c r="AB40" s="25">
        <v>8.49</v>
      </c>
      <c r="AC40" s="25">
        <v>304.02902732957887</v>
      </c>
      <c r="AD40" s="25">
        <v>134.21192620954525</v>
      </c>
      <c r="AE40" s="25">
        <v>-15.755851177595657</v>
      </c>
      <c r="AF40" s="25">
        <v>0</v>
      </c>
      <c r="AG40" s="25">
        <v>0</v>
      </c>
      <c r="AH40" s="25">
        <v>0</v>
      </c>
      <c r="AI40" s="25">
        <v>101.46076874999999</v>
      </c>
      <c r="AJ40" s="25">
        <v>0</v>
      </c>
      <c r="AK40" s="25">
        <v>29.149543587140968</v>
      </c>
      <c r="AL40" s="25">
        <v>0</v>
      </c>
      <c r="AM40" s="25">
        <v>19.357465049999998</v>
      </c>
      <c r="AN40" s="25">
        <v>0.44144444821071144</v>
      </c>
      <c r="AO40" s="25">
        <v>358.65710112003364</v>
      </c>
      <c r="AP40" s="25">
        <v>0</v>
      </c>
      <c r="AQ40" s="25">
        <v>0</v>
      </c>
      <c r="AR40" s="25">
        <v>0</v>
      </c>
      <c r="AS40" s="25">
        <v>0</v>
      </c>
      <c r="AT40" s="25">
        <v>0</v>
      </c>
      <c r="AU40" s="25">
        <v>236.85500768081528</v>
      </c>
      <c r="AV40" s="25">
        <v>47.078158967205511</v>
      </c>
      <c r="AW40" s="25">
        <v>47.078158967205511</v>
      </c>
      <c r="AX40" s="25">
        <v>0</v>
      </c>
      <c r="AY40" s="25">
        <v>0</v>
      </c>
      <c r="AZ40" s="25">
        <v>115.41514927125533</v>
      </c>
      <c r="BA40" s="25">
        <v>77.861174682099445</v>
      </c>
      <c r="BB40" s="25">
        <v>15.647489412148282</v>
      </c>
      <c r="BC40" s="25">
        <v>21.906485177007593</v>
      </c>
      <c r="BD40" s="25">
        <v>0</v>
      </c>
      <c r="BE40" s="25">
        <v>74.361699442354464</v>
      </c>
      <c r="BF40" s="25">
        <v>25.568959094642299</v>
      </c>
      <c r="BG40" s="25">
        <v>1.4901660226239131</v>
      </c>
      <c r="BH40" s="25">
        <v>47.302574325088251</v>
      </c>
      <c r="BI40" s="25">
        <v>0</v>
      </c>
      <c r="BJ40" s="25">
        <v>236.85500768081528</v>
      </c>
      <c r="BK40" s="25">
        <v>371.06693389036053</v>
      </c>
      <c r="BL40" s="25">
        <v>0.76320971256880654</v>
      </c>
      <c r="BM40" s="25">
        <v>0.6469630904732161</v>
      </c>
    </row>
    <row r="41" spans="1:65" x14ac:dyDescent="0.35">
      <c r="A41" s="25" t="s">
        <v>10700</v>
      </c>
      <c r="B41" s="25" t="s">
        <v>10652</v>
      </c>
      <c r="C41" s="25" t="s">
        <v>10653</v>
      </c>
      <c r="D41" s="25" t="s">
        <v>10509</v>
      </c>
      <c r="E41" s="25" t="s">
        <v>10731</v>
      </c>
      <c r="F41" s="25">
        <v>1248470</v>
      </c>
      <c r="G41" s="25">
        <v>0.89712789275991622</v>
      </c>
      <c r="H41" s="25">
        <v>160</v>
      </c>
      <c r="I41" s="25">
        <v>347.47359276386146</v>
      </c>
      <c r="J41" s="42">
        <v>0.6418670488174707</v>
      </c>
      <c r="K41" s="25">
        <v>35</v>
      </c>
      <c r="L41" s="25">
        <v>476.24001577308701</v>
      </c>
      <c r="M41" s="25">
        <v>55.530760023158095</v>
      </c>
      <c r="N41" s="25">
        <v>443.23193736153604</v>
      </c>
      <c r="O41" s="25">
        <v>62.282951838043047</v>
      </c>
      <c r="P41" s="25">
        <v>178.87732912068196</v>
      </c>
      <c r="Q41" s="25">
        <v>202.07165640281113</v>
      </c>
      <c r="R41" s="25">
        <v>35.347747004582502</v>
      </c>
      <c r="S41" s="25">
        <v>87.141615044964766</v>
      </c>
      <c r="T41" s="25">
        <v>79.582294353263805</v>
      </c>
      <c r="U41" s="25">
        <v>0</v>
      </c>
      <c r="V41" s="25">
        <v>0</v>
      </c>
      <c r="W41" s="25">
        <v>0</v>
      </c>
      <c r="X41" s="25">
        <v>0</v>
      </c>
      <c r="Y41" s="25">
        <v>455.87015449713078</v>
      </c>
      <c r="Z41" s="25">
        <v>0</v>
      </c>
      <c r="AA41" s="25">
        <v>180.35</v>
      </c>
      <c r="AB41" s="25">
        <v>8.49</v>
      </c>
      <c r="AC41" s="25">
        <v>267.03015449713075</v>
      </c>
      <c r="AD41" s="25">
        <v>108.39656173326932</v>
      </c>
      <c r="AE41" s="25">
        <v>-12.42167206673065</v>
      </c>
      <c r="AF41" s="25">
        <v>0</v>
      </c>
      <c r="AG41" s="25">
        <v>0</v>
      </c>
      <c r="AH41" s="25">
        <v>0</v>
      </c>
      <c r="AI41" s="25">
        <v>101.46076874999999</v>
      </c>
      <c r="AJ41" s="25">
        <v>0</v>
      </c>
      <c r="AK41" s="25">
        <v>0</v>
      </c>
      <c r="AL41" s="25">
        <v>0</v>
      </c>
      <c r="AM41" s="25">
        <v>19.357465049999998</v>
      </c>
      <c r="AN41" s="25">
        <v>0.40593378653209011</v>
      </c>
      <c r="AO41" s="25">
        <v>347.47359276386146</v>
      </c>
      <c r="AP41" s="25">
        <v>0</v>
      </c>
      <c r="AQ41" s="25">
        <v>0</v>
      </c>
      <c r="AR41" s="25">
        <v>0</v>
      </c>
      <c r="AS41" s="25">
        <v>0</v>
      </c>
      <c r="AT41" s="25">
        <v>0</v>
      </c>
      <c r="AU41" s="25">
        <v>216.66544229320482</v>
      </c>
      <c r="AV41" s="25">
        <v>45.288949003325776</v>
      </c>
      <c r="AW41" s="25">
        <v>45.288949003325776</v>
      </c>
      <c r="AX41" s="25">
        <v>0</v>
      </c>
      <c r="AY41" s="25">
        <v>0</v>
      </c>
      <c r="AZ41" s="25">
        <v>102.76680479933334</v>
      </c>
      <c r="BA41" s="25">
        <v>77.861174682099445</v>
      </c>
      <c r="BB41" s="25">
        <v>10.377345882180787</v>
      </c>
      <c r="BC41" s="25">
        <v>14.528284235053102</v>
      </c>
      <c r="BD41" s="25">
        <v>0</v>
      </c>
      <c r="BE41" s="25">
        <v>68.609688490545707</v>
      </c>
      <c r="BF41" s="25">
        <v>23.5507096378673</v>
      </c>
      <c r="BG41" s="25">
        <v>1.4901660226239131</v>
      </c>
      <c r="BH41" s="25">
        <v>43.568812830054497</v>
      </c>
      <c r="BI41" s="25">
        <v>0</v>
      </c>
      <c r="BJ41" s="25">
        <v>216.66544229320482</v>
      </c>
      <c r="BK41" s="25">
        <v>325.06200402647414</v>
      </c>
      <c r="BL41" s="25">
        <v>0.83523094966317701</v>
      </c>
      <c r="BM41" s="25">
        <v>0.6418670488174707</v>
      </c>
    </row>
    <row r="42" spans="1:65" x14ac:dyDescent="0.35">
      <c r="A42" s="25" t="s">
        <v>10700</v>
      </c>
      <c r="B42" s="25" t="s">
        <v>10652</v>
      </c>
      <c r="C42" s="25" t="s">
        <v>10653</v>
      </c>
      <c r="D42" s="25" t="s">
        <v>10510</v>
      </c>
      <c r="E42" s="25" t="s">
        <v>10732</v>
      </c>
      <c r="F42" s="25">
        <v>1248470</v>
      </c>
      <c r="G42" s="25">
        <v>0.89712789275991622</v>
      </c>
      <c r="H42" s="25">
        <v>160</v>
      </c>
      <c r="I42" s="25">
        <v>415.84996057641143</v>
      </c>
      <c r="J42" s="42">
        <v>0.42362657409935728</v>
      </c>
      <c r="K42" s="25">
        <v>35</v>
      </c>
      <c r="L42" s="25">
        <v>738.27744465199044</v>
      </c>
      <c r="M42" s="25">
        <v>70.646438011384419</v>
      </c>
      <c r="N42" s="25">
        <v>443.23193736153604</v>
      </c>
      <c r="O42" s="25">
        <v>99.327169082876836</v>
      </c>
      <c r="P42" s="25">
        <v>155.05139632781257</v>
      </c>
      <c r="Q42" s="25">
        <v>188.85337195084671</v>
      </c>
      <c r="R42" s="25">
        <v>35.347747004582502</v>
      </c>
      <c r="S42" s="25">
        <v>0</v>
      </c>
      <c r="T42" s="25">
        <v>153.50562494626419</v>
      </c>
      <c r="U42" s="25">
        <v>0</v>
      </c>
      <c r="V42" s="25">
        <v>0</v>
      </c>
      <c r="W42" s="25">
        <v>0</v>
      </c>
      <c r="X42" s="25">
        <v>0</v>
      </c>
      <c r="Y42" s="25">
        <v>531.17140488126245</v>
      </c>
      <c r="Z42" s="25">
        <v>0</v>
      </c>
      <c r="AA42" s="25">
        <v>180.35</v>
      </c>
      <c r="AB42" s="25">
        <v>8.49</v>
      </c>
      <c r="AC42" s="25">
        <v>342.33140488126242</v>
      </c>
      <c r="AD42" s="25">
        <v>115.32144430485101</v>
      </c>
      <c r="AE42" s="25">
        <v>-23.477777602649009</v>
      </c>
      <c r="AF42" s="25">
        <v>0</v>
      </c>
      <c r="AG42" s="25">
        <v>0</v>
      </c>
      <c r="AH42" s="25">
        <v>0</v>
      </c>
      <c r="AI42" s="25">
        <v>101.46076874999999</v>
      </c>
      <c r="AJ42" s="25">
        <v>0</v>
      </c>
      <c r="AK42" s="25">
        <v>0</v>
      </c>
      <c r="AL42" s="25">
        <v>0</v>
      </c>
      <c r="AM42" s="25">
        <v>37.338453157500005</v>
      </c>
      <c r="AN42" s="25">
        <v>0.33687077101456769</v>
      </c>
      <c r="AO42" s="25">
        <v>415.84996057641143</v>
      </c>
      <c r="AP42" s="25">
        <v>0</v>
      </c>
      <c r="AQ42" s="25">
        <v>0</v>
      </c>
      <c r="AR42" s="25">
        <v>0</v>
      </c>
      <c r="AS42" s="25">
        <v>0</v>
      </c>
      <c r="AT42" s="25">
        <v>0</v>
      </c>
      <c r="AU42" s="25">
        <v>238.17505471474936</v>
      </c>
      <c r="AV42" s="25">
        <v>51.451015460767799</v>
      </c>
      <c r="AW42" s="25">
        <v>51.451015460767799</v>
      </c>
      <c r="AX42" s="25">
        <v>0</v>
      </c>
      <c r="AY42" s="25">
        <v>0</v>
      </c>
      <c r="AZ42" s="25">
        <v>105.79205869706684</v>
      </c>
      <c r="BA42" s="25">
        <v>77.861174682099445</v>
      </c>
      <c r="BB42" s="25">
        <v>11.637868339569744</v>
      </c>
      <c r="BC42" s="25">
        <v>16.293015675397641</v>
      </c>
      <c r="BD42" s="25">
        <v>0</v>
      </c>
      <c r="BE42" s="25">
        <v>80.931980556914738</v>
      </c>
      <c r="BF42" s="25">
        <v>27.874320889224851</v>
      </c>
      <c r="BG42" s="25">
        <v>1.4901660226239131</v>
      </c>
      <c r="BH42" s="25">
        <v>51.567493645065973</v>
      </c>
      <c r="BI42" s="25">
        <v>0</v>
      </c>
      <c r="BJ42" s="25">
        <v>238.17505471474936</v>
      </c>
      <c r="BK42" s="25">
        <v>353.49649901960038</v>
      </c>
      <c r="BL42" s="25">
        <v>0.51460395285510185</v>
      </c>
      <c r="BM42" s="25">
        <v>0.42362657409935728</v>
      </c>
    </row>
    <row r="43" spans="1:65" x14ac:dyDescent="0.35">
      <c r="A43" s="25" t="s">
        <v>10700</v>
      </c>
      <c r="B43" s="25" t="s">
        <v>10652</v>
      </c>
      <c r="C43" s="25" t="s">
        <v>10653</v>
      </c>
      <c r="D43" s="25" t="s">
        <v>10511</v>
      </c>
      <c r="E43" s="25" t="s">
        <v>10733</v>
      </c>
      <c r="F43" s="25">
        <v>1248470</v>
      </c>
      <c r="G43" s="25">
        <v>0.89712789275991622</v>
      </c>
      <c r="H43" s="25">
        <v>160</v>
      </c>
      <c r="I43" s="25">
        <v>445.45801551172633</v>
      </c>
      <c r="J43" s="42">
        <v>0.65084150161207366</v>
      </c>
      <c r="K43" s="25">
        <v>35</v>
      </c>
      <c r="L43" s="25">
        <v>1803.6175524142172</v>
      </c>
      <c r="M43" s="25">
        <v>116.86620492836735</v>
      </c>
      <c r="N43" s="25">
        <v>443.23193736153604</v>
      </c>
      <c r="O43" s="25">
        <v>323.91379067603714</v>
      </c>
      <c r="P43" s="25">
        <v>81.576838071390711</v>
      </c>
      <c r="Q43" s="25">
        <v>37.741308614108213</v>
      </c>
      <c r="R43" s="25">
        <v>37.741308614108213</v>
      </c>
      <c r="S43" s="25">
        <v>0</v>
      </c>
      <c r="T43" s="25">
        <v>0</v>
      </c>
      <c r="U43" s="25">
        <v>281039.5931100907</v>
      </c>
      <c r="V43" s="25">
        <v>0</v>
      </c>
      <c r="W43" s="25">
        <v>0</v>
      </c>
      <c r="X43" s="25">
        <v>0</v>
      </c>
      <c r="Y43" s="25">
        <v>833.90219102795209</v>
      </c>
      <c r="Z43" s="25">
        <v>0</v>
      </c>
      <c r="AA43" s="25">
        <v>180.35</v>
      </c>
      <c r="AB43" s="25">
        <v>8.49</v>
      </c>
      <c r="AC43" s="25">
        <v>645.06219102795205</v>
      </c>
      <c r="AD43" s="25">
        <v>388.44417551622576</v>
      </c>
      <c r="AE43" s="25">
        <v>37.813192259297516</v>
      </c>
      <c r="AF43" s="25">
        <v>0</v>
      </c>
      <c r="AG43" s="25">
        <v>0</v>
      </c>
      <c r="AH43" s="25">
        <v>27.40613431648617</v>
      </c>
      <c r="AI43" s="25">
        <v>123.00035822944254</v>
      </c>
      <c r="AJ43" s="25">
        <v>200.22449071099962</v>
      </c>
      <c r="AK43" s="25">
        <v>0</v>
      </c>
      <c r="AL43" s="25">
        <v>0</v>
      </c>
      <c r="AM43" s="25">
        <v>0</v>
      </c>
      <c r="AN43" s="25">
        <v>0.60218096939957466</v>
      </c>
      <c r="AO43" s="25">
        <v>445.45801551172633</v>
      </c>
      <c r="AP43" s="25">
        <v>65.219326575783683</v>
      </c>
      <c r="AQ43" s="25">
        <v>37.813192259297516</v>
      </c>
      <c r="AR43" s="25">
        <v>0</v>
      </c>
      <c r="AS43" s="25">
        <v>0</v>
      </c>
      <c r="AT43" s="25">
        <v>27.40613431648617</v>
      </c>
      <c r="AU43" s="25">
        <v>316.32125265672892</v>
      </c>
      <c r="AV43" s="25">
        <v>80.200660676119142</v>
      </c>
      <c r="AW43" s="25">
        <v>80.200660676119142</v>
      </c>
      <c r="AX43" s="25">
        <v>0</v>
      </c>
      <c r="AY43" s="25">
        <v>0</v>
      </c>
      <c r="AZ43" s="25">
        <v>124.47870003322916</v>
      </c>
      <c r="BA43" s="25">
        <v>83.718984207234925</v>
      </c>
      <c r="BB43" s="25">
        <v>16.983214927497595</v>
      </c>
      <c r="BC43" s="25">
        <v>23.776500898496632</v>
      </c>
      <c r="BD43" s="25">
        <v>0</v>
      </c>
      <c r="BE43" s="25">
        <v>111.64189194738057</v>
      </c>
      <c r="BF43" s="25">
        <v>38.610391136025527</v>
      </c>
      <c r="BG43" s="25">
        <v>1.6022772097078455</v>
      </c>
      <c r="BH43" s="25">
        <v>71.429223601647209</v>
      </c>
      <c r="BI43" s="25">
        <v>0</v>
      </c>
      <c r="BJ43" s="25">
        <v>381.54057923251258</v>
      </c>
      <c r="BK43" s="25">
        <v>769.9847547487384</v>
      </c>
      <c r="BL43" s="25">
        <v>0.44944901089114264</v>
      </c>
      <c r="BM43" s="25">
        <v>0.65084150161207366</v>
      </c>
    </row>
    <row r="44" spans="1:65" x14ac:dyDescent="0.35">
      <c r="A44" s="25" t="s">
        <v>10700</v>
      </c>
      <c r="B44" s="25" t="s">
        <v>10652</v>
      </c>
      <c r="C44" s="25" t="s">
        <v>10653</v>
      </c>
      <c r="D44" s="25" t="s">
        <v>10512</v>
      </c>
      <c r="E44" s="25" t="s">
        <v>10734</v>
      </c>
      <c r="F44" s="25">
        <v>1248470</v>
      </c>
      <c r="G44" s="25">
        <v>0.89712789275991622</v>
      </c>
      <c r="H44" s="25">
        <v>160</v>
      </c>
      <c r="I44" s="25">
        <v>1304.9529277564091</v>
      </c>
      <c r="J44" s="42">
        <v>-0.33423740894482823</v>
      </c>
      <c r="K44" s="25">
        <v>35</v>
      </c>
      <c r="L44" s="25">
        <v>810.0696381797818</v>
      </c>
      <c r="M44" s="25">
        <v>79.721078656210906</v>
      </c>
      <c r="N44" s="25">
        <v>443.23193736153604</v>
      </c>
      <c r="O44" s="25">
        <v>323.91379067603714</v>
      </c>
      <c r="P44" s="25">
        <v>81.576838071390711</v>
      </c>
      <c r="Q44" s="25">
        <v>37.741308614108213</v>
      </c>
      <c r="R44" s="25">
        <v>37.741308614108213</v>
      </c>
      <c r="S44" s="25">
        <v>0</v>
      </c>
      <c r="T44" s="25">
        <v>0</v>
      </c>
      <c r="U44" s="25">
        <v>281039.5931100907</v>
      </c>
      <c r="V44" s="25">
        <v>0</v>
      </c>
      <c r="W44" s="25">
        <v>0</v>
      </c>
      <c r="X44" s="25">
        <v>0</v>
      </c>
      <c r="Y44" s="25">
        <v>1722.9672691438473</v>
      </c>
      <c r="Z44" s="25">
        <v>0</v>
      </c>
      <c r="AA44" s="25">
        <v>180.35</v>
      </c>
      <c r="AB44" s="25">
        <v>8.49</v>
      </c>
      <c r="AC44" s="25">
        <v>1534.1272691438473</v>
      </c>
      <c r="AD44" s="25">
        <v>418.01434138743821</v>
      </c>
      <c r="AE44" s="25">
        <v>42.451863367119451</v>
      </c>
      <c r="AF44" s="25">
        <v>0</v>
      </c>
      <c r="AG44" s="25">
        <v>0</v>
      </c>
      <c r="AH44" s="25">
        <v>30.600104053109369</v>
      </c>
      <c r="AI44" s="25">
        <v>123.00035822944254</v>
      </c>
      <c r="AJ44" s="25">
        <v>221.96201573776699</v>
      </c>
      <c r="AK44" s="25">
        <v>0</v>
      </c>
      <c r="AL44" s="25">
        <v>0</v>
      </c>
      <c r="AM44" s="25">
        <v>0</v>
      </c>
      <c r="AN44" s="25">
        <v>0.27247696445727093</v>
      </c>
      <c r="AO44" s="25">
        <v>1304.9529277564091</v>
      </c>
      <c r="AP44" s="25">
        <v>73.05196742022882</v>
      </c>
      <c r="AQ44" s="25">
        <v>42.451863367119451</v>
      </c>
      <c r="AR44" s="25">
        <v>0</v>
      </c>
      <c r="AS44" s="25">
        <v>0</v>
      </c>
      <c r="AT44" s="25">
        <v>30.600104053109369</v>
      </c>
      <c r="AU44" s="25">
        <v>441.89687496791055</v>
      </c>
      <c r="AV44" s="25">
        <v>80.200660676119142</v>
      </c>
      <c r="AW44" s="25">
        <v>80.200660676119142</v>
      </c>
      <c r="AX44" s="25">
        <v>0</v>
      </c>
      <c r="AY44" s="25">
        <v>0</v>
      </c>
      <c r="AZ44" s="25">
        <v>124.47870003322916</v>
      </c>
      <c r="BA44" s="25">
        <v>83.718984207234925</v>
      </c>
      <c r="BB44" s="25">
        <v>16.983214927497595</v>
      </c>
      <c r="BC44" s="25">
        <v>23.776500898496632</v>
      </c>
      <c r="BD44" s="25">
        <v>0</v>
      </c>
      <c r="BE44" s="25">
        <v>237.21751425856223</v>
      </c>
      <c r="BF44" s="25">
        <v>82.672012999598024</v>
      </c>
      <c r="BG44" s="25">
        <v>1.6022772097078455</v>
      </c>
      <c r="BH44" s="25">
        <v>152.94322404925634</v>
      </c>
      <c r="BI44" s="25">
        <v>0</v>
      </c>
      <c r="BJ44" s="25">
        <v>514.94884238813938</v>
      </c>
      <c r="BK44" s="25">
        <v>932.96318377557759</v>
      </c>
      <c r="BL44" s="25">
        <v>-0.28430762827889794</v>
      </c>
      <c r="BM44" s="25">
        <v>-0.33423740894482823</v>
      </c>
    </row>
    <row r="45" spans="1:65" x14ac:dyDescent="0.35">
      <c r="A45" s="25" t="s">
        <v>10700</v>
      </c>
      <c r="B45" s="25" t="s">
        <v>10652</v>
      </c>
      <c r="C45" s="25" t="s">
        <v>10725</v>
      </c>
      <c r="D45" s="25" t="s">
        <v>9780</v>
      </c>
      <c r="E45" s="25" t="s">
        <v>10735</v>
      </c>
      <c r="F45" s="25">
        <v>1248470</v>
      </c>
      <c r="G45" s="25">
        <v>0.89712789275991622</v>
      </c>
      <c r="H45" s="25">
        <v>160</v>
      </c>
      <c r="I45" s="40">
        <v>331.40408922616081</v>
      </c>
      <c r="J45" s="43">
        <v>0.8721023843778275</v>
      </c>
      <c r="K45" s="25">
        <v>35</v>
      </c>
      <c r="L45" s="25">
        <v>695.89091089616034</v>
      </c>
      <c r="M45" s="25">
        <v>69.342545880892118</v>
      </c>
      <c r="N45" s="25">
        <v>443.23193736153604</v>
      </c>
      <c r="O45" s="25">
        <v>82.615995348534824</v>
      </c>
      <c r="P45" s="25">
        <v>171.61552786693488</v>
      </c>
      <c r="Q45" s="25">
        <v>189.00041414606639</v>
      </c>
      <c r="R45" s="25">
        <v>35.347747004582502</v>
      </c>
      <c r="S45" s="25">
        <v>74.070372788220055</v>
      </c>
      <c r="T45" s="25">
        <v>79.582294353263805</v>
      </c>
      <c r="U45" s="25">
        <v>0</v>
      </c>
      <c r="V45" s="25">
        <v>53824.136252660552</v>
      </c>
      <c r="W45" s="25">
        <v>0</v>
      </c>
      <c r="X45" s="25">
        <v>0</v>
      </c>
      <c r="Y45" s="25">
        <v>492.8690273295789</v>
      </c>
      <c r="Z45" s="25">
        <v>0</v>
      </c>
      <c r="AA45" s="25">
        <v>180.35</v>
      </c>
      <c r="AB45" s="25">
        <v>8.49</v>
      </c>
      <c r="AC45" s="25">
        <v>304.02902732957887</v>
      </c>
      <c r="AD45" s="25">
        <v>161.46493810341809</v>
      </c>
      <c r="AE45" s="25">
        <v>14.018120234230249</v>
      </c>
      <c r="AF45" s="25">
        <v>0</v>
      </c>
      <c r="AG45" s="25">
        <v>0</v>
      </c>
      <c r="AH45" s="25">
        <v>23.267695211659053</v>
      </c>
      <c r="AI45" s="25">
        <v>101.46076874999999</v>
      </c>
      <c r="AJ45" s="25">
        <v>3.3608888575288267</v>
      </c>
      <c r="AK45" s="25">
        <v>0</v>
      </c>
      <c r="AL45" s="25">
        <v>0</v>
      </c>
      <c r="AM45" s="25">
        <v>19.357465049999998</v>
      </c>
      <c r="AN45" s="25">
        <v>0.53108395445538836</v>
      </c>
      <c r="AO45" s="25">
        <v>331.40408922616081</v>
      </c>
      <c r="AP45" s="25">
        <v>37.285815445889298</v>
      </c>
      <c r="AQ45" s="25">
        <v>14.018120234230249</v>
      </c>
      <c r="AR45" s="25">
        <v>0</v>
      </c>
      <c r="AS45" s="25">
        <v>0</v>
      </c>
      <c r="AT45" s="25">
        <v>23.267695211659053</v>
      </c>
      <c r="AU45" s="25">
        <v>229.29657018696867</v>
      </c>
      <c r="AV45" s="25">
        <v>47.078158967205511</v>
      </c>
      <c r="AW45" s="25">
        <v>47.078158967205511</v>
      </c>
      <c r="AX45" s="25">
        <v>0</v>
      </c>
      <c r="AY45" s="25">
        <v>0</v>
      </c>
      <c r="AZ45" s="25">
        <v>115.41514927125533</v>
      </c>
      <c r="BA45" s="25">
        <v>77.861174682099445</v>
      </c>
      <c r="BB45" s="25">
        <v>15.647489412148282</v>
      </c>
      <c r="BC45" s="25">
        <v>21.906485177007593</v>
      </c>
      <c r="BD45" s="25">
        <v>0</v>
      </c>
      <c r="BE45" s="25">
        <v>66.803261948507853</v>
      </c>
      <c r="BF45" s="25">
        <v>22.916875763468049</v>
      </c>
      <c r="BG45" s="25">
        <v>1.4901660226239131</v>
      </c>
      <c r="BH45" s="25">
        <v>42.396220162415887</v>
      </c>
      <c r="BI45" s="25">
        <v>0</v>
      </c>
      <c r="BJ45" s="25">
        <v>266.58238563285795</v>
      </c>
      <c r="BK45" s="25">
        <v>428.04732373627604</v>
      </c>
      <c r="BL45" s="25">
        <v>0.95062730998178813</v>
      </c>
      <c r="BM45" s="25">
        <v>0.8721023843778275</v>
      </c>
    </row>
    <row r="46" spans="1:65" x14ac:dyDescent="0.35">
      <c r="A46" s="25" t="s">
        <v>10700</v>
      </c>
      <c r="B46" s="25" t="s">
        <v>10727</v>
      </c>
      <c r="C46" s="25" t="s">
        <v>9780</v>
      </c>
      <c r="D46" s="25" t="s">
        <v>9780</v>
      </c>
      <c r="E46" s="25" t="s">
        <v>10195</v>
      </c>
      <c r="F46" s="25">
        <f>F45</f>
        <v>1248470</v>
      </c>
      <c r="G46" s="25">
        <f>G45</f>
        <v>0.89712789275991622</v>
      </c>
      <c r="H46" s="25">
        <f>(H45*N45)/(N45)</f>
        <v>160</v>
      </c>
      <c r="I46" s="25">
        <f>(I45*N45)/(N45)</f>
        <v>331.40408922616075</v>
      </c>
      <c r="J46" s="42">
        <f>(J45*N45)/(N45)</f>
        <v>0.8721023843778275</v>
      </c>
      <c r="K46" s="25">
        <f t="shared" ref="K46:W46" si="4">K45</f>
        <v>35</v>
      </c>
      <c r="L46" s="25">
        <f t="shared" si="4"/>
        <v>695.89091089616034</v>
      </c>
      <c r="M46" s="25">
        <f t="shared" si="4"/>
        <v>69.342545880892118</v>
      </c>
      <c r="N46" s="25">
        <f t="shared" si="4"/>
        <v>443.23193736153604</v>
      </c>
      <c r="O46" s="25">
        <f t="shared" si="4"/>
        <v>82.615995348534824</v>
      </c>
      <c r="P46" s="25">
        <f t="shared" si="4"/>
        <v>171.61552786693488</v>
      </c>
      <c r="Q46" s="25">
        <f t="shared" si="4"/>
        <v>189.00041414606639</v>
      </c>
      <c r="R46" s="25">
        <f t="shared" si="4"/>
        <v>35.347747004582502</v>
      </c>
      <c r="S46" s="25">
        <f t="shared" si="4"/>
        <v>74.070372788220055</v>
      </c>
      <c r="T46" s="25">
        <f t="shared" si="4"/>
        <v>79.582294353263805</v>
      </c>
      <c r="U46" s="25">
        <f t="shared" si="4"/>
        <v>0</v>
      </c>
      <c r="V46" s="25">
        <f t="shared" si="4"/>
        <v>53824.136252660552</v>
      </c>
      <c r="W46" s="25">
        <f t="shared" si="4"/>
        <v>0</v>
      </c>
      <c r="X46" s="25">
        <f>(X45*N45)/(N45)</f>
        <v>0</v>
      </c>
      <c r="Y46" s="25">
        <f>(Y45*N45)/(N45)</f>
        <v>492.8690273295789</v>
      </c>
      <c r="Z46" s="25">
        <f>(Z45*N45)/(N45)</f>
        <v>0</v>
      </c>
      <c r="AA46" s="25">
        <f>(AA45*N45)/(N45)</f>
        <v>180.35</v>
      </c>
      <c r="AB46" s="25">
        <f>(AB45*N45)/(N45)</f>
        <v>8.49</v>
      </c>
      <c r="AC46" s="25">
        <f>(AC45*N45)/(N45)</f>
        <v>304.02902732957887</v>
      </c>
      <c r="AD46" s="25">
        <f>(AD45*N45)/(N45)</f>
        <v>161.46493810341809</v>
      </c>
      <c r="AE46" s="25">
        <f>(AE45*N45)/(N45)</f>
        <v>14.018120234230249</v>
      </c>
      <c r="AF46" s="25">
        <f>(AF45*N45)/(N45)</f>
        <v>0</v>
      </c>
      <c r="AG46" s="25">
        <f>(AG45*N45)/(N45)</f>
        <v>0</v>
      </c>
      <c r="AH46" s="25">
        <f>(AH45*N45)/(N45)</f>
        <v>23.267695211659053</v>
      </c>
      <c r="AI46" s="25">
        <f>(AI45*N45)/(N45)</f>
        <v>101.46076874999999</v>
      </c>
      <c r="AJ46" s="25">
        <f>(AJ45*N45)/(N45)</f>
        <v>3.3608888575288267</v>
      </c>
      <c r="AK46" s="25">
        <f>(AK45*N45)/(N45)</f>
        <v>0</v>
      </c>
      <c r="AL46" s="25">
        <f>(AL45*N45)/(N45)</f>
        <v>0</v>
      </c>
      <c r="AM46" s="25">
        <f>(AM45*N45)/(N45)</f>
        <v>19.357465049999998</v>
      </c>
      <c r="AN46" s="25">
        <f>(AN45*N45)/(N45)</f>
        <v>0.53108395445538836</v>
      </c>
      <c r="AO46" s="25">
        <f>(AO45*N45)/(N45)</f>
        <v>331.40408922616075</v>
      </c>
      <c r="AP46" s="25">
        <f>(AP45*N45)/(N45)</f>
        <v>37.285815445889298</v>
      </c>
      <c r="AQ46" s="25">
        <f>(AQ45*N45)/(N45)</f>
        <v>14.018120234230249</v>
      </c>
      <c r="AR46" s="25">
        <f>(AR45*N45)/(N45)</f>
        <v>0</v>
      </c>
      <c r="AS46" s="25">
        <f>(AS45*N45)/(N45)</f>
        <v>0</v>
      </c>
      <c r="AT46" s="25">
        <f>(AT45*N45)/(N45)</f>
        <v>23.267695211659053</v>
      </c>
      <c r="AU46" s="25">
        <f>(AU45*N45)/(N45)</f>
        <v>229.29657018696867</v>
      </c>
      <c r="AV46" s="25">
        <f>(AV45*N45)/(N45)</f>
        <v>47.078158967205511</v>
      </c>
      <c r="AW46" s="25">
        <f>(AW45*N45)/(N45)</f>
        <v>47.078158967205511</v>
      </c>
      <c r="AX46" s="25">
        <f>(AX45*N45)/(N45)</f>
        <v>0</v>
      </c>
      <c r="AY46" s="25">
        <f>(AY45*N45)/(N45)</f>
        <v>0</v>
      </c>
      <c r="AZ46" s="25">
        <f>(AZ45*N45)/(N45)</f>
        <v>115.41514927125533</v>
      </c>
      <c r="BA46" s="25">
        <f>(BA45*N45)/(N45)</f>
        <v>77.861174682099445</v>
      </c>
      <c r="BB46" s="25">
        <f>(BB45*N45)/(N45)</f>
        <v>15.647489412148282</v>
      </c>
      <c r="BC46" s="25">
        <f>(BC45*N45)/(N45)</f>
        <v>21.906485177007593</v>
      </c>
      <c r="BD46" s="25">
        <f>(BD45*N45)/(N45)</f>
        <v>0</v>
      </c>
      <c r="BE46" s="25">
        <f>(BE45*N45)/(N45)</f>
        <v>66.803261948507853</v>
      </c>
      <c r="BF46" s="25">
        <f>(BF45*N45)/(N45)</f>
        <v>22.916875763468049</v>
      </c>
      <c r="BG46" s="25">
        <f>(BG45*N45)/(N45)</f>
        <v>1.4901660226239131</v>
      </c>
      <c r="BH46" s="25">
        <f>(BH45*N45)/(N45)</f>
        <v>42.396220162415887</v>
      </c>
      <c r="BI46" s="25">
        <f>(BI45*N45)/(N45)</f>
        <v>0</v>
      </c>
      <c r="BJ46" s="25">
        <f>(BJ45*N45)/(N45)</f>
        <v>266.58238563285795</v>
      </c>
      <c r="BK46" s="25">
        <f>(BK45*N45)/(N45)</f>
        <v>428.04732373627604</v>
      </c>
      <c r="BL46" s="25">
        <f>(BL45*N45)/(N45)</f>
        <v>0.95062730998178813</v>
      </c>
      <c r="BM46" s="25">
        <f>(BM45*N45)/(N45)</f>
        <v>0.8721023843778275</v>
      </c>
    </row>
    <row r="47" spans="1:65" x14ac:dyDescent="0.35">
      <c r="A47" s="25" t="s">
        <v>10709</v>
      </c>
      <c r="B47" s="25" t="s">
        <v>10652</v>
      </c>
      <c r="C47" s="25" t="s">
        <v>10653</v>
      </c>
      <c r="D47" s="25" t="s">
        <v>10506</v>
      </c>
      <c r="E47" s="25" t="s">
        <v>10736</v>
      </c>
      <c r="F47" s="25">
        <v>1248470</v>
      </c>
      <c r="G47" s="25">
        <v>0.89712789275991622</v>
      </c>
      <c r="H47" s="25">
        <v>160</v>
      </c>
      <c r="I47" s="25">
        <v>350.76155427616078</v>
      </c>
      <c r="J47" s="42">
        <v>0.93182215822376546</v>
      </c>
      <c r="K47" s="25">
        <v>35</v>
      </c>
      <c r="L47" s="25">
        <v>592.68567250653189</v>
      </c>
      <c r="M47" s="25">
        <v>85.595480530289223</v>
      </c>
      <c r="N47" s="25">
        <v>443.23193736153604</v>
      </c>
      <c r="O47" s="25">
        <v>82.615995348534824</v>
      </c>
      <c r="P47" s="25">
        <v>171.61552786693488</v>
      </c>
      <c r="Q47" s="25">
        <v>189.00041414606639</v>
      </c>
      <c r="R47" s="25">
        <v>35.347747004582502</v>
      </c>
      <c r="S47" s="25">
        <v>74.070372788220055</v>
      </c>
      <c r="T47" s="25">
        <v>79.582294353263805</v>
      </c>
      <c r="U47" s="25">
        <v>0</v>
      </c>
      <c r="V47" s="25">
        <v>53824.136252660552</v>
      </c>
      <c r="W47" s="25">
        <v>0</v>
      </c>
      <c r="X47" s="25">
        <v>0</v>
      </c>
      <c r="Y47" s="25">
        <v>492.8690273295789</v>
      </c>
      <c r="Z47" s="25">
        <v>0</v>
      </c>
      <c r="AA47" s="25">
        <v>180.35</v>
      </c>
      <c r="AB47" s="25">
        <v>8.49</v>
      </c>
      <c r="AC47" s="25">
        <v>304.02902732957887</v>
      </c>
      <c r="AD47" s="25">
        <v>142.10747305341812</v>
      </c>
      <c r="AE47" s="25">
        <v>14.018120234230249</v>
      </c>
      <c r="AF47" s="25">
        <v>0</v>
      </c>
      <c r="AG47" s="25">
        <v>0</v>
      </c>
      <c r="AH47" s="25">
        <v>23.267695211659053</v>
      </c>
      <c r="AI47" s="25">
        <v>101.46076874999999</v>
      </c>
      <c r="AJ47" s="25">
        <v>3.3608888575288267</v>
      </c>
      <c r="AK47" s="25">
        <v>0</v>
      </c>
      <c r="AL47" s="25">
        <v>0</v>
      </c>
      <c r="AM47" s="25">
        <v>0</v>
      </c>
      <c r="AN47" s="25">
        <v>0.46741416206738801</v>
      </c>
      <c r="AO47" s="25">
        <v>350.76155427616078</v>
      </c>
      <c r="AP47" s="25">
        <v>37.285815445889298</v>
      </c>
      <c r="AQ47" s="25">
        <v>14.018120234230249</v>
      </c>
      <c r="AR47" s="25">
        <v>0</v>
      </c>
      <c r="AS47" s="25">
        <v>0</v>
      </c>
      <c r="AT47" s="25">
        <v>23.267695211659053</v>
      </c>
      <c r="AU47" s="25">
        <v>286.4831273578061</v>
      </c>
      <c r="AV47" s="25">
        <v>112.4442775375</v>
      </c>
      <c r="AW47" s="25">
        <v>112.4442775375</v>
      </c>
      <c r="AX47" s="25">
        <v>0</v>
      </c>
      <c r="AY47" s="25">
        <v>0</v>
      </c>
      <c r="AZ47" s="25">
        <v>107.62807610425644</v>
      </c>
      <c r="BA47" s="25">
        <v>77.861174682099445</v>
      </c>
      <c r="BB47" s="25">
        <v>12.402875592565413</v>
      </c>
      <c r="BC47" s="25">
        <v>17.364025829591579</v>
      </c>
      <c r="BD47" s="25">
        <v>0</v>
      </c>
      <c r="BE47" s="25">
        <v>66.41077371604969</v>
      </c>
      <c r="BF47" s="25">
        <v>22.779160594184482</v>
      </c>
      <c r="BG47" s="25">
        <v>1.4901660226239131</v>
      </c>
      <c r="BH47" s="25">
        <v>42.14144709924129</v>
      </c>
      <c r="BI47" s="25">
        <v>0</v>
      </c>
      <c r="BJ47" s="25">
        <v>323.76894280369538</v>
      </c>
      <c r="BK47" s="25">
        <v>465.8764158571135</v>
      </c>
      <c r="BL47" s="25">
        <v>1.0750532322468662</v>
      </c>
      <c r="BM47" s="25">
        <v>0.93182215822376546</v>
      </c>
    </row>
    <row r="48" spans="1:65" x14ac:dyDescent="0.35">
      <c r="A48" s="25" t="s">
        <v>10709</v>
      </c>
      <c r="B48" s="25" t="s">
        <v>10652</v>
      </c>
      <c r="C48" s="25" t="s">
        <v>10653</v>
      </c>
      <c r="D48" s="25" t="s">
        <v>10507</v>
      </c>
      <c r="E48" s="25" t="s">
        <v>10737</v>
      </c>
      <c r="F48" s="25">
        <v>1248470</v>
      </c>
      <c r="G48" s="25">
        <v>0.89712789275991622</v>
      </c>
      <c r="H48" s="25">
        <v>160</v>
      </c>
      <c r="I48" s="25">
        <v>408.33468123910291</v>
      </c>
      <c r="J48" s="42">
        <v>0.59156556347707412</v>
      </c>
      <c r="K48" s="25">
        <v>35</v>
      </c>
      <c r="L48" s="25">
        <v>592.68567250653189</v>
      </c>
      <c r="M48" s="25">
        <v>85.595480530289223</v>
      </c>
      <c r="N48" s="25">
        <v>443.23193736153604</v>
      </c>
      <c r="O48" s="25">
        <v>82.615995348534824</v>
      </c>
      <c r="P48" s="25">
        <v>171.61552786693488</v>
      </c>
      <c r="Q48" s="25">
        <v>189.00041414606639</v>
      </c>
      <c r="R48" s="25">
        <v>35.347747004582502</v>
      </c>
      <c r="S48" s="25">
        <v>74.070372788220055</v>
      </c>
      <c r="T48" s="25">
        <v>79.582294353263805</v>
      </c>
      <c r="U48" s="25">
        <v>0</v>
      </c>
      <c r="V48" s="25">
        <v>0</v>
      </c>
      <c r="W48" s="25">
        <v>13456.034063165138</v>
      </c>
      <c r="X48" s="25">
        <v>0</v>
      </c>
      <c r="Y48" s="25">
        <v>492.8690273295789</v>
      </c>
      <c r="Z48" s="25">
        <v>0</v>
      </c>
      <c r="AA48" s="25">
        <v>180.35</v>
      </c>
      <c r="AB48" s="25">
        <v>8.49</v>
      </c>
      <c r="AC48" s="25">
        <v>304.02902732957887</v>
      </c>
      <c r="AD48" s="25">
        <v>84.534346090475992</v>
      </c>
      <c r="AE48" s="25">
        <v>-15.755851177595657</v>
      </c>
      <c r="AF48" s="25">
        <v>1.5069466239104992</v>
      </c>
      <c r="AG48" s="25">
        <v>-15.611172461745541</v>
      </c>
      <c r="AH48" s="25">
        <v>0</v>
      </c>
      <c r="AI48" s="25">
        <v>101.46076874999999</v>
      </c>
      <c r="AJ48" s="25">
        <v>0</v>
      </c>
      <c r="AK48" s="25">
        <v>12.933654355906775</v>
      </c>
      <c r="AL48" s="25">
        <v>0</v>
      </c>
      <c r="AM48" s="25">
        <v>0</v>
      </c>
      <c r="AN48" s="25">
        <v>0.27804695766380749</v>
      </c>
      <c r="AO48" s="25">
        <v>408.33468123910291</v>
      </c>
      <c r="AP48" s="25">
        <v>0</v>
      </c>
      <c r="AQ48" s="25">
        <v>0</v>
      </c>
      <c r="AR48" s="25">
        <v>0</v>
      </c>
      <c r="AS48" s="25">
        <v>0</v>
      </c>
      <c r="AT48" s="25">
        <v>0</v>
      </c>
      <c r="AU48" s="25">
        <v>296.05141703354423</v>
      </c>
      <c r="AV48" s="25">
        <v>112.4442775375</v>
      </c>
      <c r="AW48" s="25">
        <v>112.4442775375</v>
      </c>
      <c r="AX48" s="25">
        <v>0</v>
      </c>
      <c r="AY48" s="25">
        <v>0</v>
      </c>
      <c r="AZ48" s="25">
        <v>107.62807610425644</v>
      </c>
      <c r="BA48" s="25">
        <v>77.861174682099445</v>
      </c>
      <c r="BB48" s="25">
        <v>12.402875592565413</v>
      </c>
      <c r="BC48" s="25">
        <v>17.364025829591579</v>
      </c>
      <c r="BD48" s="25">
        <v>0</v>
      </c>
      <c r="BE48" s="25">
        <v>75.97906339178779</v>
      </c>
      <c r="BF48" s="25">
        <v>26.136455217250486</v>
      </c>
      <c r="BG48" s="25">
        <v>1.4901660226239131</v>
      </c>
      <c r="BH48" s="25">
        <v>48.352442151913394</v>
      </c>
      <c r="BI48" s="25">
        <v>0</v>
      </c>
      <c r="BJ48" s="25">
        <v>296.05141703354423</v>
      </c>
      <c r="BK48" s="25">
        <v>380.58576312402022</v>
      </c>
      <c r="BL48" s="25">
        <v>0.79451866131382509</v>
      </c>
      <c r="BM48" s="25">
        <v>0.59156556347707412</v>
      </c>
    </row>
    <row r="49" spans="1:65" x14ac:dyDescent="0.35">
      <c r="A49" s="25" t="s">
        <v>10709</v>
      </c>
      <c r="B49" s="25" t="s">
        <v>10652</v>
      </c>
      <c r="C49" s="25" t="s">
        <v>10653</v>
      </c>
      <c r="D49" s="25" t="s">
        <v>10508</v>
      </c>
      <c r="E49" s="25" t="s">
        <v>10738</v>
      </c>
      <c r="F49" s="25">
        <v>1248470</v>
      </c>
      <c r="G49" s="25">
        <v>0.89712789275991622</v>
      </c>
      <c r="H49" s="25">
        <v>160</v>
      </c>
      <c r="I49" s="25">
        <v>394.23045540126782</v>
      </c>
      <c r="J49" s="42">
        <v>0.64340820445291536</v>
      </c>
      <c r="K49" s="25">
        <v>35</v>
      </c>
      <c r="L49" s="25">
        <v>592.68567250653189</v>
      </c>
      <c r="M49" s="25">
        <v>85.595480530289223</v>
      </c>
      <c r="N49" s="25">
        <v>443.23193736153604</v>
      </c>
      <c r="O49" s="25">
        <v>82.615995348534824</v>
      </c>
      <c r="P49" s="25">
        <v>171.61552786693488</v>
      </c>
      <c r="Q49" s="25">
        <v>189.00041414606639</v>
      </c>
      <c r="R49" s="25">
        <v>35.347747004582502</v>
      </c>
      <c r="S49" s="25">
        <v>74.070372788220055</v>
      </c>
      <c r="T49" s="25">
        <v>79.582294353263805</v>
      </c>
      <c r="U49" s="25">
        <v>0</v>
      </c>
      <c r="V49" s="25">
        <v>0</v>
      </c>
      <c r="W49" s="25">
        <v>0</v>
      </c>
      <c r="X49" s="25">
        <v>13456034.063165138</v>
      </c>
      <c r="Y49" s="25">
        <v>492.8690273295789</v>
      </c>
      <c r="Z49" s="25">
        <v>0</v>
      </c>
      <c r="AA49" s="25">
        <v>180.35</v>
      </c>
      <c r="AB49" s="25">
        <v>8.49</v>
      </c>
      <c r="AC49" s="25">
        <v>304.02902732957887</v>
      </c>
      <c r="AD49" s="25">
        <v>98.63857192831108</v>
      </c>
      <c r="AE49" s="25">
        <v>-15.755851177595657</v>
      </c>
      <c r="AF49" s="25">
        <v>0</v>
      </c>
      <c r="AG49" s="25">
        <v>0</v>
      </c>
      <c r="AH49" s="25">
        <v>0</v>
      </c>
      <c r="AI49" s="25">
        <v>101.46076874999999</v>
      </c>
      <c r="AJ49" s="25">
        <v>0</v>
      </c>
      <c r="AK49" s="25">
        <v>12.933654355906775</v>
      </c>
      <c r="AL49" s="25">
        <v>0</v>
      </c>
      <c r="AM49" s="25">
        <v>0</v>
      </c>
      <c r="AN49" s="25">
        <v>0.32443800776096016</v>
      </c>
      <c r="AO49" s="25">
        <v>394.23045540126782</v>
      </c>
      <c r="AP49" s="25">
        <v>0</v>
      </c>
      <c r="AQ49" s="25">
        <v>0</v>
      </c>
      <c r="AR49" s="25">
        <v>0</v>
      </c>
      <c r="AS49" s="25">
        <v>0</v>
      </c>
      <c r="AT49" s="25">
        <v>0</v>
      </c>
      <c r="AU49" s="25">
        <v>294.04156485165271</v>
      </c>
      <c r="AV49" s="25">
        <v>112.4442775375</v>
      </c>
      <c r="AW49" s="25">
        <v>112.4442775375</v>
      </c>
      <c r="AX49" s="25">
        <v>0</v>
      </c>
      <c r="AY49" s="25">
        <v>0</v>
      </c>
      <c r="AZ49" s="25">
        <v>107.62807610425644</v>
      </c>
      <c r="BA49" s="25">
        <v>77.861174682099445</v>
      </c>
      <c r="BB49" s="25">
        <v>12.402875592565413</v>
      </c>
      <c r="BC49" s="25">
        <v>17.364025829591579</v>
      </c>
      <c r="BD49" s="25">
        <v>0</v>
      </c>
      <c r="BE49" s="25">
        <v>73.969211209896287</v>
      </c>
      <c r="BF49" s="25">
        <v>25.431243925358729</v>
      </c>
      <c r="BG49" s="25">
        <v>1.4901660226239131</v>
      </c>
      <c r="BH49" s="25">
        <v>47.047801261913648</v>
      </c>
      <c r="BI49" s="25">
        <v>0</v>
      </c>
      <c r="BJ49" s="25">
        <v>294.04156485165271</v>
      </c>
      <c r="BK49" s="25">
        <v>392.68013677996379</v>
      </c>
      <c r="BL49" s="25">
        <v>0.83429898677213332</v>
      </c>
      <c r="BM49" s="25">
        <v>0.64340820445291536</v>
      </c>
    </row>
    <row r="50" spans="1:65" x14ac:dyDescent="0.35">
      <c r="A50" s="25" t="s">
        <v>10709</v>
      </c>
      <c r="B50" s="25" t="s">
        <v>10652</v>
      </c>
      <c r="C50" s="25" t="s">
        <v>10653</v>
      </c>
      <c r="D50" s="25" t="s">
        <v>10509</v>
      </c>
      <c r="E50" s="25" t="s">
        <v>10739</v>
      </c>
      <c r="F50" s="25">
        <v>1248470</v>
      </c>
      <c r="G50" s="25">
        <v>0.89712789275991622</v>
      </c>
      <c r="H50" s="25">
        <v>160</v>
      </c>
      <c r="I50" s="25">
        <v>366.83105781386143</v>
      </c>
      <c r="J50" s="42">
        <v>0.70730455625905864</v>
      </c>
      <c r="K50" s="25">
        <v>35</v>
      </c>
      <c r="L50" s="25">
        <v>370.19932108145059</v>
      </c>
      <c r="M50" s="25">
        <v>72.653053422893962</v>
      </c>
      <c r="N50" s="25">
        <v>443.23193736153604</v>
      </c>
      <c r="O50" s="25">
        <v>62.282951838043047</v>
      </c>
      <c r="P50" s="25">
        <v>178.87732912068196</v>
      </c>
      <c r="Q50" s="25">
        <v>202.07165640281113</v>
      </c>
      <c r="R50" s="25">
        <v>35.347747004582502</v>
      </c>
      <c r="S50" s="25">
        <v>87.141615044964766</v>
      </c>
      <c r="T50" s="25">
        <v>79.582294353263805</v>
      </c>
      <c r="U50" s="25">
        <v>0</v>
      </c>
      <c r="V50" s="25">
        <v>0</v>
      </c>
      <c r="W50" s="25">
        <v>0</v>
      </c>
      <c r="X50" s="25">
        <v>0</v>
      </c>
      <c r="Y50" s="25">
        <v>455.87015449713078</v>
      </c>
      <c r="Z50" s="25">
        <v>0</v>
      </c>
      <c r="AA50" s="25">
        <v>180.35</v>
      </c>
      <c r="AB50" s="25">
        <v>8.49</v>
      </c>
      <c r="AC50" s="25">
        <v>267.03015449713075</v>
      </c>
      <c r="AD50" s="25">
        <v>89.039096683269349</v>
      </c>
      <c r="AE50" s="25">
        <v>-12.42167206673065</v>
      </c>
      <c r="AF50" s="25">
        <v>0</v>
      </c>
      <c r="AG50" s="25">
        <v>0</v>
      </c>
      <c r="AH50" s="25">
        <v>0</v>
      </c>
      <c r="AI50" s="25">
        <v>101.46076874999999</v>
      </c>
      <c r="AJ50" s="25">
        <v>0</v>
      </c>
      <c r="AK50" s="25">
        <v>0</v>
      </c>
      <c r="AL50" s="25">
        <v>0</v>
      </c>
      <c r="AM50" s="25">
        <v>0</v>
      </c>
      <c r="AN50" s="25">
        <v>0.33344210451043305</v>
      </c>
      <c r="AO50" s="25">
        <v>366.83105781386143</v>
      </c>
      <c r="AP50" s="25">
        <v>0</v>
      </c>
      <c r="AQ50" s="25">
        <v>0</v>
      </c>
      <c r="AR50" s="25">
        <v>0</v>
      </c>
      <c r="AS50" s="25">
        <v>0</v>
      </c>
      <c r="AT50" s="25">
        <v>0</v>
      </c>
      <c r="AU50" s="25">
        <v>272.45233638293575</v>
      </c>
      <c r="AV50" s="25">
        <v>109.43802324999999</v>
      </c>
      <c r="AW50" s="25">
        <v>109.43802324999999</v>
      </c>
      <c r="AX50" s="25">
        <v>0</v>
      </c>
      <c r="AY50" s="25">
        <v>0</v>
      </c>
      <c r="AZ50" s="25">
        <v>94.792561824961609</v>
      </c>
      <c r="BA50" s="25">
        <v>77.861174682099445</v>
      </c>
      <c r="BB50" s="25">
        <v>7.0547446428592391</v>
      </c>
      <c r="BC50" s="25">
        <v>9.8766425000029336</v>
      </c>
      <c r="BD50" s="25">
        <v>0</v>
      </c>
      <c r="BE50" s="25">
        <v>68.221751307974159</v>
      </c>
      <c r="BF50" s="25">
        <v>23.414591328193072</v>
      </c>
      <c r="BG50" s="25">
        <v>1.4901660226239131</v>
      </c>
      <c r="BH50" s="25">
        <v>43.31699395715718</v>
      </c>
      <c r="BI50" s="25">
        <v>0</v>
      </c>
      <c r="BJ50" s="25">
        <v>272.45233638293575</v>
      </c>
      <c r="BK50" s="25">
        <v>361.4914330662051</v>
      </c>
      <c r="BL50" s="25">
        <v>0.97165535127555147</v>
      </c>
      <c r="BM50" s="25">
        <v>0.70730455625905864</v>
      </c>
    </row>
    <row r="51" spans="1:65" x14ac:dyDescent="0.35">
      <c r="A51" s="25" t="s">
        <v>10709</v>
      </c>
      <c r="B51" s="25" t="s">
        <v>10652</v>
      </c>
      <c r="C51" s="25" t="s">
        <v>10653</v>
      </c>
      <c r="D51" s="25" t="s">
        <v>10510</v>
      </c>
      <c r="E51" s="25" t="s">
        <v>10740</v>
      </c>
      <c r="F51" s="25">
        <v>1248470</v>
      </c>
      <c r="G51" s="25">
        <v>0.89712789275991622</v>
      </c>
      <c r="H51" s="25">
        <v>160</v>
      </c>
      <c r="I51" s="25">
        <v>453.18841373391143</v>
      </c>
      <c r="J51" s="42">
        <v>0.43891834360394061</v>
      </c>
      <c r="K51" s="25">
        <v>35</v>
      </c>
      <c r="L51" s="25">
        <v>641.53986759303518</v>
      </c>
      <c r="M51" s="25">
        <v>84.916369795222948</v>
      </c>
      <c r="N51" s="25">
        <v>443.23193736153604</v>
      </c>
      <c r="O51" s="25">
        <v>99.327169082876836</v>
      </c>
      <c r="P51" s="25">
        <v>155.05139632781257</v>
      </c>
      <c r="Q51" s="25">
        <v>188.85337195084671</v>
      </c>
      <c r="R51" s="25">
        <v>35.347747004582502</v>
      </c>
      <c r="S51" s="25">
        <v>0</v>
      </c>
      <c r="T51" s="25">
        <v>153.50562494626419</v>
      </c>
      <c r="U51" s="25">
        <v>0</v>
      </c>
      <c r="V51" s="25">
        <v>0</v>
      </c>
      <c r="W51" s="25">
        <v>0</v>
      </c>
      <c r="X51" s="25">
        <v>0</v>
      </c>
      <c r="Y51" s="25">
        <v>531.17140488126245</v>
      </c>
      <c r="Z51" s="25">
        <v>0</v>
      </c>
      <c r="AA51" s="25">
        <v>180.35</v>
      </c>
      <c r="AB51" s="25">
        <v>8.49</v>
      </c>
      <c r="AC51" s="25">
        <v>342.33140488126242</v>
      </c>
      <c r="AD51" s="25">
        <v>77.982991147351015</v>
      </c>
      <c r="AE51" s="25">
        <v>-23.477777602649009</v>
      </c>
      <c r="AF51" s="25">
        <v>0</v>
      </c>
      <c r="AG51" s="25">
        <v>0</v>
      </c>
      <c r="AH51" s="25">
        <v>0</v>
      </c>
      <c r="AI51" s="25">
        <v>101.46076874999999</v>
      </c>
      <c r="AJ51" s="25">
        <v>0</v>
      </c>
      <c r="AK51" s="25">
        <v>0</v>
      </c>
      <c r="AL51" s="25">
        <v>0</v>
      </c>
      <c r="AM51" s="25">
        <v>0</v>
      </c>
      <c r="AN51" s="25">
        <v>0.22779969945906484</v>
      </c>
      <c r="AO51" s="25">
        <v>453.18841373391143</v>
      </c>
      <c r="AP51" s="25">
        <v>0</v>
      </c>
      <c r="AQ51" s="25">
        <v>0</v>
      </c>
      <c r="AR51" s="25">
        <v>0</v>
      </c>
      <c r="AS51" s="25">
        <v>0</v>
      </c>
      <c r="AT51" s="25">
        <v>0</v>
      </c>
      <c r="AU51" s="25">
        <v>298.2611216304972</v>
      </c>
      <c r="AV51" s="25">
        <v>119.30152819999999</v>
      </c>
      <c r="AW51" s="25">
        <v>119.30152819999999</v>
      </c>
      <c r="AX51" s="25">
        <v>0</v>
      </c>
      <c r="AY51" s="25">
        <v>0</v>
      </c>
      <c r="AZ51" s="25">
        <v>98.431918903915943</v>
      </c>
      <c r="BA51" s="25">
        <v>77.861174682099445</v>
      </c>
      <c r="BB51" s="25">
        <v>8.5711434257568744</v>
      </c>
      <c r="BC51" s="25">
        <v>11.999600796059623</v>
      </c>
      <c r="BD51" s="25">
        <v>0</v>
      </c>
      <c r="BE51" s="25">
        <v>80.527674526581293</v>
      </c>
      <c r="BF51" s="25">
        <v>27.732459124195572</v>
      </c>
      <c r="BG51" s="25">
        <v>1.4901660226239131</v>
      </c>
      <c r="BH51" s="25">
        <v>51.305049379761805</v>
      </c>
      <c r="BI51" s="25">
        <v>0</v>
      </c>
      <c r="BJ51" s="25">
        <v>298.2611216304972</v>
      </c>
      <c r="BK51" s="25">
        <v>376.24411277784822</v>
      </c>
      <c r="BL51" s="25">
        <v>0.58105305286138909</v>
      </c>
      <c r="BM51" s="25">
        <v>0.43891834360394061</v>
      </c>
    </row>
    <row r="52" spans="1:65" x14ac:dyDescent="0.35">
      <c r="A52" s="25" t="s">
        <v>10709</v>
      </c>
      <c r="B52" s="25" t="s">
        <v>10652</v>
      </c>
      <c r="C52" s="25" t="s">
        <v>10653</v>
      </c>
      <c r="D52" s="25" t="s">
        <v>10511</v>
      </c>
      <c r="E52" s="25" t="s">
        <v>10741</v>
      </c>
      <c r="F52" s="25">
        <v>1248470</v>
      </c>
      <c r="G52" s="25">
        <v>0.89712789275991622</v>
      </c>
      <c r="H52" s="25">
        <v>160</v>
      </c>
      <c r="I52" s="25">
        <v>521.11449103814812</v>
      </c>
      <c r="J52" s="42">
        <v>0.53249042868727603</v>
      </c>
      <c r="K52" s="25">
        <v>35</v>
      </c>
      <c r="L52" s="25">
        <v>1735.7432522911486</v>
      </c>
      <c r="M52" s="25">
        <v>122.37441716817754</v>
      </c>
      <c r="N52" s="25">
        <v>443.23193736153604</v>
      </c>
      <c r="O52" s="25">
        <v>323.91379067603714</v>
      </c>
      <c r="P52" s="25">
        <v>81.576838071390711</v>
      </c>
      <c r="Q52" s="25">
        <v>37.741308614108213</v>
      </c>
      <c r="R52" s="25">
        <v>37.741308614108213</v>
      </c>
      <c r="S52" s="25">
        <v>0</v>
      </c>
      <c r="T52" s="25">
        <v>0</v>
      </c>
      <c r="U52" s="25">
        <v>281039.5931100907</v>
      </c>
      <c r="V52" s="25">
        <v>0</v>
      </c>
      <c r="W52" s="25">
        <v>0</v>
      </c>
      <c r="X52" s="25">
        <v>0</v>
      </c>
      <c r="Y52" s="25">
        <v>833.6495645831211</v>
      </c>
      <c r="Z52" s="25">
        <v>0</v>
      </c>
      <c r="AA52" s="25">
        <v>180.35</v>
      </c>
      <c r="AB52" s="25">
        <v>8.49</v>
      </c>
      <c r="AC52" s="25">
        <v>644.80956458312107</v>
      </c>
      <c r="AD52" s="25">
        <v>312.53507354497299</v>
      </c>
      <c r="AE52" s="25">
        <v>37.560565814466486</v>
      </c>
      <c r="AF52" s="25">
        <v>0</v>
      </c>
      <c r="AG52" s="25">
        <v>0</v>
      </c>
      <c r="AH52" s="25">
        <v>27.232187683774828</v>
      </c>
      <c r="AI52" s="25">
        <v>123.00035822944254</v>
      </c>
      <c r="AJ52" s="25">
        <v>124.74196181728922</v>
      </c>
      <c r="AK52" s="25">
        <v>0</v>
      </c>
      <c r="AL52" s="25">
        <v>0</v>
      </c>
      <c r="AM52" s="25">
        <v>0</v>
      </c>
      <c r="AN52" s="25">
        <v>0.48469360678145579</v>
      </c>
      <c r="AO52" s="25">
        <v>521.11449103814812</v>
      </c>
      <c r="AP52" s="25">
        <v>64.792753498241311</v>
      </c>
      <c r="AQ52" s="25">
        <v>37.560565814466486</v>
      </c>
      <c r="AR52" s="25">
        <v>0</v>
      </c>
      <c r="AS52" s="25">
        <v>0</v>
      </c>
      <c r="AT52" s="25">
        <v>27.232187683774828</v>
      </c>
      <c r="AU52" s="25">
        <v>379.97021626796192</v>
      </c>
      <c r="AV52" s="25">
        <v>149.71866550000001</v>
      </c>
      <c r="AW52" s="25">
        <v>149.71866550000001</v>
      </c>
      <c r="AX52" s="25">
        <v>0</v>
      </c>
      <c r="AY52" s="25">
        <v>0</v>
      </c>
      <c r="AZ52" s="25">
        <v>119.08717797865867</v>
      </c>
      <c r="BA52" s="25">
        <v>83.718984207234925</v>
      </c>
      <c r="BB52" s="25">
        <v>14.736747404759889</v>
      </c>
      <c r="BC52" s="25">
        <v>20.631446366663848</v>
      </c>
      <c r="BD52" s="25">
        <v>0</v>
      </c>
      <c r="BE52" s="25">
        <v>111.16437278930321</v>
      </c>
      <c r="BF52" s="25">
        <v>38.442840554243993</v>
      </c>
      <c r="BG52" s="25">
        <v>1.6022772097078455</v>
      </c>
      <c r="BH52" s="25">
        <v>71.119255025351379</v>
      </c>
      <c r="BI52" s="25">
        <v>0</v>
      </c>
      <c r="BJ52" s="25">
        <v>444.76296976620324</v>
      </c>
      <c r="BK52" s="25">
        <v>757.29804331117623</v>
      </c>
      <c r="BL52" s="25">
        <v>0.43034175354929105</v>
      </c>
      <c r="BM52" s="25">
        <v>0.53249042868727603</v>
      </c>
    </row>
    <row r="53" spans="1:65" x14ac:dyDescent="0.35">
      <c r="A53" s="25" t="s">
        <v>10709</v>
      </c>
      <c r="B53" s="25" t="s">
        <v>10652</v>
      </c>
      <c r="C53" s="25" t="s">
        <v>10653</v>
      </c>
      <c r="D53" s="25" t="s">
        <v>10512</v>
      </c>
      <c r="E53" s="25" t="s">
        <v>10742</v>
      </c>
      <c r="F53" s="25">
        <v>1248470</v>
      </c>
      <c r="G53" s="25">
        <v>0.89712789275991622</v>
      </c>
      <c r="H53" s="25">
        <v>160</v>
      </c>
      <c r="I53" s="25">
        <v>1380.6094032828305</v>
      </c>
      <c r="J53" s="42">
        <v>-0.32492765100275145</v>
      </c>
      <c r="K53" s="25">
        <v>35</v>
      </c>
      <c r="L53" s="25">
        <v>742.19533805671335</v>
      </c>
      <c r="M53" s="25">
        <v>85.229290896021141</v>
      </c>
      <c r="N53" s="25">
        <v>443.23193736153604</v>
      </c>
      <c r="O53" s="25">
        <v>323.91379067603714</v>
      </c>
      <c r="P53" s="25">
        <v>81.576838071390711</v>
      </c>
      <c r="Q53" s="25">
        <v>37.741308614108213</v>
      </c>
      <c r="R53" s="25">
        <v>37.741308614108213</v>
      </c>
      <c r="S53" s="25">
        <v>0</v>
      </c>
      <c r="T53" s="25">
        <v>0</v>
      </c>
      <c r="U53" s="25">
        <v>281039.5931100907</v>
      </c>
      <c r="V53" s="25">
        <v>0</v>
      </c>
      <c r="W53" s="25">
        <v>0</v>
      </c>
      <c r="X53" s="25">
        <v>0</v>
      </c>
      <c r="Y53" s="25">
        <v>1722.7146426990164</v>
      </c>
      <c r="Z53" s="25">
        <v>0</v>
      </c>
      <c r="AA53" s="25">
        <v>180.35</v>
      </c>
      <c r="AB53" s="25">
        <v>8.49</v>
      </c>
      <c r="AC53" s="25">
        <v>1533.8746426990165</v>
      </c>
      <c r="AD53" s="25">
        <v>342.1052394161859</v>
      </c>
      <c r="AE53" s="25">
        <v>42.199236922288421</v>
      </c>
      <c r="AF53" s="25">
        <v>0</v>
      </c>
      <c r="AG53" s="25">
        <v>0</v>
      </c>
      <c r="AH53" s="25">
        <v>30.426157420398024</v>
      </c>
      <c r="AI53" s="25">
        <v>123.00035822944254</v>
      </c>
      <c r="AJ53" s="25">
        <v>146.47948684405662</v>
      </c>
      <c r="AK53" s="25">
        <v>0</v>
      </c>
      <c r="AL53" s="25">
        <v>0</v>
      </c>
      <c r="AM53" s="25">
        <v>0</v>
      </c>
      <c r="AN53" s="25">
        <v>0.22303337567026674</v>
      </c>
      <c r="AO53" s="25">
        <v>1380.6094032828305</v>
      </c>
      <c r="AP53" s="25">
        <v>72.625394342686448</v>
      </c>
      <c r="AQ53" s="25">
        <v>42.199236922288421</v>
      </c>
      <c r="AR53" s="25">
        <v>0</v>
      </c>
      <c r="AS53" s="25">
        <v>0</v>
      </c>
      <c r="AT53" s="25">
        <v>30.426157420398024</v>
      </c>
      <c r="AU53" s="25">
        <v>505.54583857914355</v>
      </c>
      <c r="AV53" s="25">
        <v>149.71866550000001</v>
      </c>
      <c r="AW53" s="25">
        <v>149.71866550000001</v>
      </c>
      <c r="AX53" s="25">
        <v>0</v>
      </c>
      <c r="AY53" s="25">
        <v>0</v>
      </c>
      <c r="AZ53" s="25">
        <v>119.08717797865867</v>
      </c>
      <c r="BA53" s="25">
        <v>83.718984207234925</v>
      </c>
      <c r="BB53" s="25">
        <v>14.736747404759889</v>
      </c>
      <c r="BC53" s="25">
        <v>20.631446366663848</v>
      </c>
      <c r="BD53" s="25">
        <v>0</v>
      </c>
      <c r="BE53" s="25">
        <v>236.73999510048486</v>
      </c>
      <c r="BF53" s="25">
        <v>82.504462417816498</v>
      </c>
      <c r="BG53" s="25">
        <v>1.6022772097078455</v>
      </c>
      <c r="BH53" s="25">
        <v>152.63325547296051</v>
      </c>
      <c r="BI53" s="25">
        <v>0</v>
      </c>
      <c r="BJ53" s="25">
        <v>578.17123292182998</v>
      </c>
      <c r="BK53" s="25">
        <v>920.27647233801588</v>
      </c>
      <c r="BL53" s="25">
        <v>-0.29246077734986481</v>
      </c>
      <c r="BM53" s="25">
        <v>-0.32492765100275145</v>
      </c>
    </row>
    <row r="54" spans="1:65" x14ac:dyDescent="0.35">
      <c r="A54" s="25" t="s">
        <v>10709</v>
      </c>
      <c r="B54" s="25" t="s">
        <v>10652</v>
      </c>
      <c r="C54" s="25" t="s">
        <v>10725</v>
      </c>
      <c r="D54" s="25" t="s">
        <v>9780</v>
      </c>
      <c r="E54" s="25" t="s">
        <v>10743</v>
      </c>
      <c r="F54" s="25">
        <v>1248470</v>
      </c>
      <c r="G54" s="25">
        <v>0.89712789275991622</v>
      </c>
      <c r="H54" s="25">
        <v>160</v>
      </c>
      <c r="I54" s="40">
        <v>350.76155427616078</v>
      </c>
      <c r="J54" s="43">
        <v>0.93182215822376546</v>
      </c>
      <c r="K54" s="25">
        <v>35</v>
      </c>
      <c r="L54" s="25">
        <v>592.68567250653189</v>
      </c>
      <c r="M54" s="25">
        <v>85.595480530289223</v>
      </c>
      <c r="N54" s="25">
        <v>443.23193736153604</v>
      </c>
      <c r="O54" s="25">
        <v>82.615995348534824</v>
      </c>
      <c r="P54" s="25">
        <v>171.61552786693488</v>
      </c>
      <c r="Q54" s="25">
        <v>189.00041414606639</v>
      </c>
      <c r="R54" s="25">
        <v>35.347747004582502</v>
      </c>
      <c r="S54" s="25">
        <v>74.070372788220055</v>
      </c>
      <c r="T54" s="25">
        <v>79.582294353263805</v>
      </c>
      <c r="U54" s="25">
        <v>0</v>
      </c>
      <c r="V54" s="25">
        <v>53824.136252660552</v>
      </c>
      <c r="W54" s="25">
        <v>0</v>
      </c>
      <c r="X54" s="25">
        <v>0</v>
      </c>
      <c r="Y54" s="25">
        <v>492.8690273295789</v>
      </c>
      <c r="Z54" s="25">
        <v>0</v>
      </c>
      <c r="AA54" s="25">
        <v>180.35</v>
      </c>
      <c r="AB54" s="25">
        <v>8.49</v>
      </c>
      <c r="AC54" s="25">
        <v>304.02902732957887</v>
      </c>
      <c r="AD54" s="25">
        <v>142.10747305341812</v>
      </c>
      <c r="AE54" s="25">
        <v>14.018120234230249</v>
      </c>
      <c r="AF54" s="25">
        <v>0</v>
      </c>
      <c r="AG54" s="25">
        <v>0</v>
      </c>
      <c r="AH54" s="25">
        <v>23.267695211659053</v>
      </c>
      <c r="AI54" s="25">
        <v>101.46076874999999</v>
      </c>
      <c r="AJ54" s="25">
        <v>3.3608888575288267</v>
      </c>
      <c r="AK54" s="25">
        <v>0</v>
      </c>
      <c r="AL54" s="25">
        <v>0</v>
      </c>
      <c r="AM54" s="25">
        <v>0</v>
      </c>
      <c r="AN54" s="25">
        <v>0.46741416206738801</v>
      </c>
      <c r="AO54" s="25">
        <v>350.76155427616078</v>
      </c>
      <c r="AP54" s="25">
        <v>37.285815445889298</v>
      </c>
      <c r="AQ54" s="25">
        <v>14.018120234230249</v>
      </c>
      <c r="AR54" s="25">
        <v>0</v>
      </c>
      <c r="AS54" s="25">
        <v>0</v>
      </c>
      <c r="AT54" s="25">
        <v>23.267695211659053</v>
      </c>
      <c r="AU54" s="25">
        <v>286.4831273578061</v>
      </c>
      <c r="AV54" s="25">
        <v>112.4442775375</v>
      </c>
      <c r="AW54" s="25">
        <v>112.4442775375</v>
      </c>
      <c r="AX54" s="25">
        <v>0</v>
      </c>
      <c r="AY54" s="25">
        <v>0</v>
      </c>
      <c r="AZ54" s="25">
        <v>107.62807610425644</v>
      </c>
      <c r="BA54" s="25">
        <v>77.861174682099445</v>
      </c>
      <c r="BB54" s="25">
        <v>12.402875592565413</v>
      </c>
      <c r="BC54" s="25">
        <v>17.364025829591579</v>
      </c>
      <c r="BD54" s="25">
        <v>0</v>
      </c>
      <c r="BE54" s="25">
        <v>66.41077371604969</v>
      </c>
      <c r="BF54" s="25">
        <v>22.779160594184482</v>
      </c>
      <c r="BG54" s="25">
        <v>1.4901660226239131</v>
      </c>
      <c r="BH54" s="25">
        <v>42.14144709924129</v>
      </c>
      <c r="BI54" s="25">
        <v>0</v>
      </c>
      <c r="BJ54" s="25">
        <v>323.76894280369538</v>
      </c>
      <c r="BK54" s="25">
        <v>465.8764158571135</v>
      </c>
      <c r="BL54" s="25">
        <v>1.0750532322468662</v>
      </c>
      <c r="BM54" s="25">
        <v>0.93182215822376546</v>
      </c>
    </row>
    <row r="55" spans="1:65" x14ac:dyDescent="0.35">
      <c r="A55" s="25" t="s">
        <v>10709</v>
      </c>
      <c r="B55" s="25" t="s">
        <v>10727</v>
      </c>
      <c r="C55" s="25" t="s">
        <v>9780</v>
      </c>
      <c r="D55" s="25" t="s">
        <v>9780</v>
      </c>
      <c r="E55" s="25" t="s">
        <v>10196</v>
      </c>
      <c r="F55" s="25">
        <f>F54</f>
        <v>1248470</v>
      </c>
      <c r="G55" s="25">
        <f>G54</f>
        <v>0.89712789275991622</v>
      </c>
      <c r="H55" s="25">
        <f>(H54*N54)/(N54)</f>
        <v>160</v>
      </c>
      <c r="I55" s="25">
        <f>(I54*N54)/(N54)</f>
        <v>350.76155427616078</v>
      </c>
      <c r="J55" s="42">
        <f>(J54*N54)/(N54)</f>
        <v>0.93182215822376546</v>
      </c>
      <c r="K55" s="25">
        <f t="shared" ref="K55:W55" si="5">K54</f>
        <v>35</v>
      </c>
      <c r="L55" s="25">
        <f t="shared" si="5"/>
        <v>592.68567250653189</v>
      </c>
      <c r="M55" s="25">
        <f t="shared" si="5"/>
        <v>85.595480530289223</v>
      </c>
      <c r="N55" s="25">
        <f t="shared" si="5"/>
        <v>443.23193736153604</v>
      </c>
      <c r="O55" s="25">
        <f t="shared" si="5"/>
        <v>82.615995348534824</v>
      </c>
      <c r="P55" s="25">
        <f t="shared" si="5"/>
        <v>171.61552786693488</v>
      </c>
      <c r="Q55" s="25">
        <f t="shared" si="5"/>
        <v>189.00041414606639</v>
      </c>
      <c r="R55" s="25">
        <f t="shared" si="5"/>
        <v>35.347747004582502</v>
      </c>
      <c r="S55" s="25">
        <f t="shared" si="5"/>
        <v>74.070372788220055</v>
      </c>
      <c r="T55" s="25">
        <f t="shared" si="5"/>
        <v>79.582294353263805</v>
      </c>
      <c r="U55" s="25">
        <f t="shared" si="5"/>
        <v>0</v>
      </c>
      <c r="V55" s="25">
        <f t="shared" si="5"/>
        <v>53824.136252660552</v>
      </c>
      <c r="W55" s="25">
        <f t="shared" si="5"/>
        <v>0</v>
      </c>
      <c r="X55" s="25">
        <f>(X54*N54)/(N54)</f>
        <v>0</v>
      </c>
      <c r="Y55" s="25">
        <f>(Y54*N54)/(N54)</f>
        <v>492.8690273295789</v>
      </c>
      <c r="Z55" s="25">
        <f>(Z54*N54)/(N54)</f>
        <v>0</v>
      </c>
      <c r="AA55" s="25">
        <f>(AA54*N54)/(N54)</f>
        <v>180.35</v>
      </c>
      <c r="AB55" s="25">
        <f>(AB54*N54)/(N54)</f>
        <v>8.49</v>
      </c>
      <c r="AC55" s="25">
        <f>(AC54*N54)/(N54)</f>
        <v>304.02902732957887</v>
      </c>
      <c r="AD55" s="25">
        <f>(AD54*N54)/(N54)</f>
        <v>142.10747305341812</v>
      </c>
      <c r="AE55" s="25">
        <f>(AE54*N54)/(N54)</f>
        <v>14.018120234230249</v>
      </c>
      <c r="AF55" s="25">
        <f>(AF54*N54)/(N54)</f>
        <v>0</v>
      </c>
      <c r="AG55" s="25">
        <f>(AG54*N54)/(N54)</f>
        <v>0</v>
      </c>
      <c r="AH55" s="25">
        <f>(AH54*N54)/(N54)</f>
        <v>23.267695211659053</v>
      </c>
      <c r="AI55" s="25">
        <f>(AI54*N54)/(N54)</f>
        <v>101.46076874999999</v>
      </c>
      <c r="AJ55" s="25">
        <f>(AJ54*N54)/(N54)</f>
        <v>3.3608888575288267</v>
      </c>
      <c r="AK55" s="25">
        <f>(AK54*N54)/(N54)</f>
        <v>0</v>
      </c>
      <c r="AL55" s="25">
        <f>(AL54*N54)/(N54)</f>
        <v>0</v>
      </c>
      <c r="AM55" s="25">
        <f>(AM54*N54)/(N54)</f>
        <v>0</v>
      </c>
      <c r="AN55" s="25">
        <f>(AN54*N54)/(N54)</f>
        <v>0.46741416206738801</v>
      </c>
      <c r="AO55" s="25">
        <f>(AO54*N54)/(N54)</f>
        <v>350.76155427616078</v>
      </c>
      <c r="AP55" s="25">
        <f>(AP54*N54)/(N54)</f>
        <v>37.285815445889298</v>
      </c>
      <c r="AQ55" s="25">
        <f>(AQ54*N54)/(N54)</f>
        <v>14.018120234230249</v>
      </c>
      <c r="AR55" s="25">
        <f>(AR54*N54)/(N54)</f>
        <v>0</v>
      </c>
      <c r="AS55" s="25">
        <f>(AS54*N54)/(N54)</f>
        <v>0</v>
      </c>
      <c r="AT55" s="25">
        <f>(AT54*N54)/(N54)</f>
        <v>23.267695211659053</v>
      </c>
      <c r="AU55" s="25">
        <f>(AU54*N54)/(N54)</f>
        <v>286.4831273578061</v>
      </c>
      <c r="AV55" s="25">
        <f>(AV54*N54)/(N54)</f>
        <v>112.4442775375</v>
      </c>
      <c r="AW55" s="25">
        <f>(AW54*N54)/(N54)</f>
        <v>112.4442775375</v>
      </c>
      <c r="AX55" s="25">
        <f>(AX54*N54)/(N54)</f>
        <v>0</v>
      </c>
      <c r="AY55" s="25">
        <f>(AY54*N54)/(N54)</f>
        <v>0</v>
      </c>
      <c r="AZ55" s="25">
        <f>(AZ54*N54)/(N54)</f>
        <v>107.62807610425644</v>
      </c>
      <c r="BA55" s="25">
        <f>(BA54*N54)/(N54)</f>
        <v>77.861174682099445</v>
      </c>
      <c r="BB55" s="25">
        <f>(BB54*N54)/(N54)</f>
        <v>12.402875592565413</v>
      </c>
      <c r="BC55" s="25">
        <f>(BC54*N54)/(N54)</f>
        <v>17.364025829591579</v>
      </c>
      <c r="BD55" s="25">
        <f>(BD54*N54)/(N54)</f>
        <v>0</v>
      </c>
      <c r="BE55" s="25">
        <f>(BE54*N54)/(N54)</f>
        <v>66.41077371604969</v>
      </c>
      <c r="BF55" s="25">
        <f>(BF54*N54)/(N54)</f>
        <v>22.779160594184482</v>
      </c>
      <c r="BG55" s="25">
        <f>(BG54*N54)/(N54)</f>
        <v>1.4901660226239131</v>
      </c>
      <c r="BH55" s="25">
        <f>(BH54*N54)/(N54)</f>
        <v>42.14144709924129</v>
      </c>
      <c r="BI55" s="25">
        <f>(BI54*N54)/(N54)</f>
        <v>0</v>
      </c>
      <c r="BJ55" s="25">
        <f>(BJ54*N54)/(N54)</f>
        <v>323.76894280369538</v>
      </c>
      <c r="BK55" s="25">
        <f>(BK54*N54)/(N54)</f>
        <v>465.8764158571135</v>
      </c>
      <c r="BL55" s="25">
        <f>(BL54*N54)/(N54)</f>
        <v>1.0750532322468662</v>
      </c>
      <c r="BM55" s="25">
        <f>(BM54*N54)/(N54)</f>
        <v>0.93182215822376546</v>
      </c>
    </row>
    <row r="56" spans="1:65" x14ac:dyDescent="0.35">
      <c r="A56" s="25" t="s">
        <v>10689</v>
      </c>
      <c r="B56" s="25" t="s">
        <v>10654</v>
      </c>
      <c r="C56" s="25" t="s">
        <v>10655</v>
      </c>
      <c r="D56" s="25" t="s">
        <v>10506</v>
      </c>
      <c r="E56" s="25" t="s">
        <v>10744</v>
      </c>
      <c r="F56" s="25">
        <v>1134874</v>
      </c>
      <c r="G56" s="25">
        <v>0.89712171535257745</v>
      </c>
      <c r="H56" s="25">
        <v>160</v>
      </c>
      <c r="I56" s="25">
        <v>339.96415158272913</v>
      </c>
      <c r="J56" s="42">
        <v>0.80678380362848412</v>
      </c>
      <c r="K56" s="25">
        <v>35</v>
      </c>
      <c r="L56" s="25">
        <v>646.4850410686455</v>
      </c>
      <c r="M56" s="25">
        <v>65.040813635397228</v>
      </c>
      <c r="N56" s="25">
        <v>402.90030041456504</v>
      </c>
      <c r="O56" s="25">
        <v>75.098400045622625</v>
      </c>
      <c r="P56" s="25">
        <v>155.99947094289095</v>
      </c>
      <c r="Q56" s="25">
        <v>171.80242942605142</v>
      </c>
      <c r="R56" s="25">
        <v>32.131298958061556</v>
      </c>
      <c r="S56" s="25">
        <v>67.33038152855471</v>
      </c>
      <c r="T56" s="25">
        <v>72.340748939435144</v>
      </c>
      <c r="U56" s="25">
        <v>0</v>
      </c>
      <c r="V56" s="25">
        <v>48926.439721022951</v>
      </c>
      <c r="W56" s="25">
        <v>0</v>
      </c>
      <c r="X56" s="25">
        <v>0</v>
      </c>
      <c r="Y56" s="25">
        <v>481.85785230903832</v>
      </c>
      <c r="Z56" s="25">
        <v>0</v>
      </c>
      <c r="AA56" s="25">
        <v>173.12</v>
      </c>
      <c r="AB56" s="25">
        <v>4.62</v>
      </c>
      <c r="AC56" s="25">
        <v>304.11785230903831</v>
      </c>
      <c r="AD56" s="25">
        <v>141.89370072630919</v>
      </c>
      <c r="AE56" s="25">
        <v>14.097148604569009</v>
      </c>
      <c r="AF56" s="25">
        <v>0</v>
      </c>
      <c r="AG56" s="25">
        <v>0</v>
      </c>
      <c r="AH56" s="25">
        <v>25.596867552567744</v>
      </c>
      <c r="AI56" s="25">
        <v>101.46076875</v>
      </c>
      <c r="AJ56" s="25">
        <v>0.73891581917248972</v>
      </c>
      <c r="AK56" s="25">
        <v>0</v>
      </c>
      <c r="AL56" s="25">
        <v>0</v>
      </c>
      <c r="AM56" s="25">
        <v>0</v>
      </c>
      <c r="AN56" s="25">
        <v>0.46657471650865051</v>
      </c>
      <c r="AO56" s="25">
        <v>339.96415158272913</v>
      </c>
      <c r="AP56" s="25">
        <v>39.694016157136751</v>
      </c>
      <c r="AQ56" s="25">
        <v>14.097148604569009</v>
      </c>
      <c r="AR56" s="25">
        <v>0</v>
      </c>
      <c r="AS56" s="25">
        <v>0</v>
      </c>
      <c r="AT56" s="25">
        <v>25.596867552567744</v>
      </c>
      <c r="AU56" s="25">
        <v>231.80770673683713</v>
      </c>
      <c r="AV56" s="25">
        <v>48.405367254252369</v>
      </c>
      <c r="AW56" s="25">
        <v>48.405367254252369</v>
      </c>
      <c r="AX56" s="25">
        <v>0</v>
      </c>
      <c r="AY56" s="25">
        <v>0</v>
      </c>
      <c r="AZ56" s="25">
        <v>118.45985968161318</v>
      </c>
      <c r="BA56" s="25">
        <v>77.861174682099403</v>
      </c>
      <c r="BB56" s="25">
        <v>16.916118749797409</v>
      </c>
      <c r="BC56" s="25">
        <v>23.68256624971637</v>
      </c>
      <c r="BD56" s="25">
        <v>0</v>
      </c>
      <c r="BE56" s="25">
        <v>64.942479800971583</v>
      </c>
      <c r="BF56" s="25">
        <v>22.263969746788657</v>
      </c>
      <c r="BG56" s="25">
        <v>1.4901660226239124</v>
      </c>
      <c r="BH56" s="25">
        <v>41.188344031559012</v>
      </c>
      <c r="BI56" s="25">
        <v>0</v>
      </c>
      <c r="BJ56" s="25">
        <v>271.50172289397386</v>
      </c>
      <c r="BK56" s="25">
        <v>413.39542362028305</v>
      </c>
      <c r="BL56" s="25">
        <v>0.90187921961427475</v>
      </c>
      <c r="BM56" s="25">
        <v>0.80678380362848412</v>
      </c>
    </row>
    <row r="57" spans="1:65" x14ac:dyDescent="0.35">
      <c r="A57" s="25" t="s">
        <v>10689</v>
      </c>
      <c r="B57" s="25" t="s">
        <v>10654</v>
      </c>
      <c r="C57" s="25" t="s">
        <v>10655</v>
      </c>
      <c r="D57" s="25" t="s">
        <v>10507</v>
      </c>
      <c r="E57" s="25" t="s">
        <v>10745</v>
      </c>
      <c r="F57" s="25">
        <v>1134874</v>
      </c>
      <c r="G57" s="25">
        <v>0.89712171535257745</v>
      </c>
      <c r="H57" s="25">
        <v>160</v>
      </c>
      <c r="I57" s="25">
        <v>397.52950922936355</v>
      </c>
      <c r="J57" s="42">
        <v>0.47076632494406667</v>
      </c>
      <c r="K57" s="25">
        <v>35</v>
      </c>
      <c r="L57" s="25">
        <v>646.4850410686455</v>
      </c>
      <c r="M57" s="25">
        <v>65.040813635397228</v>
      </c>
      <c r="N57" s="25">
        <v>402.90030041456504</v>
      </c>
      <c r="O57" s="25">
        <v>75.098400045622625</v>
      </c>
      <c r="P57" s="25">
        <v>155.99947094289095</v>
      </c>
      <c r="Q57" s="25">
        <v>171.80242942605142</v>
      </c>
      <c r="R57" s="25">
        <v>32.131298958061556</v>
      </c>
      <c r="S57" s="25">
        <v>67.33038152855471</v>
      </c>
      <c r="T57" s="25">
        <v>72.340748939435144</v>
      </c>
      <c r="U57" s="25">
        <v>0</v>
      </c>
      <c r="V57" s="25">
        <v>0</v>
      </c>
      <c r="W57" s="25">
        <v>12231.609930255738</v>
      </c>
      <c r="X57" s="25">
        <v>0</v>
      </c>
      <c r="Y57" s="25">
        <v>481.85785230903832</v>
      </c>
      <c r="Z57" s="25">
        <v>0</v>
      </c>
      <c r="AA57" s="25">
        <v>173.12</v>
      </c>
      <c r="AB57" s="25">
        <v>4.62</v>
      </c>
      <c r="AC57" s="25">
        <v>304.11785230903831</v>
      </c>
      <c r="AD57" s="25">
        <v>84.328343079674767</v>
      </c>
      <c r="AE57" s="25">
        <v>-15.844676157055096</v>
      </c>
      <c r="AF57" s="25">
        <v>1.6577969064034253</v>
      </c>
      <c r="AG57" s="25">
        <v>-17.173901850122316</v>
      </c>
      <c r="AH57" s="25">
        <v>0</v>
      </c>
      <c r="AI57" s="25">
        <v>101.46076875</v>
      </c>
      <c r="AJ57" s="25">
        <v>0</v>
      </c>
      <c r="AK57" s="25">
        <v>14.228355430448799</v>
      </c>
      <c r="AL57" s="25">
        <v>0</v>
      </c>
      <c r="AM57" s="25">
        <v>0</v>
      </c>
      <c r="AN57" s="25">
        <v>0.27728836843810811</v>
      </c>
      <c r="AO57" s="25">
        <v>397.52950922936355</v>
      </c>
      <c r="AP57" s="25">
        <v>0</v>
      </c>
      <c r="AQ57" s="25">
        <v>0</v>
      </c>
      <c r="AR57" s="25">
        <v>0</v>
      </c>
      <c r="AS57" s="25">
        <v>0</v>
      </c>
      <c r="AT57" s="25">
        <v>0</v>
      </c>
      <c r="AU57" s="25">
        <v>241.93301534608943</v>
      </c>
      <c r="AV57" s="25">
        <v>48.405367254252369</v>
      </c>
      <c r="AW57" s="25">
        <v>48.405367254252369</v>
      </c>
      <c r="AX57" s="25">
        <v>0</v>
      </c>
      <c r="AY57" s="25">
        <v>0</v>
      </c>
      <c r="AZ57" s="25">
        <v>118.45985968161318</v>
      </c>
      <c r="BA57" s="25">
        <v>77.861174682099403</v>
      </c>
      <c r="BB57" s="25">
        <v>16.916118749797409</v>
      </c>
      <c r="BC57" s="25">
        <v>23.68256624971637</v>
      </c>
      <c r="BD57" s="25">
        <v>0</v>
      </c>
      <c r="BE57" s="25">
        <v>75.067788410223869</v>
      </c>
      <c r="BF57" s="25">
        <v>25.816709609684196</v>
      </c>
      <c r="BG57" s="25">
        <v>1.4901660226239124</v>
      </c>
      <c r="BH57" s="25">
        <v>47.760912777915756</v>
      </c>
      <c r="BI57" s="25">
        <v>0</v>
      </c>
      <c r="BJ57" s="25">
        <v>241.93301534608943</v>
      </c>
      <c r="BK57" s="25">
        <v>326.26135842576423</v>
      </c>
      <c r="BL57" s="25">
        <v>0.61536507868848989</v>
      </c>
      <c r="BM57" s="25">
        <v>0.47076632494406667</v>
      </c>
    </row>
    <row r="58" spans="1:65" x14ac:dyDescent="0.35">
      <c r="A58" s="25" t="s">
        <v>10689</v>
      </c>
      <c r="B58" s="25" t="s">
        <v>10654</v>
      </c>
      <c r="C58" s="25" t="s">
        <v>10655</v>
      </c>
      <c r="D58" s="25" t="s">
        <v>10508</v>
      </c>
      <c r="E58" s="25" t="s">
        <v>10746</v>
      </c>
      <c r="F58" s="25">
        <v>1134874</v>
      </c>
      <c r="G58" s="25">
        <v>0.89712171535257745</v>
      </c>
      <c r="H58" s="25">
        <v>160</v>
      </c>
      <c r="I58" s="25">
        <v>382.01340428564464</v>
      </c>
      <c r="J58" s="42">
        <v>0.52471605408925004</v>
      </c>
      <c r="K58" s="25">
        <v>35</v>
      </c>
      <c r="L58" s="25">
        <v>646.4850410686455</v>
      </c>
      <c r="M58" s="25">
        <v>65.040813635397228</v>
      </c>
      <c r="N58" s="25">
        <v>402.90030041456504</v>
      </c>
      <c r="O58" s="25">
        <v>75.098400045622625</v>
      </c>
      <c r="P58" s="25">
        <v>155.99947094289095</v>
      </c>
      <c r="Q58" s="25">
        <v>171.80242942605142</v>
      </c>
      <c r="R58" s="25">
        <v>32.131298958061556</v>
      </c>
      <c r="S58" s="25">
        <v>67.33038152855471</v>
      </c>
      <c r="T58" s="25">
        <v>72.340748939435144</v>
      </c>
      <c r="U58" s="25">
        <v>0</v>
      </c>
      <c r="V58" s="25">
        <v>0</v>
      </c>
      <c r="W58" s="25">
        <v>0</v>
      </c>
      <c r="X58" s="25">
        <v>12231609.930255737</v>
      </c>
      <c r="Y58" s="25">
        <v>481.85785230903832</v>
      </c>
      <c r="Z58" s="25">
        <v>0</v>
      </c>
      <c r="AA58" s="25">
        <v>173.12</v>
      </c>
      <c r="AB58" s="25">
        <v>4.62</v>
      </c>
      <c r="AC58" s="25">
        <v>304.11785230903831</v>
      </c>
      <c r="AD58" s="25">
        <v>99.844448023393682</v>
      </c>
      <c r="AE58" s="25">
        <v>-15.844676157055096</v>
      </c>
      <c r="AF58" s="25">
        <v>0</v>
      </c>
      <c r="AG58" s="25">
        <v>0</v>
      </c>
      <c r="AH58" s="25">
        <v>0</v>
      </c>
      <c r="AI58" s="25">
        <v>101.46076875</v>
      </c>
      <c r="AJ58" s="25">
        <v>0</v>
      </c>
      <c r="AK58" s="25">
        <v>14.228355430448799</v>
      </c>
      <c r="AL58" s="25">
        <v>0</v>
      </c>
      <c r="AM58" s="25">
        <v>0</v>
      </c>
      <c r="AN58" s="25">
        <v>0.32830840828750102</v>
      </c>
      <c r="AO58" s="25">
        <v>382.01340428564464</v>
      </c>
      <c r="AP58" s="25">
        <v>0</v>
      </c>
      <c r="AQ58" s="25">
        <v>0</v>
      </c>
      <c r="AR58" s="25">
        <v>0</v>
      </c>
      <c r="AS58" s="25">
        <v>0</v>
      </c>
      <c r="AT58" s="25">
        <v>0</v>
      </c>
      <c r="AU58" s="25">
        <v>239.72197039160949</v>
      </c>
      <c r="AV58" s="25">
        <v>48.405367254252369</v>
      </c>
      <c r="AW58" s="25">
        <v>48.405367254252369</v>
      </c>
      <c r="AX58" s="25">
        <v>0</v>
      </c>
      <c r="AY58" s="25">
        <v>0</v>
      </c>
      <c r="AZ58" s="25">
        <v>118.45985968161318</v>
      </c>
      <c r="BA58" s="25">
        <v>77.861174682099403</v>
      </c>
      <c r="BB58" s="25">
        <v>16.916118749797409</v>
      </c>
      <c r="BC58" s="25">
        <v>23.68256624971637</v>
      </c>
      <c r="BD58" s="25">
        <v>0</v>
      </c>
      <c r="BE58" s="25">
        <v>72.856743455743924</v>
      </c>
      <c r="BF58" s="25">
        <v>25.040904362498249</v>
      </c>
      <c r="BG58" s="25">
        <v>1.4901660226239124</v>
      </c>
      <c r="BH58" s="25">
        <v>46.325673070621754</v>
      </c>
      <c r="BI58" s="25">
        <v>0</v>
      </c>
      <c r="BJ58" s="25">
        <v>239.72197039160949</v>
      </c>
      <c r="BK58" s="25">
        <v>339.56641841500317</v>
      </c>
      <c r="BL58" s="25">
        <v>0.65911476285934423</v>
      </c>
      <c r="BM58" s="25">
        <v>0.52471605408925004</v>
      </c>
    </row>
    <row r="59" spans="1:65" x14ac:dyDescent="0.35">
      <c r="A59" s="25" t="s">
        <v>10689</v>
      </c>
      <c r="B59" s="25" t="s">
        <v>10654</v>
      </c>
      <c r="C59" s="25" t="s">
        <v>10655</v>
      </c>
      <c r="D59" s="25" t="s">
        <v>10509</v>
      </c>
      <c r="E59" s="25" t="s">
        <v>10747</v>
      </c>
      <c r="F59" s="25">
        <v>1134874</v>
      </c>
      <c r="G59" s="25">
        <v>0.89712171535257745</v>
      </c>
      <c r="H59" s="25">
        <v>160</v>
      </c>
      <c r="I59" s="25">
        <v>355.92283901951242</v>
      </c>
      <c r="J59" s="42">
        <v>0.57579764951391865</v>
      </c>
      <c r="K59" s="25">
        <v>35</v>
      </c>
      <c r="L59" s="25">
        <v>442.55374470744323</v>
      </c>
      <c r="M59" s="25">
        <v>51.699394560811548</v>
      </c>
      <c r="N59" s="25">
        <v>402.90030041456504</v>
      </c>
      <c r="O59" s="25">
        <v>56.615550214254661</v>
      </c>
      <c r="P59" s="25">
        <v>162.60048873980804</v>
      </c>
      <c r="Q59" s="25">
        <v>183.68426146050226</v>
      </c>
      <c r="R59" s="25">
        <v>32.131298958061556</v>
      </c>
      <c r="S59" s="25">
        <v>79.212213563005548</v>
      </c>
      <c r="T59" s="25">
        <v>72.340748939435144</v>
      </c>
      <c r="U59" s="25">
        <v>0</v>
      </c>
      <c r="V59" s="25">
        <v>0</v>
      </c>
      <c r="W59" s="25">
        <v>0</v>
      </c>
      <c r="X59" s="25">
        <v>0</v>
      </c>
      <c r="Y59" s="25">
        <v>444.86604509995624</v>
      </c>
      <c r="Z59" s="25">
        <v>0</v>
      </c>
      <c r="AA59" s="25">
        <v>173.12</v>
      </c>
      <c r="AB59" s="25">
        <v>4.62</v>
      </c>
      <c r="AC59" s="25">
        <v>267.12604509995623</v>
      </c>
      <c r="AD59" s="25">
        <v>88.943206080443815</v>
      </c>
      <c r="AE59" s="25">
        <v>-12.517562669556179</v>
      </c>
      <c r="AF59" s="25">
        <v>0</v>
      </c>
      <c r="AG59" s="25">
        <v>0</v>
      </c>
      <c r="AH59" s="25">
        <v>0</v>
      </c>
      <c r="AI59" s="25">
        <v>101.46076875</v>
      </c>
      <c r="AJ59" s="25">
        <v>0</v>
      </c>
      <c r="AK59" s="25">
        <v>0</v>
      </c>
      <c r="AL59" s="25">
        <v>0</v>
      </c>
      <c r="AM59" s="25">
        <v>0</v>
      </c>
      <c r="AN59" s="25">
        <v>0.33296343696909841</v>
      </c>
      <c r="AO59" s="25">
        <v>355.92283901951242</v>
      </c>
      <c r="AP59" s="25">
        <v>0</v>
      </c>
      <c r="AQ59" s="25">
        <v>0</v>
      </c>
      <c r="AR59" s="25">
        <v>0</v>
      </c>
      <c r="AS59" s="25">
        <v>0</v>
      </c>
      <c r="AT59" s="25">
        <v>0</v>
      </c>
      <c r="AU59" s="25">
        <v>218.1223731352685</v>
      </c>
      <c r="AV59" s="25">
        <v>46.537809325014834</v>
      </c>
      <c r="AW59" s="25">
        <v>46.537809325014834</v>
      </c>
      <c r="AX59" s="25">
        <v>0</v>
      </c>
      <c r="AY59" s="25">
        <v>0</v>
      </c>
      <c r="AZ59" s="25">
        <v>104.47867767433765</v>
      </c>
      <c r="BA59" s="25">
        <v>77.861174682099403</v>
      </c>
      <c r="BB59" s="25">
        <v>11.090626246765936</v>
      </c>
      <c r="BC59" s="25">
        <v>15.526876745472311</v>
      </c>
      <c r="BD59" s="25">
        <v>0</v>
      </c>
      <c r="BE59" s="25">
        <v>67.105886135916023</v>
      </c>
      <c r="BF59" s="25">
        <v>23.023059688874422</v>
      </c>
      <c r="BG59" s="25">
        <v>1.4901660226239124</v>
      </c>
      <c r="BH59" s="25">
        <v>42.59266042441768</v>
      </c>
      <c r="BI59" s="25">
        <v>0</v>
      </c>
      <c r="BJ59" s="25">
        <v>218.1223731352685</v>
      </c>
      <c r="BK59" s="25">
        <v>307.06557921571232</v>
      </c>
      <c r="BL59" s="25">
        <v>0.76720161839355461</v>
      </c>
      <c r="BM59" s="25">
        <v>0.57579764951391865</v>
      </c>
    </row>
    <row r="60" spans="1:65" x14ac:dyDescent="0.35">
      <c r="A60" s="25" t="s">
        <v>10689</v>
      </c>
      <c r="B60" s="25" t="s">
        <v>10654</v>
      </c>
      <c r="C60" s="25" t="s">
        <v>10655</v>
      </c>
      <c r="D60" s="25" t="s">
        <v>10510</v>
      </c>
      <c r="E60" s="25" t="s">
        <v>10748</v>
      </c>
      <c r="F60" s="25">
        <v>1134874</v>
      </c>
      <c r="G60" s="25">
        <v>0.89712171535257745</v>
      </c>
      <c r="H60" s="25">
        <v>160</v>
      </c>
      <c r="I60" s="25">
        <v>442.08841373391152</v>
      </c>
      <c r="J60" s="42">
        <v>0.31944300585168955</v>
      </c>
      <c r="K60" s="25">
        <v>35</v>
      </c>
      <c r="L60" s="25">
        <v>678.7778833779812</v>
      </c>
      <c r="M60" s="25">
        <v>65.936745756824664</v>
      </c>
      <c r="N60" s="25">
        <v>402.90030041456504</v>
      </c>
      <c r="O60" s="25">
        <v>90.288950072152986</v>
      </c>
      <c r="P60" s="25">
        <v>140.94258309102315</v>
      </c>
      <c r="Q60" s="25">
        <v>171.66876725138886</v>
      </c>
      <c r="R60" s="25">
        <v>32.131298958061556</v>
      </c>
      <c r="S60" s="25">
        <v>0</v>
      </c>
      <c r="T60" s="25">
        <v>139.53746829332735</v>
      </c>
      <c r="U60" s="25">
        <v>0</v>
      </c>
      <c r="V60" s="25">
        <v>0</v>
      </c>
      <c r="W60" s="25">
        <v>0</v>
      </c>
      <c r="X60" s="25">
        <v>0</v>
      </c>
      <c r="Y60" s="25">
        <v>520.07140488126242</v>
      </c>
      <c r="Z60" s="25">
        <v>0</v>
      </c>
      <c r="AA60" s="25">
        <v>173.12</v>
      </c>
      <c r="AB60" s="25">
        <v>4.62</v>
      </c>
      <c r="AC60" s="25">
        <v>342.33140488126247</v>
      </c>
      <c r="AD60" s="25">
        <v>77.982991147350901</v>
      </c>
      <c r="AE60" s="25">
        <v>-23.477777602649017</v>
      </c>
      <c r="AF60" s="25">
        <v>0</v>
      </c>
      <c r="AG60" s="25">
        <v>0</v>
      </c>
      <c r="AH60" s="25">
        <v>0</v>
      </c>
      <c r="AI60" s="25">
        <v>101.46076875</v>
      </c>
      <c r="AJ60" s="25">
        <v>0</v>
      </c>
      <c r="AK60" s="25">
        <v>0</v>
      </c>
      <c r="AL60" s="25">
        <v>0</v>
      </c>
      <c r="AM60" s="25">
        <v>0</v>
      </c>
      <c r="AN60" s="25">
        <v>0.22779969945906445</v>
      </c>
      <c r="AO60" s="25">
        <v>442.08841373391152</v>
      </c>
      <c r="AP60" s="25">
        <v>0</v>
      </c>
      <c r="AQ60" s="25">
        <v>0</v>
      </c>
      <c r="AR60" s="25">
        <v>0</v>
      </c>
      <c r="AS60" s="25">
        <v>0</v>
      </c>
      <c r="AT60" s="25">
        <v>0</v>
      </c>
      <c r="AU60" s="25">
        <v>240.57046546927762</v>
      </c>
      <c r="AV60" s="25">
        <v>52.978558995220148</v>
      </c>
      <c r="AW60" s="25">
        <v>52.978558995220148</v>
      </c>
      <c r="AX60" s="25">
        <v>0</v>
      </c>
      <c r="AY60" s="25">
        <v>0</v>
      </c>
      <c r="AZ60" s="25">
        <v>108.18798046587692</v>
      </c>
      <c r="BA60" s="25">
        <v>77.861174682099403</v>
      </c>
      <c r="BB60" s="25">
        <v>12.636169076573969</v>
      </c>
      <c r="BC60" s="25">
        <v>17.690636707203556</v>
      </c>
      <c r="BD60" s="25">
        <v>0</v>
      </c>
      <c r="BE60" s="25">
        <v>79.403926008180562</v>
      </c>
      <c r="BF60" s="25">
        <v>27.338161398440931</v>
      </c>
      <c r="BG60" s="25">
        <v>1.4901660226239124</v>
      </c>
      <c r="BH60" s="25">
        <v>50.575598587115714</v>
      </c>
      <c r="BI60" s="25">
        <v>0</v>
      </c>
      <c r="BJ60" s="25">
        <v>240.57046546927762</v>
      </c>
      <c r="BK60" s="25">
        <v>318.55345661662852</v>
      </c>
      <c r="BL60" s="25">
        <v>0.41253022574527998</v>
      </c>
      <c r="BM60" s="25">
        <v>0.31944300585168955</v>
      </c>
    </row>
    <row r="61" spans="1:65" x14ac:dyDescent="0.35">
      <c r="A61" s="25" t="s">
        <v>10689</v>
      </c>
      <c r="B61" s="25" t="s">
        <v>10654</v>
      </c>
      <c r="C61" s="25" t="s">
        <v>10655</v>
      </c>
      <c r="D61" s="25" t="s">
        <v>10511</v>
      </c>
      <c r="E61" s="25" t="s">
        <v>10749</v>
      </c>
      <c r="F61" s="25">
        <v>1134874</v>
      </c>
      <c r="G61" s="25">
        <v>0.89712171535257745</v>
      </c>
      <c r="H61" s="25">
        <v>160</v>
      </c>
      <c r="I61" s="25">
        <v>509.36719687174002</v>
      </c>
      <c r="J61" s="42">
        <v>0.43122901739326019</v>
      </c>
      <c r="K61" s="25">
        <v>35</v>
      </c>
      <c r="L61" s="25">
        <v>1672.9143430933973</v>
      </c>
      <c r="M61" s="25">
        <v>109.10439663533538</v>
      </c>
      <c r="N61" s="25">
        <v>402.90030041456504</v>
      </c>
      <c r="O61" s="25">
        <v>294.43944032702996</v>
      </c>
      <c r="P61" s="25">
        <v>74.153800291300684</v>
      </c>
      <c r="Q61" s="25">
        <v>34.307059796234327</v>
      </c>
      <c r="R61" s="25">
        <v>34.307059796234327</v>
      </c>
      <c r="S61" s="25">
        <v>0</v>
      </c>
      <c r="T61" s="25">
        <v>0</v>
      </c>
      <c r="U61" s="25">
        <v>255466.55587700193</v>
      </c>
      <c r="V61" s="25">
        <v>0</v>
      </c>
      <c r="W61" s="25">
        <v>0</v>
      </c>
      <c r="X61" s="25">
        <v>0</v>
      </c>
      <c r="Y61" s="25">
        <v>822.50417284602736</v>
      </c>
      <c r="Z61" s="25">
        <v>0</v>
      </c>
      <c r="AA61" s="25">
        <v>173.12</v>
      </c>
      <c r="AB61" s="25">
        <v>4.62</v>
      </c>
      <c r="AC61" s="25">
        <v>644.76417284602735</v>
      </c>
      <c r="AD61" s="25">
        <v>313.13697597428734</v>
      </c>
      <c r="AE61" s="25">
        <v>37.515174077372741</v>
      </c>
      <c r="AF61" s="25">
        <v>0</v>
      </c>
      <c r="AG61" s="25">
        <v>0</v>
      </c>
      <c r="AH61" s="25">
        <v>29.923835385604203</v>
      </c>
      <c r="AI61" s="25">
        <v>123.00035822944255</v>
      </c>
      <c r="AJ61" s="25">
        <v>122.69760828186786</v>
      </c>
      <c r="AK61" s="25">
        <v>0</v>
      </c>
      <c r="AL61" s="25">
        <v>0</v>
      </c>
      <c r="AM61" s="25">
        <v>0</v>
      </c>
      <c r="AN61" s="25">
        <v>0.48566125284548944</v>
      </c>
      <c r="AO61" s="25">
        <v>509.36719687174002</v>
      </c>
      <c r="AP61" s="25">
        <v>67.439009462976941</v>
      </c>
      <c r="AQ61" s="25">
        <v>37.515174077372741</v>
      </c>
      <c r="AR61" s="25">
        <v>0</v>
      </c>
      <c r="AS61" s="25">
        <v>0</v>
      </c>
      <c r="AT61" s="25">
        <v>29.923835385604203</v>
      </c>
      <c r="AU61" s="25">
        <v>318.84210320812286</v>
      </c>
      <c r="AV61" s="25">
        <v>82.198806824220782</v>
      </c>
      <c r="AW61" s="25">
        <v>82.198806824220782</v>
      </c>
      <c r="AX61" s="25">
        <v>0</v>
      </c>
      <c r="AY61" s="25">
        <v>0</v>
      </c>
      <c r="AZ61" s="25">
        <v>126.87790046892317</v>
      </c>
      <c r="BA61" s="25">
        <v>83.718984207234897</v>
      </c>
      <c r="BB61" s="25">
        <v>17.982881775703451</v>
      </c>
      <c r="BC61" s="25">
        <v>25.176034485984829</v>
      </c>
      <c r="BD61" s="25">
        <v>0</v>
      </c>
      <c r="BE61" s="25">
        <v>109.76539591497891</v>
      </c>
      <c r="BF61" s="25">
        <v>37.951971475533711</v>
      </c>
      <c r="BG61" s="25">
        <v>1.602277209707845</v>
      </c>
      <c r="BH61" s="25">
        <v>70.211147229737364</v>
      </c>
      <c r="BI61" s="25">
        <v>0</v>
      </c>
      <c r="BJ61" s="25">
        <v>386.28111267109978</v>
      </c>
      <c r="BK61" s="25">
        <v>699.41808864538712</v>
      </c>
      <c r="BL61" s="25">
        <v>0.34067326481524918</v>
      </c>
      <c r="BM61" s="25">
        <v>0.43122901739326019</v>
      </c>
    </row>
    <row r="62" spans="1:65" x14ac:dyDescent="0.35">
      <c r="A62" s="25" t="s">
        <v>10689</v>
      </c>
      <c r="B62" s="25" t="s">
        <v>10654</v>
      </c>
      <c r="C62" s="25" t="s">
        <v>10655</v>
      </c>
      <c r="D62" s="25" t="s">
        <v>10512</v>
      </c>
      <c r="E62" s="25" t="s">
        <v>10750</v>
      </c>
      <c r="F62" s="25">
        <v>1134874</v>
      </c>
      <c r="G62" s="25">
        <v>0.89712171535257745</v>
      </c>
      <c r="H62" s="25">
        <v>160</v>
      </c>
      <c r="I62" s="25">
        <v>1366.5667413876697</v>
      </c>
      <c r="J62" s="42">
        <v>-0.36819184802311361</v>
      </c>
      <c r="K62" s="25">
        <v>35</v>
      </c>
      <c r="L62" s="25">
        <v>676.04123678462281</v>
      </c>
      <c r="M62" s="25">
        <v>72.532989959371918</v>
      </c>
      <c r="N62" s="25">
        <v>402.90030041456504</v>
      </c>
      <c r="O62" s="25">
        <v>294.43944032702996</v>
      </c>
      <c r="P62" s="25">
        <v>74.153800291300684</v>
      </c>
      <c r="Q62" s="25">
        <v>34.307059796234327</v>
      </c>
      <c r="R62" s="25">
        <v>34.307059796234327</v>
      </c>
      <c r="S62" s="25">
        <v>0</v>
      </c>
      <c r="T62" s="25">
        <v>0</v>
      </c>
      <c r="U62" s="25">
        <v>255466.55587700193</v>
      </c>
      <c r="V62" s="25">
        <v>0</v>
      </c>
      <c r="W62" s="25">
        <v>0</v>
      </c>
      <c r="X62" s="25">
        <v>0</v>
      </c>
      <c r="Y62" s="25">
        <v>1711.9963194576644</v>
      </c>
      <c r="Z62" s="25">
        <v>0</v>
      </c>
      <c r="AA62" s="25">
        <v>173.12</v>
      </c>
      <c r="AB62" s="25">
        <v>4.62</v>
      </c>
      <c r="AC62" s="25">
        <v>1534.2563194576644</v>
      </c>
      <c r="AD62" s="25">
        <v>345.4295780699947</v>
      </c>
      <c r="AE62" s="25">
        <v>42.580913680936426</v>
      </c>
      <c r="AF62" s="25">
        <v>0</v>
      </c>
      <c r="AG62" s="25">
        <v>0</v>
      </c>
      <c r="AH62" s="25">
        <v>33.761027404152657</v>
      </c>
      <c r="AI62" s="25">
        <v>123.00035822944255</v>
      </c>
      <c r="AJ62" s="25">
        <v>146.08727875546319</v>
      </c>
      <c r="AK62" s="25">
        <v>0</v>
      </c>
      <c r="AL62" s="25">
        <v>0</v>
      </c>
      <c r="AM62" s="25">
        <v>0</v>
      </c>
      <c r="AN62" s="25">
        <v>0.2251446343672866</v>
      </c>
      <c r="AO62" s="25">
        <v>1366.5667413876697</v>
      </c>
      <c r="AP62" s="25">
        <v>76.341941085089076</v>
      </c>
      <c r="AQ62" s="25">
        <v>42.580913680936426</v>
      </c>
      <c r="AR62" s="25">
        <v>0</v>
      </c>
      <c r="AS62" s="25">
        <v>0</v>
      </c>
      <c r="AT62" s="25">
        <v>33.761027404152657</v>
      </c>
      <c r="AU62" s="25">
        <v>444.3260663441302</v>
      </c>
      <c r="AV62" s="25">
        <v>82.198806824220782</v>
      </c>
      <c r="AW62" s="25">
        <v>82.198806824220782</v>
      </c>
      <c r="AX62" s="25">
        <v>0</v>
      </c>
      <c r="AY62" s="25">
        <v>0</v>
      </c>
      <c r="AZ62" s="25">
        <v>126.87790046892317</v>
      </c>
      <c r="BA62" s="25">
        <v>83.718984207234897</v>
      </c>
      <c r="BB62" s="25">
        <v>17.982881775703451</v>
      </c>
      <c r="BC62" s="25">
        <v>25.176034485984829</v>
      </c>
      <c r="BD62" s="25">
        <v>0</v>
      </c>
      <c r="BE62" s="25">
        <v>235.24935905098624</v>
      </c>
      <c r="BF62" s="25">
        <v>81.981432225009968</v>
      </c>
      <c r="BG62" s="25">
        <v>1.602277209707845</v>
      </c>
      <c r="BH62" s="25">
        <v>151.66564961626844</v>
      </c>
      <c r="BI62" s="25">
        <v>0</v>
      </c>
      <c r="BJ62" s="25">
        <v>520.6680074292193</v>
      </c>
      <c r="BK62" s="25">
        <v>866.09758549921401</v>
      </c>
      <c r="BL62" s="25">
        <v>-0.32794959197972162</v>
      </c>
      <c r="BM62" s="25">
        <v>-0.36819184802311361</v>
      </c>
    </row>
    <row r="63" spans="1:65" x14ac:dyDescent="0.35">
      <c r="A63" s="25" t="s">
        <v>10689</v>
      </c>
      <c r="B63" s="25" t="s">
        <v>10654</v>
      </c>
      <c r="C63" s="25" t="s">
        <v>10751</v>
      </c>
      <c r="D63" s="25" t="s">
        <v>9780</v>
      </c>
      <c r="E63" s="25" t="s">
        <v>10752</v>
      </c>
      <c r="F63" s="25">
        <v>1134874</v>
      </c>
      <c r="G63" s="25">
        <v>0.89712171535257745</v>
      </c>
      <c r="H63" s="25">
        <v>160</v>
      </c>
      <c r="I63" s="40">
        <v>339.96415158272913</v>
      </c>
      <c r="J63" s="43">
        <v>0.80678380362848412</v>
      </c>
      <c r="K63" s="25">
        <v>35</v>
      </c>
      <c r="L63" s="25">
        <v>646.4850410686455</v>
      </c>
      <c r="M63" s="25">
        <v>65.040813635397228</v>
      </c>
      <c r="N63" s="25">
        <v>402.90030041456504</v>
      </c>
      <c r="O63" s="25">
        <v>75.098400045622625</v>
      </c>
      <c r="P63" s="25">
        <v>155.99947094289095</v>
      </c>
      <c r="Q63" s="25">
        <v>171.80242942605142</v>
      </c>
      <c r="R63" s="25">
        <v>32.131298958061556</v>
      </c>
      <c r="S63" s="25">
        <v>67.33038152855471</v>
      </c>
      <c r="T63" s="25">
        <v>72.340748939435144</v>
      </c>
      <c r="U63" s="25">
        <v>0</v>
      </c>
      <c r="V63" s="25">
        <v>48926.439721022951</v>
      </c>
      <c r="W63" s="25">
        <v>0</v>
      </c>
      <c r="X63" s="25">
        <v>0</v>
      </c>
      <c r="Y63" s="25">
        <v>481.85785230903832</v>
      </c>
      <c r="Z63" s="25">
        <v>0</v>
      </c>
      <c r="AA63" s="25">
        <v>173.12</v>
      </c>
      <c r="AB63" s="25">
        <v>4.62</v>
      </c>
      <c r="AC63" s="25">
        <v>304.11785230903831</v>
      </c>
      <c r="AD63" s="25">
        <v>141.89370072630919</v>
      </c>
      <c r="AE63" s="25">
        <v>14.097148604569009</v>
      </c>
      <c r="AF63" s="25">
        <v>0</v>
      </c>
      <c r="AG63" s="25">
        <v>0</v>
      </c>
      <c r="AH63" s="25">
        <v>25.596867552567744</v>
      </c>
      <c r="AI63" s="25">
        <v>101.46076875</v>
      </c>
      <c r="AJ63" s="25">
        <v>0.73891581917248972</v>
      </c>
      <c r="AK63" s="25">
        <v>0</v>
      </c>
      <c r="AL63" s="25">
        <v>0</v>
      </c>
      <c r="AM63" s="25">
        <v>0</v>
      </c>
      <c r="AN63" s="25">
        <v>0.46657471650865051</v>
      </c>
      <c r="AO63" s="25">
        <v>339.96415158272913</v>
      </c>
      <c r="AP63" s="25">
        <v>39.694016157136751</v>
      </c>
      <c r="AQ63" s="25">
        <v>14.097148604569009</v>
      </c>
      <c r="AR63" s="25">
        <v>0</v>
      </c>
      <c r="AS63" s="25">
        <v>0</v>
      </c>
      <c r="AT63" s="25">
        <v>25.596867552567744</v>
      </c>
      <c r="AU63" s="25">
        <v>231.80770673683713</v>
      </c>
      <c r="AV63" s="25">
        <v>48.405367254252369</v>
      </c>
      <c r="AW63" s="25">
        <v>48.405367254252369</v>
      </c>
      <c r="AX63" s="25">
        <v>0</v>
      </c>
      <c r="AY63" s="25">
        <v>0</v>
      </c>
      <c r="AZ63" s="25">
        <v>118.45985968161318</v>
      </c>
      <c r="BA63" s="25">
        <v>77.861174682099403</v>
      </c>
      <c r="BB63" s="25">
        <v>16.916118749797409</v>
      </c>
      <c r="BC63" s="25">
        <v>23.68256624971637</v>
      </c>
      <c r="BD63" s="25">
        <v>0</v>
      </c>
      <c r="BE63" s="25">
        <v>64.942479800971583</v>
      </c>
      <c r="BF63" s="25">
        <v>22.263969746788657</v>
      </c>
      <c r="BG63" s="25">
        <v>1.4901660226239124</v>
      </c>
      <c r="BH63" s="25">
        <v>41.188344031559012</v>
      </c>
      <c r="BI63" s="25">
        <v>0</v>
      </c>
      <c r="BJ63" s="25">
        <v>271.50172289397386</v>
      </c>
      <c r="BK63" s="25">
        <v>413.39542362028305</v>
      </c>
      <c r="BL63" s="25">
        <v>0.90187921961427475</v>
      </c>
      <c r="BM63" s="25">
        <v>0.80678380362848412</v>
      </c>
    </row>
    <row r="64" spans="1:65" x14ac:dyDescent="0.35">
      <c r="A64" s="25" t="s">
        <v>10689</v>
      </c>
      <c r="B64" s="25" t="s">
        <v>10654</v>
      </c>
      <c r="C64" s="25" t="s">
        <v>10657</v>
      </c>
      <c r="D64" s="25" t="s">
        <v>10506</v>
      </c>
      <c r="E64" s="25" t="s">
        <v>10753</v>
      </c>
      <c r="F64" s="25">
        <v>113596</v>
      </c>
      <c r="G64" s="25">
        <v>0.89711435912995197</v>
      </c>
      <c r="H64" s="25">
        <v>160</v>
      </c>
      <c r="I64" s="25">
        <v>339.52871350286438</v>
      </c>
      <c r="J64" s="42">
        <v>1.4496132972186053</v>
      </c>
      <c r="K64" s="25">
        <v>35</v>
      </c>
      <c r="L64" s="25">
        <v>142.39405064604466</v>
      </c>
      <c r="M64" s="25">
        <v>21.459992018290979</v>
      </c>
      <c r="N64" s="25">
        <v>40.328254271725797</v>
      </c>
      <c r="O64" s="25">
        <v>7.5169647908511941</v>
      </c>
      <c r="P64" s="25">
        <v>15.614747181787349</v>
      </c>
      <c r="Q64" s="25">
        <v>17.196542299087248</v>
      </c>
      <c r="R64" s="25">
        <v>3.216178278170132</v>
      </c>
      <c r="S64" s="25">
        <v>6.739425966428751</v>
      </c>
      <c r="T64" s="25">
        <v>7.240938054488363</v>
      </c>
      <c r="U64" s="25">
        <v>0</v>
      </c>
      <c r="V64" s="25">
        <v>4897.2857544395838</v>
      </c>
      <c r="W64" s="25">
        <v>0</v>
      </c>
      <c r="X64" s="25">
        <v>0</v>
      </c>
      <c r="Y64" s="25">
        <v>481.34691880743662</v>
      </c>
      <c r="Z64" s="25">
        <v>0</v>
      </c>
      <c r="AA64" s="25">
        <v>173.95</v>
      </c>
      <c r="AB64" s="25">
        <v>2.98</v>
      </c>
      <c r="AC64" s="25">
        <v>304.41691880743667</v>
      </c>
      <c r="AD64" s="25">
        <v>141.81820530457225</v>
      </c>
      <c r="AE64" s="25">
        <v>14.363230714975094</v>
      </c>
      <c r="AF64" s="25">
        <v>0</v>
      </c>
      <c r="AG64" s="25">
        <v>0</v>
      </c>
      <c r="AH64" s="25">
        <v>25.994205839597186</v>
      </c>
      <c r="AI64" s="25">
        <v>101.46076875</v>
      </c>
      <c r="AJ64" s="25">
        <v>0</v>
      </c>
      <c r="AK64" s="25">
        <v>0</v>
      </c>
      <c r="AL64" s="25">
        <v>0</v>
      </c>
      <c r="AM64" s="25">
        <v>0</v>
      </c>
      <c r="AN64" s="25">
        <v>0.46586834220696322</v>
      </c>
      <c r="AO64" s="25">
        <v>339.52871350286438</v>
      </c>
      <c r="AP64" s="25">
        <v>40.357436554572281</v>
      </c>
      <c r="AQ64" s="25">
        <v>14.363230714975094</v>
      </c>
      <c r="AR64" s="25">
        <v>0</v>
      </c>
      <c r="AS64" s="25">
        <v>0</v>
      </c>
      <c r="AT64" s="25">
        <v>25.994205839597186</v>
      </c>
      <c r="AU64" s="25">
        <v>449.42661482957055</v>
      </c>
      <c r="AV64" s="25">
        <v>96.971294505606778</v>
      </c>
      <c r="AW64" s="25">
        <v>96.971294505606778</v>
      </c>
      <c r="AX64" s="25">
        <v>0</v>
      </c>
      <c r="AY64" s="25">
        <v>0</v>
      </c>
      <c r="AZ64" s="25">
        <v>279.24120929594199</v>
      </c>
      <c r="BA64" s="25">
        <v>77.861174682099417</v>
      </c>
      <c r="BB64" s="25">
        <v>83.90834775576775</v>
      </c>
      <c r="BC64" s="25">
        <v>117.47168685807483</v>
      </c>
      <c r="BD64" s="25">
        <v>0</v>
      </c>
      <c r="BE64" s="25">
        <v>73.214111028021776</v>
      </c>
      <c r="BF64" s="25">
        <v>25.166296493122058</v>
      </c>
      <c r="BG64" s="25">
        <v>1.4901660226239124</v>
      </c>
      <c r="BH64" s="25">
        <v>46.557648512275804</v>
      </c>
      <c r="BI64" s="25">
        <v>0</v>
      </c>
      <c r="BJ64" s="25">
        <v>489.78405138414286</v>
      </c>
      <c r="BK64" s="25">
        <v>631.6022566887151</v>
      </c>
      <c r="BL64" s="25">
        <v>1.6168133486451106</v>
      </c>
      <c r="BM64" s="25">
        <v>1.4496132972186053</v>
      </c>
    </row>
    <row r="65" spans="1:65" x14ac:dyDescent="0.35">
      <c r="A65" s="25" t="s">
        <v>10689</v>
      </c>
      <c r="B65" s="25" t="s">
        <v>10654</v>
      </c>
      <c r="C65" s="25" t="s">
        <v>10657</v>
      </c>
      <c r="D65" s="25" t="s">
        <v>10507</v>
      </c>
      <c r="E65" s="25" t="s">
        <v>10754</v>
      </c>
      <c r="F65" s="25">
        <v>113596</v>
      </c>
      <c r="G65" s="25">
        <v>0.89711435912995197</v>
      </c>
      <c r="H65" s="25">
        <v>160</v>
      </c>
      <c r="I65" s="25">
        <v>524.98175872477486</v>
      </c>
      <c r="J65" s="42">
        <v>0.5648115612895942</v>
      </c>
      <c r="K65" s="25">
        <v>35</v>
      </c>
      <c r="L65" s="25">
        <v>142.39405064604466</v>
      </c>
      <c r="M65" s="25">
        <v>21.459992018290979</v>
      </c>
      <c r="N65" s="25">
        <v>40.328254271725797</v>
      </c>
      <c r="O65" s="25">
        <v>7.5169647908511941</v>
      </c>
      <c r="P65" s="25">
        <v>15.614747181787349</v>
      </c>
      <c r="Q65" s="25">
        <v>17.196542299087248</v>
      </c>
      <c r="R65" s="25">
        <v>3.216178278170132</v>
      </c>
      <c r="S65" s="25">
        <v>6.739425966428751</v>
      </c>
      <c r="T65" s="25">
        <v>7.240938054488363</v>
      </c>
      <c r="U65" s="25">
        <v>0</v>
      </c>
      <c r="V65" s="25">
        <v>0</v>
      </c>
      <c r="W65" s="25">
        <v>1224.3214386098959</v>
      </c>
      <c r="X65" s="25">
        <v>0</v>
      </c>
      <c r="Y65" s="25">
        <v>481.34691880743662</v>
      </c>
      <c r="Z65" s="25">
        <v>0</v>
      </c>
      <c r="AA65" s="25">
        <v>173.95</v>
      </c>
      <c r="AB65" s="25">
        <v>2.98</v>
      </c>
      <c r="AC65" s="25">
        <v>304.41691880743667</v>
      </c>
      <c r="AD65" s="25">
        <v>-43.63483991733824</v>
      </c>
      <c r="AE65" s="25">
        <v>-16.143742655453483</v>
      </c>
      <c r="AF65" s="25">
        <v>16.562256008303368</v>
      </c>
      <c r="AG65" s="25">
        <v>-171.57623952881386</v>
      </c>
      <c r="AH65" s="25">
        <v>0</v>
      </c>
      <c r="AI65" s="25">
        <v>101.46076875</v>
      </c>
      <c r="AJ65" s="25">
        <v>0</v>
      </c>
      <c r="AK65" s="25">
        <v>26.062117508625668</v>
      </c>
      <c r="AL65" s="25">
        <v>0</v>
      </c>
      <c r="AM65" s="25">
        <v>0</v>
      </c>
      <c r="AN65" s="25">
        <v>-0.14333907618630123</v>
      </c>
      <c r="AO65" s="25">
        <v>524.98175872477486</v>
      </c>
      <c r="AP65" s="25">
        <v>0</v>
      </c>
      <c r="AQ65" s="25">
        <v>0</v>
      </c>
      <c r="AR65" s="25">
        <v>0</v>
      </c>
      <c r="AS65" s="25">
        <v>0</v>
      </c>
      <c r="AT65" s="25">
        <v>0</v>
      </c>
      <c r="AU65" s="25">
        <v>479.56752551867197</v>
      </c>
      <c r="AV65" s="25">
        <v>96.971294505606778</v>
      </c>
      <c r="AW65" s="25">
        <v>96.971294505606778</v>
      </c>
      <c r="AX65" s="25">
        <v>0</v>
      </c>
      <c r="AY65" s="25">
        <v>0</v>
      </c>
      <c r="AZ65" s="25">
        <v>279.24120929594199</v>
      </c>
      <c r="BA65" s="25">
        <v>77.861174682099417</v>
      </c>
      <c r="BB65" s="25">
        <v>83.90834775576775</v>
      </c>
      <c r="BC65" s="25">
        <v>117.47168685807483</v>
      </c>
      <c r="BD65" s="25">
        <v>0</v>
      </c>
      <c r="BE65" s="25">
        <v>103.35502171712318</v>
      </c>
      <c r="BF65" s="25">
        <v>35.742054629648869</v>
      </c>
      <c r="BG65" s="25">
        <v>1.4901660226239124</v>
      </c>
      <c r="BH65" s="25">
        <v>66.122801064850407</v>
      </c>
      <c r="BI65" s="25">
        <v>0</v>
      </c>
      <c r="BJ65" s="25">
        <v>479.56752551867197</v>
      </c>
      <c r="BK65" s="25">
        <v>435.93268560133373</v>
      </c>
      <c r="BL65" s="25">
        <v>0.9740449642401855</v>
      </c>
      <c r="BM65" s="25">
        <v>0.5648115612895942</v>
      </c>
    </row>
    <row r="66" spans="1:65" x14ac:dyDescent="0.35">
      <c r="A66" s="25" t="s">
        <v>10689</v>
      </c>
      <c r="B66" s="25" t="s">
        <v>10654</v>
      </c>
      <c r="C66" s="25" t="s">
        <v>10657</v>
      </c>
      <c r="D66" s="25" t="s">
        <v>10508</v>
      </c>
      <c r="E66" s="25" t="s">
        <v>10755</v>
      </c>
      <c r="F66" s="25">
        <v>113596</v>
      </c>
      <c r="G66" s="25">
        <v>0.89711435912995197</v>
      </c>
      <c r="H66" s="25">
        <v>160</v>
      </c>
      <c r="I66" s="25">
        <v>363.8017544127627</v>
      </c>
      <c r="J66" s="42">
        <v>1.1973726711609141</v>
      </c>
      <c r="K66" s="25">
        <v>35</v>
      </c>
      <c r="L66" s="25">
        <v>142.39405064604466</v>
      </c>
      <c r="M66" s="25">
        <v>21.459992018290979</v>
      </c>
      <c r="N66" s="25">
        <v>40.328254271725797</v>
      </c>
      <c r="O66" s="25">
        <v>7.5169647908511941</v>
      </c>
      <c r="P66" s="25">
        <v>15.614747181787349</v>
      </c>
      <c r="Q66" s="25">
        <v>17.196542299087248</v>
      </c>
      <c r="R66" s="25">
        <v>3.216178278170132</v>
      </c>
      <c r="S66" s="25">
        <v>6.739425966428751</v>
      </c>
      <c r="T66" s="25">
        <v>7.240938054488363</v>
      </c>
      <c r="U66" s="25">
        <v>0</v>
      </c>
      <c r="V66" s="25">
        <v>0</v>
      </c>
      <c r="W66" s="25">
        <v>0</v>
      </c>
      <c r="X66" s="25">
        <v>1224321.438609896</v>
      </c>
      <c r="Y66" s="25">
        <v>481.34691880743662</v>
      </c>
      <c r="Z66" s="25">
        <v>0</v>
      </c>
      <c r="AA66" s="25">
        <v>173.95</v>
      </c>
      <c r="AB66" s="25">
        <v>2.98</v>
      </c>
      <c r="AC66" s="25">
        <v>304.41691880743667</v>
      </c>
      <c r="AD66" s="25">
        <v>117.54516439467392</v>
      </c>
      <c r="AE66" s="25">
        <v>-16.143742655453483</v>
      </c>
      <c r="AF66" s="25">
        <v>0</v>
      </c>
      <c r="AG66" s="25">
        <v>0</v>
      </c>
      <c r="AH66" s="25">
        <v>0</v>
      </c>
      <c r="AI66" s="25">
        <v>101.46076875</v>
      </c>
      <c r="AJ66" s="25">
        <v>0</v>
      </c>
      <c r="AK66" s="25">
        <v>32.228138300127462</v>
      </c>
      <c r="AL66" s="25">
        <v>0</v>
      </c>
      <c r="AM66" s="25">
        <v>0</v>
      </c>
      <c r="AN66" s="25">
        <v>0.38613216655355748</v>
      </c>
      <c r="AO66" s="25">
        <v>363.8017544127627</v>
      </c>
      <c r="AP66" s="25">
        <v>0</v>
      </c>
      <c r="AQ66" s="25">
        <v>0</v>
      </c>
      <c r="AR66" s="25">
        <v>0</v>
      </c>
      <c r="AS66" s="25">
        <v>0</v>
      </c>
      <c r="AT66" s="25">
        <v>0</v>
      </c>
      <c r="AU66" s="25">
        <v>457.47803286699923</v>
      </c>
      <c r="AV66" s="25">
        <v>96.971294505606778</v>
      </c>
      <c r="AW66" s="25">
        <v>96.971294505606778</v>
      </c>
      <c r="AX66" s="25">
        <v>0</v>
      </c>
      <c r="AY66" s="25">
        <v>0</v>
      </c>
      <c r="AZ66" s="25">
        <v>279.24120929594199</v>
      </c>
      <c r="BA66" s="25">
        <v>77.861174682099417</v>
      </c>
      <c r="BB66" s="25">
        <v>83.90834775576775</v>
      </c>
      <c r="BC66" s="25">
        <v>117.47168685807483</v>
      </c>
      <c r="BD66" s="25">
        <v>0</v>
      </c>
      <c r="BE66" s="25">
        <v>81.265529065450437</v>
      </c>
      <c r="BF66" s="25">
        <v>27.991355453623346</v>
      </c>
      <c r="BG66" s="25">
        <v>1.4901660226239124</v>
      </c>
      <c r="BH66" s="25">
        <v>51.784007589203185</v>
      </c>
      <c r="BI66" s="25">
        <v>0</v>
      </c>
      <c r="BJ66" s="25">
        <v>457.47803286699923</v>
      </c>
      <c r="BK66" s="25">
        <v>575.0231972616732</v>
      </c>
      <c r="BL66" s="25">
        <v>1.4309529186509689</v>
      </c>
      <c r="BM66" s="25">
        <v>1.1973726711609141</v>
      </c>
    </row>
    <row r="67" spans="1:65" x14ac:dyDescent="0.35">
      <c r="A67" s="25" t="s">
        <v>10689</v>
      </c>
      <c r="B67" s="25" t="s">
        <v>10654</v>
      </c>
      <c r="C67" s="25" t="s">
        <v>10657</v>
      </c>
      <c r="D67" s="25" t="s">
        <v>10509</v>
      </c>
      <c r="E67" s="25" t="s">
        <v>10756</v>
      </c>
      <c r="F67" s="25">
        <v>113596</v>
      </c>
      <c r="G67" s="25">
        <v>0.89711435912995197</v>
      </c>
      <c r="H67" s="25">
        <v>160</v>
      </c>
      <c r="I67" s="25">
        <v>355.75855077741807</v>
      </c>
      <c r="J67" s="42">
        <v>1.041451977540631</v>
      </c>
      <c r="K67" s="25">
        <v>35</v>
      </c>
      <c r="L67" s="25">
        <v>106.86315267920905</v>
      </c>
      <c r="M67" s="25">
        <v>18.118375856601407</v>
      </c>
      <c r="N67" s="25">
        <v>40.328254271725797</v>
      </c>
      <c r="O67" s="25">
        <v>5.6669262902629089</v>
      </c>
      <c r="P67" s="25">
        <v>16.27547521771174</v>
      </c>
      <c r="Q67" s="25">
        <v>18.385852763751142</v>
      </c>
      <c r="R67" s="25">
        <v>3.216178278170132</v>
      </c>
      <c r="S67" s="25">
        <v>7.9287364310926494</v>
      </c>
      <c r="T67" s="25">
        <v>7.240938054488363</v>
      </c>
      <c r="U67" s="25">
        <v>0</v>
      </c>
      <c r="V67" s="25">
        <v>0</v>
      </c>
      <c r="W67" s="25">
        <v>0</v>
      </c>
      <c r="X67" s="25">
        <v>0</v>
      </c>
      <c r="Y67" s="25">
        <v>444.37890097890909</v>
      </c>
      <c r="Z67" s="25">
        <v>0</v>
      </c>
      <c r="AA67" s="25">
        <v>173.95</v>
      </c>
      <c r="AB67" s="25">
        <v>2.98</v>
      </c>
      <c r="AC67" s="25">
        <v>267.44890097890908</v>
      </c>
      <c r="AD67" s="25">
        <v>88.620350201491021</v>
      </c>
      <c r="AE67" s="25">
        <v>-12.840418548508985</v>
      </c>
      <c r="AF67" s="25">
        <v>0</v>
      </c>
      <c r="AG67" s="25">
        <v>0</v>
      </c>
      <c r="AH67" s="25">
        <v>0</v>
      </c>
      <c r="AI67" s="25">
        <v>101.46076875</v>
      </c>
      <c r="AJ67" s="25">
        <v>0</v>
      </c>
      <c r="AK67" s="25">
        <v>0</v>
      </c>
      <c r="AL67" s="25">
        <v>0</v>
      </c>
      <c r="AM67" s="25">
        <v>0</v>
      </c>
      <c r="AN67" s="25">
        <v>0.33135432554452554</v>
      </c>
      <c r="AO67" s="25">
        <v>355.75855077741807</v>
      </c>
      <c r="AP67" s="25">
        <v>0</v>
      </c>
      <c r="AQ67" s="25">
        <v>0</v>
      </c>
      <c r="AR67" s="25">
        <v>0</v>
      </c>
      <c r="AS67" s="25">
        <v>0</v>
      </c>
      <c r="AT67" s="25">
        <v>0</v>
      </c>
      <c r="AU67" s="25">
        <v>384.33399701154917</v>
      </c>
      <c r="AV67" s="25">
        <v>93.578457415017525</v>
      </c>
      <c r="AW67" s="25">
        <v>93.578457415017525</v>
      </c>
      <c r="AX67" s="25">
        <v>0</v>
      </c>
      <c r="AY67" s="25">
        <v>0</v>
      </c>
      <c r="AZ67" s="25">
        <v>215.30444495853794</v>
      </c>
      <c r="BA67" s="25">
        <v>77.861174682099417</v>
      </c>
      <c r="BB67" s="25">
        <v>57.268029281849401</v>
      </c>
      <c r="BC67" s="25">
        <v>80.175240994589146</v>
      </c>
      <c r="BD67" s="25">
        <v>0</v>
      </c>
      <c r="BE67" s="25">
        <v>75.451094637993748</v>
      </c>
      <c r="BF67" s="25">
        <v>25.951203022936784</v>
      </c>
      <c r="BG67" s="25">
        <v>1.4901660226239124</v>
      </c>
      <c r="BH67" s="25">
        <v>48.00972559243305</v>
      </c>
      <c r="BI67" s="25">
        <v>0</v>
      </c>
      <c r="BJ67" s="25">
        <v>384.33399701154917</v>
      </c>
      <c r="BK67" s="25">
        <v>472.95434721304019</v>
      </c>
      <c r="BL67" s="25">
        <v>1.3853317208558991</v>
      </c>
      <c r="BM67" s="25">
        <v>1.041451977540631</v>
      </c>
    </row>
    <row r="68" spans="1:65" x14ac:dyDescent="0.35">
      <c r="A68" s="25" t="s">
        <v>10689</v>
      </c>
      <c r="B68" s="25" t="s">
        <v>10654</v>
      </c>
      <c r="C68" s="25" t="s">
        <v>10657</v>
      </c>
      <c r="D68" s="25" t="s">
        <v>10510</v>
      </c>
      <c r="E68" s="25" t="s">
        <v>10757</v>
      </c>
      <c r="F68" s="25">
        <v>113596</v>
      </c>
      <c r="G68" s="25">
        <v>0.89711435912995197</v>
      </c>
      <c r="H68" s="25">
        <v>160</v>
      </c>
      <c r="I68" s="25">
        <v>418.43532453006304</v>
      </c>
      <c r="J68" s="42">
        <v>0.76302073227132694</v>
      </c>
      <c r="K68" s="25">
        <v>35</v>
      </c>
      <c r="L68" s="25">
        <v>98.129715482321672</v>
      </c>
      <c r="M68" s="25">
        <v>17.173125254427369</v>
      </c>
      <c r="N68" s="25">
        <v>40.328254271725797</v>
      </c>
      <c r="O68" s="25">
        <v>9.0374609616580734</v>
      </c>
      <c r="P68" s="25">
        <v>14.10762990933512</v>
      </c>
      <c r="Q68" s="25">
        <v>17.183163400732603</v>
      </c>
      <c r="R68" s="25">
        <v>3.216178278170132</v>
      </c>
      <c r="S68" s="25">
        <v>0</v>
      </c>
      <c r="T68" s="25">
        <v>13.966985122562471</v>
      </c>
      <c r="U68" s="25">
        <v>0</v>
      </c>
      <c r="V68" s="25">
        <v>0</v>
      </c>
      <c r="W68" s="25">
        <v>0</v>
      </c>
      <c r="X68" s="25">
        <v>0</v>
      </c>
      <c r="Y68" s="25">
        <v>507.83986027933827</v>
      </c>
      <c r="Z68" s="25">
        <v>0</v>
      </c>
      <c r="AA68" s="25">
        <v>173.95</v>
      </c>
      <c r="AB68" s="25">
        <v>2.98</v>
      </c>
      <c r="AC68" s="25">
        <v>330.90986027933826</v>
      </c>
      <c r="AD68" s="25">
        <v>89.404535749275226</v>
      </c>
      <c r="AE68" s="25">
        <v>-12.056233000724818</v>
      </c>
      <c r="AF68" s="25">
        <v>0</v>
      </c>
      <c r="AG68" s="25">
        <v>0</v>
      </c>
      <c r="AH68" s="25">
        <v>0</v>
      </c>
      <c r="AI68" s="25">
        <v>101.46076875</v>
      </c>
      <c r="AJ68" s="25">
        <v>0</v>
      </c>
      <c r="AK68" s="25">
        <v>0</v>
      </c>
      <c r="AL68" s="25">
        <v>0</v>
      </c>
      <c r="AM68" s="25">
        <v>0</v>
      </c>
      <c r="AN68" s="25">
        <v>0.27017791393041052</v>
      </c>
      <c r="AO68" s="25">
        <v>418.43532453006304</v>
      </c>
      <c r="AP68" s="25">
        <v>0</v>
      </c>
      <c r="AQ68" s="25">
        <v>0</v>
      </c>
      <c r="AR68" s="25">
        <v>0</v>
      </c>
      <c r="AS68" s="25">
        <v>0</v>
      </c>
      <c r="AT68" s="25">
        <v>0</v>
      </c>
      <c r="AU68" s="25">
        <v>395.78015226118208</v>
      </c>
      <c r="AV68" s="25">
        <v>105.01316576460391</v>
      </c>
      <c r="AW68" s="25">
        <v>105.01316576460391</v>
      </c>
      <c r="AX68" s="25">
        <v>0</v>
      </c>
      <c r="AY68" s="25">
        <v>0</v>
      </c>
      <c r="AZ68" s="25">
        <v>206.12384432473243</v>
      </c>
      <c r="BA68" s="25">
        <v>77.861174682099417</v>
      </c>
      <c r="BB68" s="25">
        <v>53.442779017763755</v>
      </c>
      <c r="BC68" s="25">
        <v>74.819890624869245</v>
      </c>
      <c r="BD68" s="25">
        <v>0</v>
      </c>
      <c r="BE68" s="25">
        <v>84.643142171845753</v>
      </c>
      <c r="BF68" s="25">
        <v>29.176482859376087</v>
      </c>
      <c r="BG68" s="25">
        <v>1.4901660226239124</v>
      </c>
      <c r="BH68" s="25">
        <v>53.976493289845756</v>
      </c>
      <c r="BI68" s="25">
        <v>0</v>
      </c>
      <c r="BJ68" s="25">
        <v>395.78015226118208</v>
      </c>
      <c r="BK68" s="25">
        <v>485.18468801045731</v>
      </c>
      <c r="BL68" s="25">
        <v>0.96483926910368434</v>
      </c>
      <c r="BM68" s="25">
        <v>0.76302073227132694</v>
      </c>
    </row>
    <row r="69" spans="1:65" x14ac:dyDescent="0.35">
      <c r="A69" s="25" t="s">
        <v>10689</v>
      </c>
      <c r="B69" s="25" t="s">
        <v>10654</v>
      </c>
      <c r="C69" s="25" t="s">
        <v>10657</v>
      </c>
      <c r="D69" s="25" t="s">
        <v>10511</v>
      </c>
      <c r="E69" s="25" t="s">
        <v>10758</v>
      </c>
      <c r="F69" s="25">
        <v>113596</v>
      </c>
      <c r="G69" s="25">
        <v>0.89711435912995197</v>
      </c>
      <c r="H69" s="25">
        <v>160</v>
      </c>
      <c r="I69" s="25">
        <v>383.92798588397335</v>
      </c>
      <c r="J69" s="42">
        <v>1.7925427197569019</v>
      </c>
      <c r="K69" s="25">
        <v>35</v>
      </c>
      <c r="L69" s="25">
        <v>94.935583308562599</v>
      </c>
      <c r="M69" s="25">
        <v>16.679201335116087</v>
      </c>
      <c r="N69" s="25">
        <v>40.328254271725797</v>
      </c>
      <c r="O69" s="25">
        <v>29.47187829077092</v>
      </c>
      <c r="P69" s="25">
        <v>7.422415198711132</v>
      </c>
      <c r="Q69" s="25">
        <v>3.4339607822437448</v>
      </c>
      <c r="R69" s="25">
        <v>3.4339607822437448</v>
      </c>
      <c r="S69" s="25">
        <v>0</v>
      </c>
      <c r="T69" s="25">
        <v>0</v>
      </c>
      <c r="U69" s="25">
        <v>25570.892383870112</v>
      </c>
      <c r="V69" s="25">
        <v>0</v>
      </c>
      <c r="W69" s="25">
        <v>0</v>
      </c>
      <c r="X69" s="25">
        <v>0</v>
      </c>
      <c r="Y69" s="25">
        <v>795.00380538430966</v>
      </c>
      <c r="Z69" s="25">
        <v>0</v>
      </c>
      <c r="AA69" s="25">
        <v>173.95</v>
      </c>
      <c r="AB69" s="25">
        <v>2.98</v>
      </c>
      <c r="AC69" s="25">
        <v>618.07380538430971</v>
      </c>
      <c r="AD69" s="25">
        <v>411.07581950033631</v>
      </c>
      <c r="AE69" s="25">
        <v>10.824806615655135</v>
      </c>
      <c r="AF69" s="25">
        <v>0</v>
      </c>
      <c r="AG69" s="25">
        <v>0</v>
      </c>
      <c r="AH69" s="25">
        <v>277.2506546552388</v>
      </c>
      <c r="AI69" s="25">
        <v>123.0003582294425</v>
      </c>
      <c r="AJ69" s="25">
        <v>0</v>
      </c>
      <c r="AK69" s="25">
        <v>0</v>
      </c>
      <c r="AL69" s="25">
        <v>0</v>
      </c>
      <c r="AM69" s="25">
        <v>0</v>
      </c>
      <c r="AN69" s="25">
        <v>0.66509179958651554</v>
      </c>
      <c r="AO69" s="25">
        <v>383.92798588397335</v>
      </c>
      <c r="AP69" s="25">
        <v>288.07546127089392</v>
      </c>
      <c r="AQ69" s="25">
        <v>10.824806615655135</v>
      </c>
      <c r="AR69" s="25">
        <v>0</v>
      </c>
      <c r="AS69" s="25">
        <v>0</v>
      </c>
      <c r="AT69" s="25">
        <v>277.2506546552388</v>
      </c>
      <c r="AU69" s="25">
        <v>442.1298406203266</v>
      </c>
      <c r="AV69" s="25">
        <v>147.59517133785704</v>
      </c>
      <c r="AW69" s="25">
        <v>147.59517133785704</v>
      </c>
      <c r="AX69" s="25">
        <v>0</v>
      </c>
      <c r="AY69" s="25">
        <v>0</v>
      </c>
      <c r="AZ69" s="25">
        <v>210.53331334391231</v>
      </c>
      <c r="BA69" s="25">
        <v>83.718984207234882</v>
      </c>
      <c r="BB69" s="25">
        <v>52.839303806948934</v>
      </c>
      <c r="BC69" s="25">
        <v>73.97502532972851</v>
      </c>
      <c r="BD69" s="25">
        <v>0</v>
      </c>
      <c r="BE69" s="25">
        <v>84.001355938557253</v>
      </c>
      <c r="BF69" s="25">
        <v>28.911957448719093</v>
      </c>
      <c r="BG69" s="25">
        <v>1.6022772097078446</v>
      </c>
      <c r="BH69" s="25">
        <v>53.487121280130317</v>
      </c>
      <c r="BI69" s="25">
        <v>0</v>
      </c>
      <c r="BJ69" s="25">
        <v>730.20530189122053</v>
      </c>
      <c r="BK69" s="25">
        <v>1141.2811213915568</v>
      </c>
      <c r="BL69" s="25">
        <v>1.1134710936007541</v>
      </c>
      <c r="BM69" s="25">
        <v>1.7925427197569019</v>
      </c>
    </row>
    <row r="70" spans="1:65" x14ac:dyDescent="0.35">
      <c r="A70" s="25" t="s">
        <v>10689</v>
      </c>
      <c r="B70" s="25" t="s">
        <v>10654</v>
      </c>
      <c r="C70" s="25" t="s">
        <v>10657</v>
      </c>
      <c r="D70" s="25" t="s">
        <v>10512</v>
      </c>
      <c r="E70" s="25" t="s">
        <v>10759</v>
      </c>
      <c r="F70" s="25">
        <v>113596</v>
      </c>
      <c r="G70" s="25">
        <v>0.89711435912995197</v>
      </c>
      <c r="H70" s="25">
        <v>160</v>
      </c>
      <c r="I70" s="25">
        <v>1329.6339557527026</v>
      </c>
      <c r="J70" s="42">
        <v>-1.6537426512904019E-2</v>
      </c>
      <c r="K70" s="25">
        <v>35</v>
      </c>
      <c r="L70" s="25">
        <v>121.26988747870843</v>
      </c>
      <c r="M70" s="25">
        <v>26.335491074134104</v>
      </c>
      <c r="N70" s="25">
        <v>40.328254271725797</v>
      </c>
      <c r="O70" s="25">
        <v>29.47187829077092</v>
      </c>
      <c r="P70" s="25">
        <v>7.422415198711132</v>
      </c>
      <c r="Q70" s="25">
        <v>3.4339607822437448</v>
      </c>
      <c r="R70" s="25">
        <v>3.4339607822437448</v>
      </c>
      <c r="S70" s="25">
        <v>0</v>
      </c>
      <c r="T70" s="25">
        <v>0</v>
      </c>
      <c r="U70" s="25">
        <v>25570.892383870112</v>
      </c>
      <c r="V70" s="25">
        <v>0</v>
      </c>
      <c r="W70" s="25">
        <v>0</v>
      </c>
      <c r="X70" s="25">
        <v>0</v>
      </c>
      <c r="Y70" s="25">
        <v>1697.1127373115864</v>
      </c>
      <c r="Z70" s="25">
        <v>0</v>
      </c>
      <c r="AA70" s="25">
        <v>173.95</v>
      </c>
      <c r="AB70" s="25">
        <v>2.98</v>
      </c>
      <c r="AC70" s="25">
        <v>1520.1827373115864</v>
      </c>
      <c r="AD70" s="25">
        <v>367.47878155888384</v>
      </c>
      <c r="AE70" s="25">
        <v>28.507331534858473</v>
      </c>
      <c r="AF70" s="25">
        <v>0</v>
      </c>
      <c r="AG70" s="25">
        <v>0</v>
      </c>
      <c r="AH70" s="25">
        <v>215.97109179458278</v>
      </c>
      <c r="AI70" s="25">
        <v>123.0003582294425</v>
      </c>
      <c r="AJ70" s="25">
        <v>0</v>
      </c>
      <c r="AK70" s="25">
        <v>0</v>
      </c>
      <c r="AL70" s="25">
        <v>0</v>
      </c>
      <c r="AM70" s="25">
        <v>0</v>
      </c>
      <c r="AN70" s="25">
        <v>0.24173329464901233</v>
      </c>
      <c r="AO70" s="25">
        <v>1329.6339557527026</v>
      </c>
      <c r="AP70" s="25">
        <v>244.47842332944126</v>
      </c>
      <c r="AQ70" s="25">
        <v>28.507331534858473</v>
      </c>
      <c r="AR70" s="25">
        <v>0</v>
      </c>
      <c r="AS70" s="25">
        <v>0</v>
      </c>
      <c r="AT70" s="25">
        <v>215.97109179458278</v>
      </c>
      <c r="AU70" s="25">
        <v>721.23680859093906</v>
      </c>
      <c r="AV70" s="25">
        <v>147.59517133785704</v>
      </c>
      <c r="AW70" s="25">
        <v>147.59517133785704</v>
      </c>
      <c r="AX70" s="25">
        <v>0</v>
      </c>
      <c r="AY70" s="25">
        <v>0</v>
      </c>
      <c r="AZ70" s="25">
        <v>354.87718060823079</v>
      </c>
      <c r="BA70" s="25">
        <v>83.718984207234882</v>
      </c>
      <c r="BB70" s="25">
        <v>112.9825818337483</v>
      </c>
      <c r="BC70" s="25">
        <v>158.17561456724761</v>
      </c>
      <c r="BD70" s="25">
        <v>0</v>
      </c>
      <c r="BE70" s="25">
        <v>218.76445664485121</v>
      </c>
      <c r="BF70" s="25">
        <v>76.197255942155564</v>
      </c>
      <c r="BG70" s="25">
        <v>1.6022772097078446</v>
      </c>
      <c r="BH70" s="25">
        <v>140.96492349298779</v>
      </c>
      <c r="BI70" s="25">
        <v>0</v>
      </c>
      <c r="BJ70" s="25">
        <v>965.71523192038035</v>
      </c>
      <c r="BK70" s="25">
        <v>1333.1940134792642</v>
      </c>
      <c r="BL70" s="25">
        <v>-1.446452672604928E-2</v>
      </c>
      <c r="BM70" s="25">
        <v>-1.6537426512904019E-2</v>
      </c>
    </row>
    <row r="71" spans="1:65" x14ac:dyDescent="0.35">
      <c r="A71" s="25" t="s">
        <v>10689</v>
      </c>
      <c r="B71" s="25" t="s">
        <v>10654</v>
      </c>
      <c r="C71" s="25" t="s">
        <v>10760</v>
      </c>
      <c r="D71" s="25" t="s">
        <v>9780</v>
      </c>
      <c r="E71" s="25" t="s">
        <v>10761</v>
      </c>
      <c r="F71" s="25">
        <v>113596</v>
      </c>
      <c r="G71" s="25">
        <v>0.89711435912995197</v>
      </c>
      <c r="H71" s="25">
        <v>160</v>
      </c>
      <c r="I71" s="40">
        <v>339.52871350286438</v>
      </c>
      <c r="J71" s="43">
        <v>1.4496132972186053</v>
      </c>
      <c r="K71" s="25">
        <v>35</v>
      </c>
      <c r="L71" s="25">
        <v>142.39405064604466</v>
      </c>
      <c r="M71" s="25">
        <v>21.459992018290979</v>
      </c>
      <c r="N71" s="25">
        <v>40.328254271725797</v>
      </c>
      <c r="O71" s="25">
        <v>7.5169647908511941</v>
      </c>
      <c r="P71" s="25">
        <v>15.614747181787349</v>
      </c>
      <c r="Q71" s="25">
        <v>17.196542299087248</v>
      </c>
      <c r="R71" s="25">
        <v>3.216178278170132</v>
      </c>
      <c r="S71" s="25">
        <v>6.739425966428751</v>
      </c>
      <c r="T71" s="25">
        <v>7.240938054488363</v>
      </c>
      <c r="U71" s="25">
        <v>0</v>
      </c>
      <c r="V71" s="25">
        <v>4897.2857544395838</v>
      </c>
      <c r="W71" s="25">
        <v>0</v>
      </c>
      <c r="X71" s="25">
        <v>0</v>
      </c>
      <c r="Y71" s="25">
        <v>481.34691880743662</v>
      </c>
      <c r="Z71" s="25">
        <v>0</v>
      </c>
      <c r="AA71" s="25">
        <v>173.95</v>
      </c>
      <c r="AB71" s="25">
        <v>2.98</v>
      </c>
      <c r="AC71" s="25">
        <v>304.41691880743667</v>
      </c>
      <c r="AD71" s="25">
        <v>141.81820530457225</v>
      </c>
      <c r="AE71" s="25">
        <v>14.363230714975094</v>
      </c>
      <c r="AF71" s="25">
        <v>0</v>
      </c>
      <c r="AG71" s="25">
        <v>0</v>
      </c>
      <c r="AH71" s="25">
        <v>25.994205839597186</v>
      </c>
      <c r="AI71" s="25">
        <v>101.46076875</v>
      </c>
      <c r="AJ71" s="25">
        <v>0</v>
      </c>
      <c r="AK71" s="25">
        <v>0</v>
      </c>
      <c r="AL71" s="25">
        <v>0</v>
      </c>
      <c r="AM71" s="25">
        <v>0</v>
      </c>
      <c r="AN71" s="25">
        <v>0.46586834220696322</v>
      </c>
      <c r="AO71" s="25">
        <v>339.52871350286438</v>
      </c>
      <c r="AP71" s="25">
        <v>40.357436554572281</v>
      </c>
      <c r="AQ71" s="25">
        <v>14.363230714975094</v>
      </c>
      <c r="AR71" s="25">
        <v>0</v>
      </c>
      <c r="AS71" s="25">
        <v>0</v>
      </c>
      <c r="AT71" s="25">
        <v>25.994205839597186</v>
      </c>
      <c r="AU71" s="25">
        <v>449.42661482957055</v>
      </c>
      <c r="AV71" s="25">
        <v>96.971294505606778</v>
      </c>
      <c r="AW71" s="25">
        <v>96.971294505606778</v>
      </c>
      <c r="AX71" s="25">
        <v>0</v>
      </c>
      <c r="AY71" s="25">
        <v>0</v>
      </c>
      <c r="AZ71" s="25">
        <v>279.24120929594199</v>
      </c>
      <c r="BA71" s="25">
        <v>77.861174682099417</v>
      </c>
      <c r="BB71" s="25">
        <v>83.90834775576775</v>
      </c>
      <c r="BC71" s="25">
        <v>117.47168685807483</v>
      </c>
      <c r="BD71" s="25">
        <v>0</v>
      </c>
      <c r="BE71" s="25">
        <v>73.214111028021776</v>
      </c>
      <c r="BF71" s="25">
        <v>25.166296493122058</v>
      </c>
      <c r="BG71" s="25">
        <v>1.4901660226239124</v>
      </c>
      <c r="BH71" s="25">
        <v>46.557648512275804</v>
      </c>
      <c r="BI71" s="25">
        <v>0</v>
      </c>
      <c r="BJ71" s="25">
        <v>489.78405138414286</v>
      </c>
      <c r="BK71" s="25">
        <v>631.6022566887151</v>
      </c>
      <c r="BL71" s="25">
        <v>1.6168133486451106</v>
      </c>
      <c r="BM71" s="25">
        <v>1.4496132972186053</v>
      </c>
    </row>
    <row r="72" spans="1:65" x14ac:dyDescent="0.35">
      <c r="A72" s="25" t="s">
        <v>10689</v>
      </c>
      <c r="B72" s="25" t="s">
        <v>10762</v>
      </c>
      <c r="C72" s="25" t="s">
        <v>9780</v>
      </c>
      <c r="D72" s="25" t="s">
        <v>9780</v>
      </c>
      <c r="E72" s="25" t="s">
        <v>10197</v>
      </c>
      <c r="F72" s="25">
        <f>F63</f>
        <v>1134874</v>
      </c>
      <c r="G72" s="25">
        <f>G63</f>
        <v>0.89712171535257745</v>
      </c>
      <c r="H72" s="25">
        <f>(H63*N63+H71*N71)/(N63+N71)</f>
        <v>160</v>
      </c>
      <c r="I72" s="25">
        <f>(I63*N63+I71*N71)/(N63+N71)</f>
        <v>339.92453216421757</v>
      </c>
      <c r="J72" s="42">
        <f>(J63*N63+J71*N71)/(N63+N71)</f>
        <v>0.86527324659592963</v>
      </c>
      <c r="K72" s="25">
        <f>K63</f>
        <v>35</v>
      </c>
      <c r="L72" s="25">
        <f t="shared" ref="L72:W72" si="6">L63+L71</f>
        <v>788.87909171469016</v>
      </c>
      <c r="M72" s="25">
        <f t="shared" si="6"/>
        <v>86.500805653688204</v>
      </c>
      <c r="N72" s="25">
        <f t="shared" si="6"/>
        <v>443.22855468629086</v>
      </c>
      <c r="O72" s="25">
        <f t="shared" si="6"/>
        <v>82.615364836473816</v>
      </c>
      <c r="P72" s="25">
        <f t="shared" si="6"/>
        <v>171.6142181246783</v>
      </c>
      <c r="Q72" s="25">
        <f t="shared" si="6"/>
        <v>188.99897172513866</v>
      </c>
      <c r="R72" s="25">
        <f t="shared" si="6"/>
        <v>35.34747723623169</v>
      </c>
      <c r="S72" s="25">
        <f t="shared" si="6"/>
        <v>74.069807494983465</v>
      </c>
      <c r="T72" s="25">
        <f t="shared" si="6"/>
        <v>79.581686993923512</v>
      </c>
      <c r="U72" s="25">
        <f t="shared" si="6"/>
        <v>0</v>
      </c>
      <c r="V72" s="25">
        <f t="shared" si="6"/>
        <v>53823.725475462532</v>
      </c>
      <c r="W72" s="25">
        <f t="shared" si="6"/>
        <v>0</v>
      </c>
      <c r="X72" s="25">
        <f>(X63*N63+X71*N71)/(N63+N71)</f>
        <v>0</v>
      </c>
      <c r="Y72" s="25">
        <f>(Y63*N63+Y71*N71)/(N63+N71)</f>
        <v>481.81136375149686</v>
      </c>
      <c r="Z72" s="25">
        <f>(Z63*N63+Z71*N71)/(N63+N71)</f>
        <v>0</v>
      </c>
      <c r="AA72" s="25">
        <f>(AA63*N63+AA71*N71)/(N63+N71)</f>
        <v>173.19551961779453</v>
      </c>
      <c r="AB72" s="25">
        <f>(AB63*N63+AB71*N71)/(N63+N71)</f>
        <v>4.4707805142373065</v>
      </c>
      <c r="AC72" s="25">
        <f>(AC63*N63+AC71*N71)/(N63+N71)</f>
        <v>304.14506361946502</v>
      </c>
      <c r="AD72" s="25">
        <f>(AD63*N63+AD71*N71)/(N63+N71)</f>
        <v>141.88683158727929</v>
      </c>
      <c r="AE72" s="25">
        <f>(AE63*N63+AE71*N71)/(N63+N71)</f>
        <v>14.121358748279649</v>
      </c>
      <c r="AF72" s="25">
        <f>(AF63*N63+AF71*N71)/(N63+N71)</f>
        <v>0</v>
      </c>
      <c r="AG72" s="25">
        <f>(AG63*N63+AG71*N71)/(N63+N71)</f>
        <v>0</v>
      </c>
      <c r="AH72" s="25">
        <f>(AH63*N63+AH71*N71)/(N63+N71)</f>
        <v>25.633020366509427</v>
      </c>
      <c r="AI72" s="25">
        <f>(AI63*N63+AI71*N71)/(N63+N71)</f>
        <v>101.46076874999999</v>
      </c>
      <c r="AJ72" s="25">
        <f>(AJ63*N63+AJ71*N71)/(N63+N71)</f>
        <v>0.67168372249027108</v>
      </c>
      <c r="AK72" s="25">
        <f>(AK63*N63+AK71*N71)/(N63+N71)</f>
        <v>0</v>
      </c>
      <c r="AL72" s="25">
        <f>(AL63*N63+AL71*N71)/(N63+N71)</f>
        <v>0</v>
      </c>
      <c r="AM72" s="25">
        <f>(AM63*N63+AM71*N71)/(N63+N71)</f>
        <v>0</v>
      </c>
      <c r="AN72" s="25">
        <f>(AN63*N63+AN71*N71)/(N63+N71)</f>
        <v>0.46651044528300789</v>
      </c>
      <c r="AO72" s="25">
        <f>(AO63*N63+AO71*N71)/(N63+N71)</f>
        <v>339.92453216421757</v>
      </c>
      <c r="AP72" s="25">
        <f>(AP63*N63+AP71*N71)/(N63+N71)</f>
        <v>39.754379114789074</v>
      </c>
      <c r="AQ72" s="25">
        <f>(AQ63*N63+AQ71*N71)/(N63+N71)</f>
        <v>14.121358748279649</v>
      </c>
      <c r="AR72" s="25">
        <f>(AR63*N63+AR71*N71)/(N63+N71)</f>
        <v>0</v>
      </c>
      <c r="AS72" s="25">
        <f>(AS63*N63+AS71*N71)/(N63+N71)</f>
        <v>0</v>
      </c>
      <c r="AT72" s="25">
        <f>(AT63*N63+AT71*N71)/(N63+N71)</f>
        <v>25.633020366509427</v>
      </c>
      <c r="AU72" s="25">
        <f>(AU63*N63+AU71*N71)/(N63+N71)</f>
        <v>251.6083052477131</v>
      </c>
      <c r="AV72" s="25">
        <f>(AV63*N63+AV71*N71)/(N63+N71)</f>
        <v>52.824259138420345</v>
      </c>
      <c r="AW72" s="25">
        <f>(AW63*N63+AW71*N71)/(N63+N71)</f>
        <v>52.824259138420345</v>
      </c>
      <c r="AX72" s="25">
        <f>(AX63*N63+AX71*N71)/(N63+N71)</f>
        <v>0</v>
      </c>
      <c r="AY72" s="25">
        <f>(AY63*N63+AY71*N71)/(N63+N71)</f>
        <v>0</v>
      </c>
      <c r="AZ72" s="25">
        <f>(AZ63*N63+AZ71*N71)/(N63+N71)</f>
        <v>133.08895133385832</v>
      </c>
      <c r="BA72" s="25">
        <f>(BA63*N63+BA71*N71)/(N63+N71)</f>
        <v>77.861174682099403</v>
      </c>
      <c r="BB72" s="25">
        <f>(BB63*N63+BB71*N71)/(N63+N71)</f>
        <v>23.011573604899549</v>
      </c>
      <c r="BC72" s="25">
        <f>(BC63*N63+BC71*N71)/(N63+N71)</f>
        <v>32.216203046859363</v>
      </c>
      <c r="BD72" s="25">
        <f>(BD63*N63+BD71*N71)/(N63+N71)</f>
        <v>0</v>
      </c>
      <c r="BE72" s="25">
        <f>(BE63*N63+BE71*N71)/(N63+N71)</f>
        <v>65.695094775434427</v>
      </c>
      <c r="BF72" s="25">
        <f>(BF63*N63+BF71*N71)/(N63+N71)</f>
        <v>22.528045176424744</v>
      </c>
      <c r="BG72" s="25">
        <f>(BG63*N63+BG71*N71)/(N63+N71)</f>
        <v>1.4901660226239124</v>
      </c>
      <c r="BH72" s="25">
        <f>(BH63*N63+BH71*N71)/(N63+N71)</f>
        <v>41.676883576385777</v>
      </c>
      <c r="BI72" s="25">
        <f>(BI63*N63+BI71*N71)/(N63+N71)</f>
        <v>0</v>
      </c>
      <c r="BJ72" s="25">
        <f>(BJ63*N63+BJ71*N71)/(N63+N71)</f>
        <v>291.36268436250214</v>
      </c>
      <c r="BK72" s="25">
        <f>(BK63*N63+BK71*N71)/(N63+N71)</f>
        <v>433.24951594978143</v>
      </c>
      <c r="BL72" s="25">
        <f>(BL63*N63+BL71*N71)/(N63+N71)</f>
        <v>0.96692928247292154</v>
      </c>
      <c r="BM72" s="25">
        <f>(BM63*N63+BM71*N71)/(N63+N71)</f>
        <v>0.86527324659592963</v>
      </c>
    </row>
    <row r="73" spans="1:65" x14ac:dyDescent="0.35">
      <c r="A73" s="25" t="s">
        <v>10700</v>
      </c>
      <c r="B73" s="25" t="s">
        <v>10654</v>
      </c>
      <c r="C73" s="25" t="s">
        <v>10655</v>
      </c>
      <c r="D73" s="25" t="s">
        <v>10506</v>
      </c>
      <c r="E73" s="25" t="s">
        <v>10763</v>
      </c>
      <c r="F73" s="25">
        <v>1134874</v>
      </c>
      <c r="G73" s="25">
        <v>0.89712171535257745</v>
      </c>
      <c r="H73" s="25">
        <v>160</v>
      </c>
      <c r="I73" s="25">
        <v>320.60668653272916</v>
      </c>
      <c r="J73" s="42">
        <v>0.91587308903886189</v>
      </c>
      <c r="K73" s="25">
        <v>35</v>
      </c>
      <c r="L73" s="25">
        <v>646.4850410686455</v>
      </c>
      <c r="M73" s="25">
        <v>65.040813635397228</v>
      </c>
      <c r="N73" s="25">
        <v>402.90030041456504</v>
      </c>
      <c r="O73" s="25">
        <v>75.098400045622625</v>
      </c>
      <c r="P73" s="25">
        <v>155.99947094289095</v>
      </c>
      <c r="Q73" s="25">
        <v>171.80242942605142</v>
      </c>
      <c r="R73" s="25">
        <v>32.131298958061556</v>
      </c>
      <c r="S73" s="25">
        <v>67.33038152855471</v>
      </c>
      <c r="T73" s="25">
        <v>72.340748939435144</v>
      </c>
      <c r="U73" s="25">
        <v>0</v>
      </c>
      <c r="V73" s="25">
        <v>48926.439721022951</v>
      </c>
      <c r="W73" s="25">
        <v>0</v>
      </c>
      <c r="X73" s="25">
        <v>0</v>
      </c>
      <c r="Y73" s="25">
        <v>481.85785230903832</v>
      </c>
      <c r="Z73" s="25">
        <v>0</v>
      </c>
      <c r="AA73" s="25">
        <v>173.12</v>
      </c>
      <c r="AB73" s="25">
        <v>4.62</v>
      </c>
      <c r="AC73" s="25">
        <v>304.11785230903831</v>
      </c>
      <c r="AD73" s="25">
        <v>161.25116577630916</v>
      </c>
      <c r="AE73" s="25">
        <v>14.097148604569009</v>
      </c>
      <c r="AF73" s="25">
        <v>0</v>
      </c>
      <c r="AG73" s="25">
        <v>0</v>
      </c>
      <c r="AH73" s="25">
        <v>25.596867552567744</v>
      </c>
      <c r="AI73" s="25">
        <v>101.46076875</v>
      </c>
      <c r="AJ73" s="25">
        <v>0.73891581917248972</v>
      </c>
      <c r="AK73" s="25">
        <v>0</v>
      </c>
      <c r="AL73" s="25">
        <v>0</v>
      </c>
      <c r="AM73" s="25">
        <v>19.357465049999998</v>
      </c>
      <c r="AN73" s="25">
        <v>0.53022591259275709</v>
      </c>
      <c r="AO73" s="25">
        <v>320.60668653272916</v>
      </c>
      <c r="AP73" s="25">
        <v>39.694016157136751</v>
      </c>
      <c r="AQ73" s="25">
        <v>14.097148604569009</v>
      </c>
      <c r="AR73" s="25">
        <v>0</v>
      </c>
      <c r="AS73" s="25">
        <v>0</v>
      </c>
      <c r="AT73" s="25">
        <v>25.596867552567744</v>
      </c>
      <c r="AU73" s="25">
        <v>231.80770673683716</v>
      </c>
      <c r="AV73" s="25">
        <v>48.405367254252369</v>
      </c>
      <c r="AW73" s="25">
        <v>48.405367254252369</v>
      </c>
      <c r="AX73" s="25">
        <v>0</v>
      </c>
      <c r="AY73" s="25">
        <v>0</v>
      </c>
      <c r="AZ73" s="25">
        <v>118.45985968161318</v>
      </c>
      <c r="BA73" s="25">
        <v>77.861174682099403</v>
      </c>
      <c r="BB73" s="25">
        <v>16.916118749797409</v>
      </c>
      <c r="BC73" s="25">
        <v>23.68256624971637</v>
      </c>
      <c r="BD73" s="25">
        <v>0</v>
      </c>
      <c r="BE73" s="25">
        <v>64.942479800971597</v>
      </c>
      <c r="BF73" s="25">
        <v>22.263969746788661</v>
      </c>
      <c r="BG73" s="25">
        <v>1.4901660226239124</v>
      </c>
      <c r="BH73" s="25">
        <v>41.188344031559019</v>
      </c>
      <c r="BI73" s="25">
        <v>0</v>
      </c>
      <c r="BJ73" s="25">
        <v>271.50172289397392</v>
      </c>
      <c r="BK73" s="25">
        <v>432.75288867028308</v>
      </c>
      <c r="BL73" s="25">
        <v>0.96553041569838138</v>
      </c>
      <c r="BM73" s="25">
        <v>0.91587308903886189</v>
      </c>
    </row>
    <row r="74" spans="1:65" x14ac:dyDescent="0.35">
      <c r="A74" s="25" t="s">
        <v>10700</v>
      </c>
      <c r="B74" s="25" t="s">
        <v>10654</v>
      </c>
      <c r="C74" s="25" t="s">
        <v>10655</v>
      </c>
      <c r="D74" s="25" t="s">
        <v>10507</v>
      </c>
      <c r="E74" s="25" t="s">
        <v>10764</v>
      </c>
      <c r="F74" s="25">
        <v>1134874</v>
      </c>
      <c r="G74" s="25">
        <v>0.89712171535257745</v>
      </c>
      <c r="H74" s="25">
        <v>160</v>
      </c>
      <c r="I74" s="25">
        <v>339.75719622313358</v>
      </c>
      <c r="J74" s="42">
        <v>0.71222562831722391</v>
      </c>
      <c r="K74" s="25">
        <v>35</v>
      </c>
      <c r="L74" s="25">
        <v>646.4850410686455</v>
      </c>
      <c r="M74" s="25">
        <v>65.040813635397228</v>
      </c>
      <c r="N74" s="25">
        <v>402.90030041456504</v>
      </c>
      <c r="O74" s="25">
        <v>75.098400045622625</v>
      </c>
      <c r="P74" s="25">
        <v>155.99947094289095</v>
      </c>
      <c r="Q74" s="25">
        <v>171.80242942605142</v>
      </c>
      <c r="R74" s="25">
        <v>32.131298958061556</v>
      </c>
      <c r="S74" s="25">
        <v>67.33038152855471</v>
      </c>
      <c r="T74" s="25">
        <v>72.340748939435144</v>
      </c>
      <c r="U74" s="25">
        <v>0</v>
      </c>
      <c r="V74" s="25">
        <v>0</v>
      </c>
      <c r="W74" s="25">
        <v>12231.609930255738</v>
      </c>
      <c r="X74" s="25">
        <v>0</v>
      </c>
      <c r="Y74" s="25">
        <v>481.85785230903832</v>
      </c>
      <c r="Z74" s="25">
        <v>0</v>
      </c>
      <c r="AA74" s="25">
        <v>173.12</v>
      </c>
      <c r="AB74" s="25">
        <v>4.62</v>
      </c>
      <c r="AC74" s="25">
        <v>304.11785230903831</v>
      </c>
      <c r="AD74" s="25">
        <v>142.10065608590475</v>
      </c>
      <c r="AE74" s="25">
        <v>-15.844676157055096</v>
      </c>
      <c r="AF74" s="25">
        <v>1.6577969064034253</v>
      </c>
      <c r="AG74" s="25">
        <v>3.401793361360363</v>
      </c>
      <c r="AH74" s="25">
        <v>0</v>
      </c>
      <c r="AI74" s="25">
        <v>101.46076875</v>
      </c>
      <c r="AJ74" s="25">
        <v>0</v>
      </c>
      <c r="AK74" s="25">
        <v>32.067508175196103</v>
      </c>
      <c r="AL74" s="25">
        <v>0</v>
      </c>
      <c r="AM74" s="25">
        <v>19.357465049999998</v>
      </c>
      <c r="AN74" s="25">
        <v>0.46725522690297372</v>
      </c>
      <c r="AO74" s="25">
        <v>339.75719622313358</v>
      </c>
      <c r="AP74" s="25">
        <v>0</v>
      </c>
      <c r="AQ74" s="25">
        <v>0</v>
      </c>
      <c r="AR74" s="25">
        <v>0</v>
      </c>
      <c r="AS74" s="25">
        <v>0</v>
      </c>
      <c r="AT74" s="25">
        <v>0</v>
      </c>
      <c r="AU74" s="25">
        <v>239.00097877845315</v>
      </c>
      <c r="AV74" s="25">
        <v>48.405367254252369</v>
      </c>
      <c r="AW74" s="25">
        <v>48.405367254252369</v>
      </c>
      <c r="AX74" s="25">
        <v>0</v>
      </c>
      <c r="AY74" s="25">
        <v>0</v>
      </c>
      <c r="AZ74" s="25">
        <v>118.45985968161318</v>
      </c>
      <c r="BA74" s="25">
        <v>77.861174682099403</v>
      </c>
      <c r="BB74" s="25">
        <v>16.916118749797409</v>
      </c>
      <c r="BC74" s="25">
        <v>23.68256624971637</v>
      </c>
      <c r="BD74" s="25">
        <v>0</v>
      </c>
      <c r="BE74" s="25">
        <v>72.135751842587595</v>
      </c>
      <c r="BF74" s="25">
        <v>24.787924849110063</v>
      </c>
      <c r="BG74" s="25">
        <v>1.4901660226239124</v>
      </c>
      <c r="BH74" s="25">
        <v>45.857660970853615</v>
      </c>
      <c r="BI74" s="25">
        <v>0</v>
      </c>
      <c r="BJ74" s="25">
        <v>239.00097877845315</v>
      </c>
      <c r="BK74" s="25">
        <v>381.10163486435789</v>
      </c>
      <c r="BL74" s="25">
        <v>0.79569081761573368</v>
      </c>
      <c r="BM74" s="25">
        <v>0.71222562831722391</v>
      </c>
    </row>
    <row r="75" spans="1:65" x14ac:dyDescent="0.35">
      <c r="A75" s="25" t="s">
        <v>10700</v>
      </c>
      <c r="B75" s="25" t="s">
        <v>10654</v>
      </c>
      <c r="C75" s="25" t="s">
        <v>10655</v>
      </c>
      <c r="D75" s="25" t="s">
        <v>10508</v>
      </c>
      <c r="E75" s="25" t="s">
        <v>10765</v>
      </c>
      <c r="F75" s="25">
        <v>1134874</v>
      </c>
      <c r="G75" s="25">
        <v>0.89712171535257745</v>
      </c>
      <c r="H75" s="25">
        <v>160</v>
      </c>
      <c r="I75" s="25">
        <v>344.81678649089736</v>
      </c>
      <c r="J75" s="42">
        <v>0.68919261825724842</v>
      </c>
      <c r="K75" s="25">
        <v>35</v>
      </c>
      <c r="L75" s="25">
        <v>646.4850410686455</v>
      </c>
      <c r="M75" s="25">
        <v>65.040813635397228</v>
      </c>
      <c r="N75" s="25">
        <v>402.90030041456504</v>
      </c>
      <c r="O75" s="25">
        <v>75.098400045622625</v>
      </c>
      <c r="P75" s="25">
        <v>155.99947094289095</v>
      </c>
      <c r="Q75" s="25">
        <v>171.80242942605142</v>
      </c>
      <c r="R75" s="25">
        <v>32.131298958061556</v>
      </c>
      <c r="S75" s="25">
        <v>67.33038152855471</v>
      </c>
      <c r="T75" s="25">
        <v>72.340748939435144</v>
      </c>
      <c r="U75" s="25">
        <v>0</v>
      </c>
      <c r="V75" s="25">
        <v>0</v>
      </c>
      <c r="W75" s="25">
        <v>0</v>
      </c>
      <c r="X75" s="25">
        <v>12231609.930255737</v>
      </c>
      <c r="Y75" s="25">
        <v>481.85785230903832</v>
      </c>
      <c r="Z75" s="25">
        <v>0</v>
      </c>
      <c r="AA75" s="25">
        <v>173.12</v>
      </c>
      <c r="AB75" s="25">
        <v>4.62</v>
      </c>
      <c r="AC75" s="25">
        <v>304.11785230903831</v>
      </c>
      <c r="AD75" s="25">
        <v>137.04106581814096</v>
      </c>
      <c r="AE75" s="25">
        <v>-15.844676157055096</v>
      </c>
      <c r="AF75" s="25">
        <v>0</v>
      </c>
      <c r="AG75" s="25">
        <v>0</v>
      </c>
      <c r="AH75" s="25">
        <v>0</v>
      </c>
      <c r="AI75" s="25">
        <v>101.46076875</v>
      </c>
      <c r="AJ75" s="25">
        <v>0</v>
      </c>
      <c r="AK75" s="25">
        <v>32.067508175196103</v>
      </c>
      <c r="AL75" s="25">
        <v>0</v>
      </c>
      <c r="AM75" s="25">
        <v>19.357465049999998</v>
      </c>
      <c r="AN75" s="25">
        <v>0.45061828754098476</v>
      </c>
      <c r="AO75" s="25">
        <v>344.81678649089736</v>
      </c>
      <c r="AP75" s="25">
        <v>0</v>
      </c>
      <c r="AQ75" s="25">
        <v>0</v>
      </c>
      <c r="AR75" s="25">
        <v>0</v>
      </c>
      <c r="AS75" s="25">
        <v>0</v>
      </c>
      <c r="AT75" s="25">
        <v>0</v>
      </c>
      <c r="AU75" s="25">
        <v>239.72197039160949</v>
      </c>
      <c r="AV75" s="25">
        <v>48.405367254252369</v>
      </c>
      <c r="AW75" s="25">
        <v>48.405367254252369</v>
      </c>
      <c r="AX75" s="25">
        <v>0</v>
      </c>
      <c r="AY75" s="25">
        <v>0</v>
      </c>
      <c r="AZ75" s="25">
        <v>118.45985968161318</v>
      </c>
      <c r="BA75" s="25">
        <v>77.861174682099403</v>
      </c>
      <c r="BB75" s="25">
        <v>16.916118749797409</v>
      </c>
      <c r="BC75" s="25">
        <v>23.68256624971637</v>
      </c>
      <c r="BD75" s="25">
        <v>0</v>
      </c>
      <c r="BE75" s="25">
        <v>72.856743455743924</v>
      </c>
      <c r="BF75" s="25">
        <v>25.040904362498249</v>
      </c>
      <c r="BG75" s="25">
        <v>1.4901660226239124</v>
      </c>
      <c r="BH75" s="25">
        <v>46.325673070621754</v>
      </c>
      <c r="BI75" s="25">
        <v>0</v>
      </c>
      <c r="BJ75" s="25">
        <v>239.72197039160949</v>
      </c>
      <c r="BK75" s="25">
        <v>376.76303620975045</v>
      </c>
      <c r="BL75" s="25">
        <v>0.78142464211282803</v>
      </c>
      <c r="BM75" s="25">
        <v>0.68919261825724842</v>
      </c>
    </row>
    <row r="76" spans="1:65" x14ac:dyDescent="0.35">
      <c r="A76" s="25" t="s">
        <v>10700</v>
      </c>
      <c r="B76" s="25" t="s">
        <v>10654</v>
      </c>
      <c r="C76" s="25" t="s">
        <v>10655</v>
      </c>
      <c r="D76" s="25" t="s">
        <v>10509</v>
      </c>
      <c r="E76" s="25" t="s">
        <v>10766</v>
      </c>
      <c r="F76" s="25">
        <v>1134874</v>
      </c>
      <c r="G76" s="25">
        <v>0.89712171535257745</v>
      </c>
      <c r="H76" s="25">
        <v>160</v>
      </c>
      <c r="I76" s="25">
        <v>336.56537396951245</v>
      </c>
      <c r="J76" s="42">
        <v>0.66642921855078852</v>
      </c>
      <c r="K76" s="25">
        <v>35</v>
      </c>
      <c r="L76" s="25">
        <v>442.55374470744323</v>
      </c>
      <c r="M76" s="25">
        <v>51.699394560811548</v>
      </c>
      <c r="N76" s="25">
        <v>402.90030041456504</v>
      </c>
      <c r="O76" s="25">
        <v>56.615550214254661</v>
      </c>
      <c r="P76" s="25">
        <v>162.60048873980804</v>
      </c>
      <c r="Q76" s="25">
        <v>183.68426146050226</v>
      </c>
      <c r="R76" s="25">
        <v>32.131298958061556</v>
      </c>
      <c r="S76" s="25">
        <v>79.212213563005548</v>
      </c>
      <c r="T76" s="25">
        <v>72.340748939435144</v>
      </c>
      <c r="U76" s="25">
        <v>0</v>
      </c>
      <c r="V76" s="25">
        <v>0</v>
      </c>
      <c r="W76" s="25">
        <v>0</v>
      </c>
      <c r="X76" s="25">
        <v>0</v>
      </c>
      <c r="Y76" s="25">
        <v>444.86604509995624</v>
      </c>
      <c r="Z76" s="25">
        <v>0</v>
      </c>
      <c r="AA76" s="25">
        <v>173.12</v>
      </c>
      <c r="AB76" s="25">
        <v>4.62</v>
      </c>
      <c r="AC76" s="25">
        <v>267.12604509995623</v>
      </c>
      <c r="AD76" s="25">
        <v>108.30067113044379</v>
      </c>
      <c r="AE76" s="25">
        <v>-12.517562669556179</v>
      </c>
      <c r="AF76" s="25">
        <v>0</v>
      </c>
      <c r="AG76" s="25">
        <v>0</v>
      </c>
      <c r="AH76" s="25">
        <v>0</v>
      </c>
      <c r="AI76" s="25">
        <v>101.46076875</v>
      </c>
      <c r="AJ76" s="25">
        <v>0</v>
      </c>
      <c r="AK76" s="25">
        <v>0</v>
      </c>
      <c r="AL76" s="25">
        <v>0</v>
      </c>
      <c r="AM76" s="25">
        <v>19.357465049999998</v>
      </c>
      <c r="AN76" s="25">
        <v>0.40542909655222359</v>
      </c>
      <c r="AO76" s="25">
        <v>336.56537396951245</v>
      </c>
      <c r="AP76" s="25">
        <v>0</v>
      </c>
      <c r="AQ76" s="25">
        <v>0</v>
      </c>
      <c r="AR76" s="25">
        <v>0</v>
      </c>
      <c r="AS76" s="25">
        <v>0</v>
      </c>
      <c r="AT76" s="25">
        <v>0</v>
      </c>
      <c r="AU76" s="25">
        <v>218.1223731352685</v>
      </c>
      <c r="AV76" s="25">
        <v>46.537809325014834</v>
      </c>
      <c r="AW76" s="25">
        <v>46.537809325014834</v>
      </c>
      <c r="AX76" s="25">
        <v>0</v>
      </c>
      <c r="AY76" s="25">
        <v>0</v>
      </c>
      <c r="AZ76" s="25">
        <v>104.47867767433765</v>
      </c>
      <c r="BA76" s="25">
        <v>77.861174682099403</v>
      </c>
      <c r="BB76" s="25">
        <v>11.090626246765936</v>
      </c>
      <c r="BC76" s="25">
        <v>15.526876745472311</v>
      </c>
      <c r="BD76" s="25">
        <v>0</v>
      </c>
      <c r="BE76" s="25">
        <v>67.105886135916023</v>
      </c>
      <c r="BF76" s="25">
        <v>23.023059688874426</v>
      </c>
      <c r="BG76" s="25">
        <v>1.4901660226239124</v>
      </c>
      <c r="BH76" s="25">
        <v>42.59266042441768</v>
      </c>
      <c r="BI76" s="25">
        <v>0</v>
      </c>
      <c r="BJ76" s="25">
        <v>218.1223731352685</v>
      </c>
      <c r="BK76" s="25">
        <v>326.42304426571229</v>
      </c>
      <c r="BL76" s="25">
        <v>0.83966727797667984</v>
      </c>
      <c r="BM76" s="25">
        <v>0.66642921855078852</v>
      </c>
    </row>
    <row r="77" spans="1:65" x14ac:dyDescent="0.35">
      <c r="A77" s="25" t="s">
        <v>10700</v>
      </c>
      <c r="B77" s="25" t="s">
        <v>10654</v>
      </c>
      <c r="C77" s="25" t="s">
        <v>10655</v>
      </c>
      <c r="D77" s="25" t="s">
        <v>10510</v>
      </c>
      <c r="E77" s="25" t="s">
        <v>10767</v>
      </c>
      <c r="F77" s="25">
        <v>1134874</v>
      </c>
      <c r="G77" s="25">
        <v>0.89712171535257745</v>
      </c>
      <c r="H77" s="25">
        <v>160</v>
      </c>
      <c r="I77" s="25">
        <v>404.74996057641152</v>
      </c>
      <c r="J77" s="42">
        <v>0.44116250101315613</v>
      </c>
      <c r="K77" s="25">
        <v>35</v>
      </c>
      <c r="L77" s="25">
        <v>678.7778833779812</v>
      </c>
      <c r="M77" s="25">
        <v>65.936745756824664</v>
      </c>
      <c r="N77" s="25">
        <v>402.90030041456504</v>
      </c>
      <c r="O77" s="25">
        <v>90.288950072152986</v>
      </c>
      <c r="P77" s="25">
        <v>140.94258309102315</v>
      </c>
      <c r="Q77" s="25">
        <v>171.66876725138886</v>
      </c>
      <c r="R77" s="25">
        <v>32.131298958061556</v>
      </c>
      <c r="S77" s="25">
        <v>0</v>
      </c>
      <c r="T77" s="25">
        <v>139.53746829332735</v>
      </c>
      <c r="U77" s="25">
        <v>0</v>
      </c>
      <c r="V77" s="25">
        <v>0</v>
      </c>
      <c r="W77" s="25">
        <v>0</v>
      </c>
      <c r="X77" s="25">
        <v>0</v>
      </c>
      <c r="Y77" s="25">
        <v>520.07140488126242</v>
      </c>
      <c r="Z77" s="25">
        <v>0</v>
      </c>
      <c r="AA77" s="25">
        <v>173.12</v>
      </c>
      <c r="AB77" s="25">
        <v>4.62</v>
      </c>
      <c r="AC77" s="25">
        <v>342.33140488126247</v>
      </c>
      <c r="AD77" s="25">
        <v>115.3214443048509</v>
      </c>
      <c r="AE77" s="25">
        <v>-23.477777602649017</v>
      </c>
      <c r="AF77" s="25">
        <v>0</v>
      </c>
      <c r="AG77" s="25">
        <v>0</v>
      </c>
      <c r="AH77" s="25">
        <v>0</v>
      </c>
      <c r="AI77" s="25">
        <v>101.46076875</v>
      </c>
      <c r="AJ77" s="25">
        <v>0</v>
      </c>
      <c r="AK77" s="25">
        <v>0</v>
      </c>
      <c r="AL77" s="25">
        <v>0</v>
      </c>
      <c r="AM77" s="25">
        <v>37.338453157499998</v>
      </c>
      <c r="AN77" s="25">
        <v>0.33687077101456731</v>
      </c>
      <c r="AO77" s="25">
        <v>404.74996057641152</v>
      </c>
      <c r="AP77" s="25">
        <v>0</v>
      </c>
      <c r="AQ77" s="25">
        <v>0</v>
      </c>
      <c r="AR77" s="25">
        <v>0</v>
      </c>
      <c r="AS77" s="25">
        <v>0</v>
      </c>
      <c r="AT77" s="25">
        <v>0</v>
      </c>
      <c r="AU77" s="25">
        <v>240.57046546927762</v>
      </c>
      <c r="AV77" s="25">
        <v>52.978558995220148</v>
      </c>
      <c r="AW77" s="25">
        <v>52.978558995220148</v>
      </c>
      <c r="AX77" s="25">
        <v>0</v>
      </c>
      <c r="AY77" s="25">
        <v>0</v>
      </c>
      <c r="AZ77" s="25">
        <v>108.18798046587692</v>
      </c>
      <c r="BA77" s="25">
        <v>77.861174682099403</v>
      </c>
      <c r="BB77" s="25">
        <v>12.636169076573969</v>
      </c>
      <c r="BC77" s="25">
        <v>17.690636707203556</v>
      </c>
      <c r="BD77" s="25">
        <v>0</v>
      </c>
      <c r="BE77" s="25">
        <v>79.403926008180562</v>
      </c>
      <c r="BF77" s="25">
        <v>27.338161398440931</v>
      </c>
      <c r="BG77" s="25">
        <v>1.4901660226239124</v>
      </c>
      <c r="BH77" s="25">
        <v>50.575598587115714</v>
      </c>
      <c r="BI77" s="25">
        <v>0</v>
      </c>
      <c r="BJ77" s="25">
        <v>240.57046546927762</v>
      </c>
      <c r="BK77" s="25">
        <v>355.89190977412852</v>
      </c>
      <c r="BL77" s="25">
        <v>0.52160129730078286</v>
      </c>
      <c r="BM77" s="25">
        <v>0.44116250101315613</v>
      </c>
    </row>
    <row r="78" spans="1:65" x14ac:dyDescent="0.35">
      <c r="A78" s="25" t="s">
        <v>10700</v>
      </c>
      <c r="B78" s="25" t="s">
        <v>10654</v>
      </c>
      <c r="C78" s="25" t="s">
        <v>10655</v>
      </c>
      <c r="D78" s="25" t="s">
        <v>10511</v>
      </c>
      <c r="E78" s="25" t="s">
        <v>10768</v>
      </c>
      <c r="F78" s="25">
        <v>1134874</v>
      </c>
      <c r="G78" s="25">
        <v>0.89712171535257745</v>
      </c>
      <c r="H78" s="25">
        <v>160</v>
      </c>
      <c r="I78" s="25">
        <v>436.16133790586878</v>
      </c>
      <c r="J78" s="42">
        <v>0.67144826767849664</v>
      </c>
      <c r="K78" s="25">
        <v>35</v>
      </c>
      <c r="L78" s="25">
        <v>1672.9143430933973</v>
      </c>
      <c r="M78" s="25">
        <v>109.10439663533538</v>
      </c>
      <c r="N78" s="25">
        <v>402.90030041456504</v>
      </c>
      <c r="O78" s="25">
        <v>294.43944032702996</v>
      </c>
      <c r="P78" s="25">
        <v>74.153800291300684</v>
      </c>
      <c r="Q78" s="25">
        <v>34.307059796234327</v>
      </c>
      <c r="R78" s="25">
        <v>34.307059796234327</v>
      </c>
      <c r="S78" s="25">
        <v>0</v>
      </c>
      <c r="T78" s="25">
        <v>0</v>
      </c>
      <c r="U78" s="25">
        <v>255466.55587700193</v>
      </c>
      <c r="V78" s="25">
        <v>0</v>
      </c>
      <c r="W78" s="25">
        <v>0</v>
      </c>
      <c r="X78" s="25">
        <v>0</v>
      </c>
      <c r="Y78" s="25">
        <v>822.50417284602736</v>
      </c>
      <c r="Z78" s="25">
        <v>0</v>
      </c>
      <c r="AA78" s="25">
        <v>173.12</v>
      </c>
      <c r="AB78" s="25">
        <v>4.62</v>
      </c>
      <c r="AC78" s="25">
        <v>644.76417284602735</v>
      </c>
      <c r="AD78" s="25">
        <v>386.34283494015858</v>
      </c>
      <c r="AE78" s="25">
        <v>37.515174077372741</v>
      </c>
      <c r="AF78" s="25">
        <v>0</v>
      </c>
      <c r="AG78" s="25">
        <v>0</v>
      </c>
      <c r="AH78" s="25">
        <v>29.923835385604203</v>
      </c>
      <c r="AI78" s="25">
        <v>123.00035822944255</v>
      </c>
      <c r="AJ78" s="25">
        <v>195.903467247739</v>
      </c>
      <c r="AK78" s="25">
        <v>0</v>
      </c>
      <c r="AL78" s="25">
        <v>0</v>
      </c>
      <c r="AM78" s="25">
        <v>0</v>
      </c>
      <c r="AN78" s="25">
        <v>0.59920022112087645</v>
      </c>
      <c r="AO78" s="25">
        <v>436.16133790586878</v>
      </c>
      <c r="AP78" s="25">
        <v>67.439009462976941</v>
      </c>
      <c r="AQ78" s="25">
        <v>37.515174077372741</v>
      </c>
      <c r="AR78" s="25">
        <v>0</v>
      </c>
      <c r="AS78" s="25">
        <v>0</v>
      </c>
      <c r="AT78" s="25">
        <v>29.923835385604203</v>
      </c>
      <c r="AU78" s="25">
        <v>318.84210320812286</v>
      </c>
      <c r="AV78" s="25">
        <v>82.198806824220782</v>
      </c>
      <c r="AW78" s="25">
        <v>82.198806824220782</v>
      </c>
      <c r="AX78" s="25">
        <v>0</v>
      </c>
      <c r="AY78" s="25">
        <v>0</v>
      </c>
      <c r="AZ78" s="25">
        <v>126.87790046892317</v>
      </c>
      <c r="BA78" s="25">
        <v>83.718984207234897</v>
      </c>
      <c r="BB78" s="25">
        <v>17.982881775703451</v>
      </c>
      <c r="BC78" s="25">
        <v>25.176034485984829</v>
      </c>
      <c r="BD78" s="25">
        <v>0</v>
      </c>
      <c r="BE78" s="25">
        <v>109.7653959149789</v>
      </c>
      <c r="BF78" s="25">
        <v>37.951971475533703</v>
      </c>
      <c r="BG78" s="25">
        <v>1.602277209707845</v>
      </c>
      <c r="BH78" s="25">
        <v>70.21114722973735</v>
      </c>
      <c r="BI78" s="25">
        <v>0</v>
      </c>
      <c r="BJ78" s="25">
        <v>386.28111267109978</v>
      </c>
      <c r="BK78" s="25">
        <v>772.62394761125836</v>
      </c>
      <c r="BL78" s="25">
        <v>0.45421223309063619</v>
      </c>
      <c r="BM78" s="25">
        <v>0.67144826767849664</v>
      </c>
    </row>
    <row r="79" spans="1:65" x14ac:dyDescent="0.35">
      <c r="A79" s="25" t="s">
        <v>10700</v>
      </c>
      <c r="B79" s="25" t="s">
        <v>10654</v>
      </c>
      <c r="C79" s="25" t="s">
        <v>10655</v>
      </c>
      <c r="D79" s="25" t="s">
        <v>10512</v>
      </c>
      <c r="E79" s="25" t="s">
        <v>10769</v>
      </c>
      <c r="F79" s="25">
        <v>1134874</v>
      </c>
      <c r="G79" s="25">
        <v>0.89712171535257745</v>
      </c>
      <c r="H79" s="25">
        <v>160</v>
      </c>
      <c r="I79" s="40">
        <v>1293.3608824217984</v>
      </c>
      <c r="J79" s="66">
        <v>-0.33243070888884391</v>
      </c>
      <c r="K79" s="25">
        <v>35</v>
      </c>
      <c r="L79" s="25">
        <v>676.04123678462281</v>
      </c>
      <c r="M79" s="25">
        <v>72.532989959371918</v>
      </c>
      <c r="N79" s="25">
        <v>402.90030041456504</v>
      </c>
      <c r="O79" s="25">
        <v>294.43944032702996</v>
      </c>
      <c r="P79" s="25">
        <v>74.153800291300684</v>
      </c>
      <c r="Q79" s="25">
        <v>34.307059796234327</v>
      </c>
      <c r="R79" s="25">
        <v>34.307059796234327</v>
      </c>
      <c r="S79" s="25">
        <v>0</v>
      </c>
      <c r="T79" s="25">
        <v>0</v>
      </c>
      <c r="U79" s="25">
        <v>255466.55587700193</v>
      </c>
      <c r="V79" s="25">
        <v>0</v>
      </c>
      <c r="W79" s="25">
        <v>0</v>
      </c>
      <c r="X79" s="25">
        <v>0</v>
      </c>
      <c r="Y79" s="25">
        <v>1711.9963194576644</v>
      </c>
      <c r="Z79" s="25">
        <v>0</v>
      </c>
      <c r="AA79" s="25">
        <v>173.12</v>
      </c>
      <c r="AB79" s="25">
        <v>4.62</v>
      </c>
      <c r="AC79" s="25">
        <v>1534.2563194576644</v>
      </c>
      <c r="AD79" s="25">
        <v>418.63543703586606</v>
      </c>
      <c r="AE79" s="25">
        <v>42.580913680936426</v>
      </c>
      <c r="AF79" s="25">
        <v>0</v>
      </c>
      <c r="AG79" s="25">
        <v>0</v>
      </c>
      <c r="AH79" s="25">
        <v>33.761027404152657</v>
      </c>
      <c r="AI79" s="25">
        <v>123.00035822944255</v>
      </c>
      <c r="AJ79" s="25">
        <v>219.29313772133438</v>
      </c>
      <c r="AK79" s="25">
        <v>0</v>
      </c>
      <c r="AL79" s="25">
        <v>0</v>
      </c>
      <c r="AM79" s="25">
        <v>0</v>
      </c>
      <c r="AN79" s="25">
        <v>0.27285886440659873</v>
      </c>
      <c r="AO79" s="25">
        <v>1293.3608824217984</v>
      </c>
      <c r="AP79" s="25">
        <v>76.341941085089076</v>
      </c>
      <c r="AQ79" s="25">
        <v>42.580913680936426</v>
      </c>
      <c r="AR79" s="25">
        <v>0</v>
      </c>
      <c r="AS79" s="25">
        <v>0</v>
      </c>
      <c r="AT79" s="25">
        <v>33.761027404152657</v>
      </c>
      <c r="AU79" s="25">
        <v>444.32606634413014</v>
      </c>
      <c r="AV79" s="25">
        <v>82.198806824220782</v>
      </c>
      <c r="AW79" s="25">
        <v>82.198806824220782</v>
      </c>
      <c r="AX79" s="25">
        <v>0</v>
      </c>
      <c r="AY79" s="25">
        <v>0</v>
      </c>
      <c r="AZ79" s="25">
        <v>126.87790046892317</v>
      </c>
      <c r="BA79" s="25">
        <v>83.718984207234897</v>
      </c>
      <c r="BB79" s="25">
        <v>17.982881775703451</v>
      </c>
      <c r="BC79" s="25">
        <v>25.176034485984829</v>
      </c>
      <c r="BD79" s="25">
        <v>0</v>
      </c>
      <c r="BE79" s="25">
        <v>235.24935905098619</v>
      </c>
      <c r="BF79" s="25">
        <v>81.981432225009939</v>
      </c>
      <c r="BG79" s="25">
        <v>1.602277209707845</v>
      </c>
      <c r="BH79" s="25">
        <v>151.66564961626838</v>
      </c>
      <c r="BI79" s="25">
        <v>0</v>
      </c>
      <c r="BJ79" s="25">
        <v>520.66800742921919</v>
      </c>
      <c r="BK79" s="25">
        <v>939.30344446508525</v>
      </c>
      <c r="BL79" s="25">
        <v>-0.28023536194040954</v>
      </c>
      <c r="BM79" s="25">
        <v>-0.33243070888884391</v>
      </c>
    </row>
    <row r="80" spans="1:65" x14ac:dyDescent="0.35">
      <c r="A80" s="25" t="s">
        <v>10700</v>
      </c>
      <c r="B80" s="25" t="s">
        <v>10654</v>
      </c>
      <c r="C80" s="25" t="s">
        <v>10751</v>
      </c>
      <c r="D80" s="25" t="s">
        <v>9780</v>
      </c>
      <c r="E80" s="25" t="s">
        <v>10770</v>
      </c>
      <c r="F80" s="25">
        <v>1134874</v>
      </c>
      <c r="G80" s="25">
        <v>0.89712171535257745</v>
      </c>
      <c r="H80" s="25">
        <v>160</v>
      </c>
      <c r="I80" s="40">
        <v>320.60668653272916</v>
      </c>
      <c r="J80" s="43">
        <v>0.91587308903886189</v>
      </c>
      <c r="K80" s="25">
        <v>35</v>
      </c>
      <c r="L80" s="25">
        <v>646.4850410686455</v>
      </c>
      <c r="M80" s="25">
        <v>65.040813635397228</v>
      </c>
      <c r="N80" s="25">
        <v>402.90030041456504</v>
      </c>
      <c r="O80" s="25">
        <v>75.098400045622625</v>
      </c>
      <c r="P80" s="25">
        <v>155.99947094289095</v>
      </c>
      <c r="Q80" s="25">
        <v>171.80242942605142</v>
      </c>
      <c r="R80" s="25">
        <v>32.131298958061556</v>
      </c>
      <c r="S80" s="25">
        <v>67.33038152855471</v>
      </c>
      <c r="T80" s="25">
        <v>72.340748939435144</v>
      </c>
      <c r="U80" s="25">
        <v>0</v>
      </c>
      <c r="V80" s="25">
        <v>48926.439721022951</v>
      </c>
      <c r="W80" s="25">
        <v>0</v>
      </c>
      <c r="X80" s="25">
        <v>0</v>
      </c>
      <c r="Y80" s="25">
        <v>481.85785230903832</v>
      </c>
      <c r="Z80" s="25">
        <v>0</v>
      </c>
      <c r="AA80" s="25">
        <v>173.12</v>
      </c>
      <c r="AB80" s="25">
        <v>4.62</v>
      </c>
      <c r="AC80" s="25">
        <v>304.11785230903831</v>
      </c>
      <c r="AD80" s="25">
        <v>161.25116577630916</v>
      </c>
      <c r="AE80" s="25">
        <v>14.097148604569009</v>
      </c>
      <c r="AF80" s="25">
        <v>0</v>
      </c>
      <c r="AG80" s="25">
        <v>0</v>
      </c>
      <c r="AH80" s="25">
        <v>25.596867552567744</v>
      </c>
      <c r="AI80" s="25">
        <v>101.46076875</v>
      </c>
      <c r="AJ80" s="25">
        <v>0.73891581917248972</v>
      </c>
      <c r="AK80" s="25">
        <v>0</v>
      </c>
      <c r="AL80" s="25">
        <v>0</v>
      </c>
      <c r="AM80" s="25">
        <v>19.357465049999998</v>
      </c>
      <c r="AN80" s="25">
        <v>0.53022591259275709</v>
      </c>
      <c r="AO80" s="25">
        <v>320.60668653272916</v>
      </c>
      <c r="AP80" s="25">
        <v>39.694016157136751</v>
      </c>
      <c r="AQ80" s="25">
        <v>14.097148604569009</v>
      </c>
      <c r="AR80" s="25">
        <v>0</v>
      </c>
      <c r="AS80" s="25">
        <v>0</v>
      </c>
      <c r="AT80" s="25">
        <v>25.596867552567744</v>
      </c>
      <c r="AU80" s="25">
        <v>231.80770673683716</v>
      </c>
      <c r="AV80" s="25">
        <v>48.405367254252369</v>
      </c>
      <c r="AW80" s="25">
        <v>48.405367254252369</v>
      </c>
      <c r="AX80" s="25">
        <v>0</v>
      </c>
      <c r="AY80" s="25">
        <v>0</v>
      </c>
      <c r="AZ80" s="25">
        <v>118.45985968161318</v>
      </c>
      <c r="BA80" s="25">
        <v>77.861174682099403</v>
      </c>
      <c r="BB80" s="25">
        <v>16.916118749797409</v>
      </c>
      <c r="BC80" s="25">
        <v>23.68256624971637</v>
      </c>
      <c r="BD80" s="25">
        <v>0</v>
      </c>
      <c r="BE80" s="25">
        <v>64.942479800971597</v>
      </c>
      <c r="BF80" s="25">
        <v>22.263969746788661</v>
      </c>
      <c r="BG80" s="25">
        <v>1.4901660226239124</v>
      </c>
      <c r="BH80" s="25">
        <v>41.188344031559019</v>
      </c>
      <c r="BI80" s="25">
        <v>0</v>
      </c>
      <c r="BJ80" s="25">
        <v>271.50172289397392</v>
      </c>
      <c r="BK80" s="25">
        <v>432.75288867028308</v>
      </c>
      <c r="BL80" s="25">
        <v>0.96553041569838138</v>
      </c>
      <c r="BM80" s="25">
        <v>0.91587308903886189</v>
      </c>
    </row>
    <row r="81" spans="1:65" x14ac:dyDescent="0.35">
      <c r="A81" s="25" t="s">
        <v>10700</v>
      </c>
      <c r="B81" s="25" t="s">
        <v>10654</v>
      </c>
      <c r="C81" s="25" t="s">
        <v>10657</v>
      </c>
      <c r="D81" s="25" t="s">
        <v>10506</v>
      </c>
      <c r="E81" s="25" t="s">
        <v>10771</v>
      </c>
      <c r="F81" s="25">
        <v>113596</v>
      </c>
      <c r="G81" s="25">
        <v>0.89711435912995197</v>
      </c>
      <c r="H81" s="25">
        <v>160</v>
      </c>
      <c r="I81" s="25">
        <v>320.1712484528644</v>
      </c>
      <c r="J81" s="42">
        <v>1.5977162390538253</v>
      </c>
      <c r="K81" s="25">
        <v>35</v>
      </c>
      <c r="L81" s="25">
        <v>142.39405064604466</v>
      </c>
      <c r="M81" s="25">
        <v>21.459992018290979</v>
      </c>
      <c r="N81" s="25">
        <v>40.328254271725797</v>
      </c>
      <c r="O81" s="25">
        <v>7.5169647908511941</v>
      </c>
      <c r="P81" s="25">
        <v>15.614747181787349</v>
      </c>
      <c r="Q81" s="25">
        <v>17.196542299087248</v>
      </c>
      <c r="R81" s="25">
        <v>3.216178278170132</v>
      </c>
      <c r="S81" s="25">
        <v>6.739425966428751</v>
      </c>
      <c r="T81" s="25">
        <v>7.240938054488363</v>
      </c>
      <c r="U81" s="25">
        <v>0</v>
      </c>
      <c r="V81" s="25">
        <v>4897.2857544395838</v>
      </c>
      <c r="W81" s="25">
        <v>0</v>
      </c>
      <c r="X81" s="25">
        <v>0</v>
      </c>
      <c r="Y81" s="25">
        <v>481.34691880743662</v>
      </c>
      <c r="Z81" s="25">
        <v>0</v>
      </c>
      <c r="AA81" s="25">
        <v>173.95</v>
      </c>
      <c r="AB81" s="25">
        <v>2.98</v>
      </c>
      <c r="AC81" s="25">
        <v>304.41691880743667</v>
      </c>
      <c r="AD81" s="25">
        <v>161.17567035457222</v>
      </c>
      <c r="AE81" s="25">
        <v>14.363230714975094</v>
      </c>
      <c r="AF81" s="25">
        <v>0</v>
      </c>
      <c r="AG81" s="25">
        <v>0</v>
      </c>
      <c r="AH81" s="25">
        <v>25.994205839597186</v>
      </c>
      <c r="AI81" s="25">
        <v>101.46076875</v>
      </c>
      <c r="AJ81" s="25">
        <v>0</v>
      </c>
      <c r="AK81" s="25">
        <v>0</v>
      </c>
      <c r="AL81" s="25">
        <v>0</v>
      </c>
      <c r="AM81" s="25">
        <v>19.357465049999988</v>
      </c>
      <c r="AN81" s="25">
        <v>0.52945700582603372</v>
      </c>
      <c r="AO81" s="25">
        <v>320.1712484528644</v>
      </c>
      <c r="AP81" s="25">
        <v>40.357436554572281</v>
      </c>
      <c r="AQ81" s="25">
        <v>14.363230714975094</v>
      </c>
      <c r="AR81" s="25">
        <v>0</v>
      </c>
      <c r="AS81" s="25">
        <v>0</v>
      </c>
      <c r="AT81" s="25">
        <v>25.994205839597186</v>
      </c>
      <c r="AU81" s="25">
        <v>449.42661482957055</v>
      </c>
      <c r="AV81" s="25">
        <v>96.971294505606778</v>
      </c>
      <c r="AW81" s="25">
        <v>96.971294505606778</v>
      </c>
      <c r="AX81" s="25">
        <v>0</v>
      </c>
      <c r="AY81" s="25">
        <v>0</v>
      </c>
      <c r="AZ81" s="25">
        <v>279.24120929594199</v>
      </c>
      <c r="BA81" s="25">
        <v>77.861174682099417</v>
      </c>
      <c r="BB81" s="25">
        <v>83.90834775576775</v>
      </c>
      <c r="BC81" s="25">
        <v>117.47168685807483</v>
      </c>
      <c r="BD81" s="25">
        <v>0</v>
      </c>
      <c r="BE81" s="25">
        <v>73.214111028021776</v>
      </c>
      <c r="BF81" s="25">
        <v>25.166296493122058</v>
      </c>
      <c r="BG81" s="25">
        <v>1.4901660226239124</v>
      </c>
      <c r="BH81" s="25">
        <v>46.557648512275804</v>
      </c>
      <c r="BI81" s="25">
        <v>0</v>
      </c>
      <c r="BJ81" s="25">
        <v>489.78405138414286</v>
      </c>
      <c r="BK81" s="25">
        <v>650.95972173871507</v>
      </c>
      <c r="BL81" s="25">
        <v>1.680402012264181</v>
      </c>
      <c r="BM81" s="25">
        <v>1.5977162390538253</v>
      </c>
    </row>
    <row r="82" spans="1:65" x14ac:dyDescent="0.35">
      <c r="A82" s="25" t="s">
        <v>10700</v>
      </c>
      <c r="B82" s="25" t="s">
        <v>10654</v>
      </c>
      <c r="C82" s="25" t="s">
        <v>10657</v>
      </c>
      <c r="D82" s="25" t="s">
        <v>10507</v>
      </c>
      <c r="E82" s="25" t="s">
        <v>10772</v>
      </c>
      <c r="F82" s="25">
        <v>113596</v>
      </c>
      <c r="G82" s="25">
        <v>0.89711435912995197</v>
      </c>
      <c r="H82" s="25">
        <v>160</v>
      </c>
      <c r="I82" s="25">
        <v>281.07336979646317</v>
      </c>
      <c r="J82" s="42">
        <v>1.8184987822439951</v>
      </c>
      <c r="K82" s="25">
        <v>35</v>
      </c>
      <c r="L82" s="25">
        <v>142.39405064604466</v>
      </c>
      <c r="M82" s="25">
        <v>21.459992018290979</v>
      </c>
      <c r="N82" s="25">
        <v>40.328254271725797</v>
      </c>
      <c r="O82" s="25">
        <v>7.5169647908511941</v>
      </c>
      <c r="P82" s="25">
        <v>15.614747181787349</v>
      </c>
      <c r="Q82" s="25">
        <v>17.196542299087248</v>
      </c>
      <c r="R82" s="25">
        <v>3.216178278170132</v>
      </c>
      <c r="S82" s="25">
        <v>6.739425966428751</v>
      </c>
      <c r="T82" s="25">
        <v>7.240938054488363</v>
      </c>
      <c r="U82" s="25">
        <v>0</v>
      </c>
      <c r="V82" s="25">
        <v>0</v>
      </c>
      <c r="W82" s="25">
        <v>1224.3214386098959</v>
      </c>
      <c r="X82" s="25">
        <v>0</v>
      </c>
      <c r="Y82" s="25">
        <v>481.34691880743662</v>
      </c>
      <c r="Z82" s="25">
        <v>0</v>
      </c>
      <c r="AA82" s="25">
        <v>173.95</v>
      </c>
      <c r="AB82" s="25">
        <v>2.98</v>
      </c>
      <c r="AC82" s="25">
        <v>304.41691880743667</v>
      </c>
      <c r="AD82" s="25">
        <v>200.27354901097345</v>
      </c>
      <c r="AE82" s="25">
        <v>-16.143742655453483</v>
      </c>
      <c r="AF82" s="25">
        <v>16.562256008303368</v>
      </c>
      <c r="AG82" s="25">
        <v>33.985690479076389</v>
      </c>
      <c r="AH82" s="25">
        <v>0</v>
      </c>
      <c r="AI82" s="25">
        <v>101.46076875</v>
      </c>
      <c r="AJ82" s="25">
        <v>0</v>
      </c>
      <c r="AK82" s="25">
        <v>45.051111379047228</v>
      </c>
      <c r="AL82" s="25">
        <v>0</v>
      </c>
      <c r="AM82" s="25">
        <v>19.357465049999988</v>
      </c>
      <c r="AN82" s="25">
        <v>0.65789230702272294</v>
      </c>
      <c r="AO82" s="25">
        <v>281.07336979646317</v>
      </c>
      <c r="AP82" s="25">
        <v>0</v>
      </c>
      <c r="AQ82" s="25">
        <v>0</v>
      </c>
      <c r="AR82" s="25">
        <v>0</v>
      </c>
      <c r="AS82" s="25">
        <v>0</v>
      </c>
      <c r="AT82" s="25">
        <v>0</v>
      </c>
      <c r="AU82" s="25">
        <v>450.27495049254765</v>
      </c>
      <c r="AV82" s="25">
        <v>96.971294505606778</v>
      </c>
      <c r="AW82" s="25">
        <v>96.971294505606778</v>
      </c>
      <c r="AX82" s="25">
        <v>0</v>
      </c>
      <c r="AY82" s="25">
        <v>0</v>
      </c>
      <c r="AZ82" s="25">
        <v>279.24120929594199</v>
      </c>
      <c r="BA82" s="25">
        <v>77.861174682099417</v>
      </c>
      <c r="BB82" s="25">
        <v>83.90834775576775</v>
      </c>
      <c r="BC82" s="25">
        <v>117.47168685807483</v>
      </c>
      <c r="BD82" s="25">
        <v>0</v>
      </c>
      <c r="BE82" s="25">
        <v>74.062446690998826</v>
      </c>
      <c r="BF82" s="25">
        <v>25.463958129254358</v>
      </c>
      <c r="BG82" s="25">
        <v>1.4901660226239124</v>
      </c>
      <c r="BH82" s="25">
        <v>47.108322539120557</v>
      </c>
      <c r="BI82" s="25">
        <v>0</v>
      </c>
      <c r="BJ82" s="25">
        <v>450.27495049254765</v>
      </c>
      <c r="BK82" s="25">
        <v>650.54849950352104</v>
      </c>
      <c r="BL82" s="25">
        <v>1.6790511601604117</v>
      </c>
      <c r="BM82" s="25">
        <v>1.8184987822439951</v>
      </c>
    </row>
    <row r="83" spans="1:65" x14ac:dyDescent="0.35">
      <c r="A83" s="25" t="s">
        <v>10700</v>
      </c>
      <c r="B83" s="25" t="s">
        <v>10654</v>
      </c>
      <c r="C83" s="25" t="s">
        <v>10657</v>
      </c>
      <c r="D83" s="25" t="s">
        <v>10508</v>
      </c>
      <c r="E83" s="25" t="s">
        <v>10773</v>
      </c>
      <c r="F83" s="25">
        <v>113596</v>
      </c>
      <c r="G83" s="25">
        <v>0.89711435912995197</v>
      </c>
      <c r="H83" s="25">
        <v>160</v>
      </c>
      <c r="I83" s="25">
        <v>295.95505428276277</v>
      </c>
      <c r="J83" s="42">
        <v>1.7011129605619943</v>
      </c>
      <c r="K83" s="25">
        <v>35</v>
      </c>
      <c r="L83" s="25">
        <v>142.39405064604466</v>
      </c>
      <c r="M83" s="25">
        <v>21.459992018290979</v>
      </c>
      <c r="N83" s="25">
        <v>40.328254271725797</v>
      </c>
      <c r="O83" s="25">
        <v>7.5169647908511941</v>
      </c>
      <c r="P83" s="25">
        <v>15.614747181787349</v>
      </c>
      <c r="Q83" s="25">
        <v>17.196542299087248</v>
      </c>
      <c r="R83" s="25">
        <v>3.216178278170132</v>
      </c>
      <c r="S83" s="25">
        <v>6.739425966428751</v>
      </c>
      <c r="T83" s="25">
        <v>7.240938054488363</v>
      </c>
      <c r="U83" s="25">
        <v>0</v>
      </c>
      <c r="V83" s="25">
        <v>0</v>
      </c>
      <c r="W83" s="25">
        <v>0</v>
      </c>
      <c r="X83" s="25">
        <v>1224321.438609896</v>
      </c>
      <c r="Y83" s="25">
        <v>481.34691880743662</v>
      </c>
      <c r="Z83" s="25">
        <v>0</v>
      </c>
      <c r="AA83" s="25">
        <v>173.95</v>
      </c>
      <c r="AB83" s="25">
        <v>2.98</v>
      </c>
      <c r="AC83" s="25">
        <v>304.41691880743667</v>
      </c>
      <c r="AD83" s="25">
        <v>185.39186452467385</v>
      </c>
      <c r="AE83" s="25">
        <v>-16.143742655453483</v>
      </c>
      <c r="AF83" s="25">
        <v>0</v>
      </c>
      <c r="AG83" s="25">
        <v>0</v>
      </c>
      <c r="AH83" s="25">
        <v>0</v>
      </c>
      <c r="AI83" s="25">
        <v>101.46076875</v>
      </c>
      <c r="AJ83" s="25">
        <v>0</v>
      </c>
      <c r="AK83" s="25">
        <v>80.717373380127427</v>
      </c>
      <c r="AL83" s="25">
        <v>0</v>
      </c>
      <c r="AM83" s="25">
        <v>19.357465049999988</v>
      </c>
      <c r="AN83" s="25">
        <v>0.60900644172785334</v>
      </c>
      <c r="AO83" s="25">
        <v>295.95505428276277</v>
      </c>
      <c r="AP83" s="25">
        <v>0</v>
      </c>
      <c r="AQ83" s="25">
        <v>0</v>
      </c>
      <c r="AR83" s="25">
        <v>0</v>
      </c>
      <c r="AS83" s="25">
        <v>0</v>
      </c>
      <c r="AT83" s="25">
        <v>0</v>
      </c>
      <c r="AU83" s="25">
        <v>457.47803286699923</v>
      </c>
      <c r="AV83" s="25">
        <v>96.971294505606778</v>
      </c>
      <c r="AW83" s="25">
        <v>96.971294505606778</v>
      </c>
      <c r="AX83" s="25">
        <v>0</v>
      </c>
      <c r="AY83" s="25">
        <v>0</v>
      </c>
      <c r="AZ83" s="25">
        <v>279.24120929594199</v>
      </c>
      <c r="BA83" s="25">
        <v>77.861174682099417</v>
      </c>
      <c r="BB83" s="25">
        <v>83.90834775576775</v>
      </c>
      <c r="BC83" s="25">
        <v>117.47168685807483</v>
      </c>
      <c r="BD83" s="25">
        <v>0</v>
      </c>
      <c r="BE83" s="25">
        <v>81.265529065450437</v>
      </c>
      <c r="BF83" s="25">
        <v>27.991355453623346</v>
      </c>
      <c r="BG83" s="25">
        <v>1.4901660226239124</v>
      </c>
      <c r="BH83" s="25">
        <v>51.784007589203185</v>
      </c>
      <c r="BI83" s="25">
        <v>0</v>
      </c>
      <c r="BJ83" s="25">
        <v>457.47803286699923</v>
      </c>
      <c r="BK83" s="25">
        <v>642.86989739167302</v>
      </c>
      <c r="BL83" s="25">
        <v>1.6538271938252644</v>
      </c>
      <c r="BM83" s="25">
        <v>1.7011129605619943</v>
      </c>
    </row>
    <row r="84" spans="1:65" x14ac:dyDescent="0.35">
      <c r="A84" s="25" t="s">
        <v>10700</v>
      </c>
      <c r="B84" s="25" t="s">
        <v>10654</v>
      </c>
      <c r="C84" s="25" t="s">
        <v>10657</v>
      </c>
      <c r="D84" s="25" t="s">
        <v>10509</v>
      </c>
      <c r="E84" s="25" t="s">
        <v>10774</v>
      </c>
      <c r="F84" s="25">
        <v>113596</v>
      </c>
      <c r="G84" s="25">
        <v>0.89711435912995197</v>
      </c>
      <c r="H84" s="25">
        <v>160</v>
      </c>
      <c r="I84" s="25">
        <v>336.40108572741809</v>
      </c>
      <c r="J84" s="42">
        <v>1.1589228686379227</v>
      </c>
      <c r="K84" s="25">
        <v>35</v>
      </c>
      <c r="L84" s="25">
        <v>106.86315267920905</v>
      </c>
      <c r="M84" s="25">
        <v>18.118375856601407</v>
      </c>
      <c r="N84" s="25">
        <v>40.328254271725797</v>
      </c>
      <c r="O84" s="25">
        <v>5.6669262902629089</v>
      </c>
      <c r="P84" s="25">
        <v>16.27547521771174</v>
      </c>
      <c r="Q84" s="25">
        <v>18.385852763751142</v>
      </c>
      <c r="R84" s="25">
        <v>3.216178278170132</v>
      </c>
      <c r="S84" s="25">
        <v>7.9287364310926494</v>
      </c>
      <c r="T84" s="25">
        <v>7.240938054488363</v>
      </c>
      <c r="U84" s="25">
        <v>0</v>
      </c>
      <c r="V84" s="25">
        <v>0</v>
      </c>
      <c r="W84" s="25">
        <v>0</v>
      </c>
      <c r="X84" s="25">
        <v>0</v>
      </c>
      <c r="Y84" s="25">
        <v>444.37890097890909</v>
      </c>
      <c r="Z84" s="25">
        <v>0</v>
      </c>
      <c r="AA84" s="25">
        <v>173.95</v>
      </c>
      <c r="AB84" s="25">
        <v>2.98</v>
      </c>
      <c r="AC84" s="25">
        <v>267.44890097890908</v>
      </c>
      <c r="AD84" s="25">
        <v>107.97781525149099</v>
      </c>
      <c r="AE84" s="25">
        <v>-12.840418548508985</v>
      </c>
      <c r="AF84" s="25">
        <v>0</v>
      </c>
      <c r="AG84" s="25">
        <v>0</v>
      </c>
      <c r="AH84" s="25">
        <v>0</v>
      </c>
      <c r="AI84" s="25">
        <v>101.46076875</v>
      </c>
      <c r="AJ84" s="25">
        <v>0</v>
      </c>
      <c r="AK84" s="25">
        <v>0</v>
      </c>
      <c r="AL84" s="25">
        <v>0</v>
      </c>
      <c r="AM84" s="25">
        <v>19.357465049999988</v>
      </c>
      <c r="AN84" s="25">
        <v>0.40373250686869</v>
      </c>
      <c r="AO84" s="25">
        <v>336.40108572741809</v>
      </c>
      <c r="AP84" s="25">
        <v>0</v>
      </c>
      <c r="AQ84" s="25">
        <v>0</v>
      </c>
      <c r="AR84" s="25">
        <v>0</v>
      </c>
      <c r="AS84" s="25">
        <v>0</v>
      </c>
      <c r="AT84" s="25">
        <v>0</v>
      </c>
      <c r="AU84" s="25">
        <v>384.33399701154923</v>
      </c>
      <c r="AV84" s="25">
        <v>93.578457415017525</v>
      </c>
      <c r="AW84" s="25">
        <v>93.578457415017525</v>
      </c>
      <c r="AX84" s="25">
        <v>0</v>
      </c>
      <c r="AY84" s="25">
        <v>0</v>
      </c>
      <c r="AZ84" s="25">
        <v>215.30444495853794</v>
      </c>
      <c r="BA84" s="25">
        <v>77.861174682099417</v>
      </c>
      <c r="BB84" s="25">
        <v>57.268029281849401</v>
      </c>
      <c r="BC84" s="25">
        <v>80.175240994589146</v>
      </c>
      <c r="BD84" s="25">
        <v>0</v>
      </c>
      <c r="BE84" s="25">
        <v>75.451094637993762</v>
      </c>
      <c r="BF84" s="25">
        <v>25.951203022936792</v>
      </c>
      <c r="BG84" s="25">
        <v>1.4901660226239124</v>
      </c>
      <c r="BH84" s="25">
        <v>48.009725592433057</v>
      </c>
      <c r="BI84" s="25">
        <v>0</v>
      </c>
      <c r="BJ84" s="25">
        <v>384.33399701154923</v>
      </c>
      <c r="BK84" s="25">
        <v>492.31181226304022</v>
      </c>
      <c r="BL84" s="25">
        <v>1.4577099021800639</v>
      </c>
      <c r="BM84" s="25">
        <v>1.1589228686379227</v>
      </c>
    </row>
    <row r="85" spans="1:65" x14ac:dyDescent="0.35">
      <c r="A85" s="25" t="s">
        <v>10700</v>
      </c>
      <c r="B85" s="25" t="s">
        <v>10654</v>
      </c>
      <c r="C85" s="25" t="s">
        <v>10657</v>
      </c>
      <c r="D85" s="25" t="s">
        <v>10510</v>
      </c>
      <c r="E85" s="25" t="s">
        <v>10775</v>
      </c>
      <c r="F85" s="25">
        <v>113596</v>
      </c>
      <c r="G85" s="25">
        <v>0.89711435912995197</v>
      </c>
      <c r="H85" s="25">
        <v>160</v>
      </c>
      <c r="I85" s="25">
        <v>381.09687137256304</v>
      </c>
      <c r="J85" s="42">
        <v>0.93575494231751732</v>
      </c>
      <c r="K85" s="25">
        <v>35</v>
      </c>
      <c r="L85" s="25">
        <v>98.129715482321672</v>
      </c>
      <c r="M85" s="25">
        <v>17.173125254427369</v>
      </c>
      <c r="N85" s="25">
        <v>40.328254271725797</v>
      </c>
      <c r="O85" s="25">
        <v>9.0374609616580734</v>
      </c>
      <c r="P85" s="25">
        <v>14.10762990933512</v>
      </c>
      <c r="Q85" s="25">
        <v>17.183163400732603</v>
      </c>
      <c r="R85" s="25">
        <v>3.216178278170132</v>
      </c>
      <c r="S85" s="25">
        <v>0</v>
      </c>
      <c r="T85" s="25">
        <v>13.966985122562471</v>
      </c>
      <c r="U85" s="25">
        <v>0</v>
      </c>
      <c r="V85" s="25">
        <v>0</v>
      </c>
      <c r="W85" s="25">
        <v>0</v>
      </c>
      <c r="X85" s="25">
        <v>0</v>
      </c>
      <c r="Y85" s="25">
        <v>507.83986027933827</v>
      </c>
      <c r="Z85" s="25">
        <v>0</v>
      </c>
      <c r="AA85" s="25">
        <v>173.95</v>
      </c>
      <c r="AB85" s="25">
        <v>2.98</v>
      </c>
      <c r="AC85" s="25">
        <v>330.90986027933826</v>
      </c>
      <c r="AD85" s="25">
        <v>126.74298890677522</v>
      </c>
      <c r="AE85" s="25">
        <v>-12.056233000724818</v>
      </c>
      <c r="AF85" s="25">
        <v>0</v>
      </c>
      <c r="AG85" s="25">
        <v>0</v>
      </c>
      <c r="AH85" s="25">
        <v>0</v>
      </c>
      <c r="AI85" s="25">
        <v>101.46076875</v>
      </c>
      <c r="AJ85" s="25">
        <v>0</v>
      </c>
      <c r="AK85" s="25">
        <v>0</v>
      </c>
      <c r="AL85" s="25">
        <v>0</v>
      </c>
      <c r="AM85" s="25">
        <v>37.338453157499991</v>
      </c>
      <c r="AN85" s="25">
        <v>0.38301363640172237</v>
      </c>
      <c r="AO85" s="25">
        <v>381.09687137256304</v>
      </c>
      <c r="AP85" s="25">
        <v>0</v>
      </c>
      <c r="AQ85" s="25">
        <v>0</v>
      </c>
      <c r="AR85" s="25">
        <v>0</v>
      </c>
      <c r="AS85" s="25">
        <v>0</v>
      </c>
      <c r="AT85" s="25">
        <v>0</v>
      </c>
      <c r="AU85" s="25">
        <v>395.78015226118208</v>
      </c>
      <c r="AV85" s="25">
        <v>105.01316576460391</v>
      </c>
      <c r="AW85" s="25">
        <v>105.01316576460391</v>
      </c>
      <c r="AX85" s="25">
        <v>0</v>
      </c>
      <c r="AY85" s="25">
        <v>0</v>
      </c>
      <c r="AZ85" s="25">
        <v>206.12384432473243</v>
      </c>
      <c r="BA85" s="25">
        <v>77.861174682099417</v>
      </c>
      <c r="BB85" s="25">
        <v>53.442779017763755</v>
      </c>
      <c r="BC85" s="25">
        <v>74.819890624869245</v>
      </c>
      <c r="BD85" s="25">
        <v>0</v>
      </c>
      <c r="BE85" s="25">
        <v>84.643142171845753</v>
      </c>
      <c r="BF85" s="25">
        <v>29.176482859376087</v>
      </c>
      <c r="BG85" s="25">
        <v>1.4901660226239124</v>
      </c>
      <c r="BH85" s="25">
        <v>53.976493289845756</v>
      </c>
      <c r="BI85" s="25">
        <v>0</v>
      </c>
      <c r="BJ85" s="25">
        <v>395.78015226118208</v>
      </c>
      <c r="BK85" s="25">
        <v>522.52314116795731</v>
      </c>
      <c r="BL85" s="25">
        <v>1.0776749915749961</v>
      </c>
      <c r="BM85" s="25">
        <v>0.93575494231751732</v>
      </c>
    </row>
    <row r="86" spans="1:65" x14ac:dyDescent="0.35">
      <c r="A86" s="25" t="s">
        <v>10700</v>
      </c>
      <c r="B86" s="25" t="s">
        <v>10654</v>
      </c>
      <c r="C86" s="25" t="s">
        <v>10657</v>
      </c>
      <c r="D86" s="25" t="s">
        <v>10511</v>
      </c>
      <c r="E86" s="25" t="s">
        <v>10776</v>
      </c>
      <c r="F86" s="25">
        <v>113596</v>
      </c>
      <c r="G86" s="25">
        <v>0.89711435912995197</v>
      </c>
      <c r="H86" s="25">
        <v>160</v>
      </c>
      <c r="I86" s="25">
        <v>383.92798588397335</v>
      </c>
      <c r="J86" s="42">
        <v>1.7925427197569019</v>
      </c>
      <c r="K86" s="25">
        <v>35</v>
      </c>
      <c r="L86" s="25">
        <v>94.935583308562599</v>
      </c>
      <c r="M86" s="25">
        <v>16.679201335116087</v>
      </c>
      <c r="N86" s="25">
        <v>40.328254271725797</v>
      </c>
      <c r="O86" s="25">
        <v>29.47187829077092</v>
      </c>
      <c r="P86" s="25">
        <v>7.422415198711132</v>
      </c>
      <c r="Q86" s="25">
        <v>3.4339607822437448</v>
      </c>
      <c r="R86" s="25">
        <v>3.4339607822437448</v>
      </c>
      <c r="S86" s="25">
        <v>0</v>
      </c>
      <c r="T86" s="25">
        <v>0</v>
      </c>
      <c r="U86" s="25">
        <v>25570.892383870112</v>
      </c>
      <c r="V86" s="25">
        <v>0</v>
      </c>
      <c r="W86" s="25">
        <v>0</v>
      </c>
      <c r="X86" s="25">
        <v>0</v>
      </c>
      <c r="Y86" s="25">
        <v>795.00380538430966</v>
      </c>
      <c r="Z86" s="25">
        <v>0</v>
      </c>
      <c r="AA86" s="25">
        <v>173.95</v>
      </c>
      <c r="AB86" s="25">
        <v>2.98</v>
      </c>
      <c r="AC86" s="25">
        <v>618.07380538430971</v>
      </c>
      <c r="AD86" s="25">
        <v>411.07581950033631</v>
      </c>
      <c r="AE86" s="25">
        <v>10.824806615655135</v>
      </c>
      <c r="AF86" s="25">
        <v>0</v>
      </c>
      <c r="AG86" s="25">
        <v>0</v>
      </c>
      <c r="AH86" s="25">
        <v>277.2506546552388</v>
      </c>
      <c r="AI86" s="25">
        <v>123.0003582294425</v>
      </c>
      <c r="AJ86" s="25">
        <v>0</v>
      </c>
      <c r="AK86" s="25">
        <v>0</v>
      </c>
      <c r="AL86" s="25">
        <v>0</v>
      </c>
      <c r="AM86" s="25">
        <v>0</v>
      </c>
      <c r="AN86" s="25">
        <v>0.66509179958651554</v>
      </c>
      <c r="AO86" s="25">
        <v>383.92798588397335</v>
      </c>
      <c r="AP86" s="25">
        <v>288.07546127089392</v>
      </c>
      <c r="AQ86" s="25">
        <v>10.824806615655135</v>
      </c>
      <c r="AR86" s="25">
        <v>0</v>
      </c>
      <c r="AS86" s="25">
        <v>0</v>
      </c>
      <c r="AT86" s="25">
        <v>277.2506546552388</v>
      </c>
      <c r="AU86" s="25">
        <v>442.1298406203266</v>
      </c>
      <c r="AV86" s="25">
        <v>147.59517133785704</v>
      </c>
      <c r="AW86" s="25">
        <v>147.59517133785704</v>
      </c>
      <c r="AX86" s="25">
        <v>0</v>
      </c>
      <c r="AY86" s="25">
        <v>0</v>
      </c>
      <c r="AZ86" s="25">
        <v>210.53331334391231</v>
      </c>
      <c r="BA86" s="25">
        <v>83.718984207234882</v>
      </c>
      <c r="BB86" s="25">
        <v>52.839303806948934</v>
      </c>
      <c r="BC86" s="25">
        <v>73.97502532972851</v>
      </c>
      <c r="BD86" s="25">
        <v>0</v>
      </c>
      <c r="BE86" s="25">
        <v>84.001355938557253</v>
      </c>
      <c r="BF86" s="25">
        <v>28.911957448719093</v>
      </c>
      <c r="BG86" s="25">
        <v>1.6022772097078446</v>
      </c>
      <c r="BH86" s="25">
        <v>53.487121280130317</v>
      </c>
      <c r="BI86" s="25">
        <v>0</v>
      </c>
      <c r="BJ86" s="25">
        <v>730.20530189122053</v>
      </c>
      <c r="BK86" s="25">
        <v>1141.2811213915568</v>
      </c>
      <c r="BL86" s="25">
        <v>1.1134710936007541</v>
      </c>
      <c r="BM86" s="25">
        <v>1.7925427197569019</v>
      </c>
    </row>
    <row r="87" spans="1:65" x14ac:dyDescent="0.35">
      <c r="A87" s="25" t="s">
        <v>10700</v>
      </c>
      <c r="B87" s="25" t="s">
        <v>10654</v>
      </c>
      <c r="C87" s="25" t="s">
        <v>10657</v>
      </c>
      <c r="D87" s="25" t="s">
        <v>10512</v>
      </c>
      <c r="E87" s="25" t="s">
        <v>10777</v>
      </c>
      <c r="F87" s="25">
        <v>113596</v>
      </c>
      <c r="G87" s="25">
        <v>0.89711435912995197</v>
      </c>
      <c r="H87" s="25">
        <v>160</v>
      </c>
      <c r="I87" s="25">
        <v>1329.6339557527026</v>
      </c>
      <c r="J87" s="42">
        <v>-1.6537426512904019E-2</v>
      </c>
      <c r="K87" s="25">
        <v>35</v>
      </c>
      <c r="L87" s="25">
        <v>121.26988747870843</v>
      </c>
      <c r="M87" s="25">
        <v>26.335491074134104</v>
      </c>
      <c r="N87" s="25">
        <v>40.328254271725797</v>
      </c>
      <c r="O87" s="25">
        <v>29.47187829077092</v>
      </c>
      <c r="P87" s="25">
        <v>7.422415198711132</v>
      </c>
      <c r="Q87" s="25">
        <v>3.4339607822437448</v>
      </c>
      <c r="R87" s="25">
        <v>3.4339607822437448</v>
      </c>
      <c r="S87" s="25">
        <v>0</v>
      </c>
      <c r="T87" s="25">
        <v>0</v>
      </c>
      <c r="U87" s="25">
        <v>25570.892383870112</v>
      </c>
      <c r="V87" s="25">
        <v>0</v>
      </c>
      <c r="W87" s="25">
        <v>0</v>
      </c>
      <c r="X87" s="25">
        <v>0</v>
      </c>
      <c r="Y87" s="25">
        <v>1697.1127373115864</v>
      </c>
      <c r="Z87" s="25">
        <v>0</v>
      </c>
      <c r="AA87" s="25">
        <v>173.95</v>
      </c>
      <c r="AB87" s="25">
        <v>2.98</v>
      </c>
      <c r="AC87" s="25">
        <v>1520.1827373115864</v>
      </c>
      <c r="AD87" s="25">
        <v>367.47878155888384</v>
      </c>
      <c r="AE87" s="25">
        <v>28.507331534858473</v>
      </c>
      <c r="AF87" s="25">
        <v>0</v>
      </c>
      <c r="AG87" s="25">
        <v>0</v>
      </c>
      <c r="AH87" s="25">
        <v>215.97109179458278</v>
      </c>
      <c r="AI87" s="25">
        <v>123.0003582294425</v>
      </c>
      <c r="AJ87" s="25">
        <v>0</v>
      </c>
      <c r="AK87" s="25">
        <v>0</v>
      </c>
      <c r="AL87" s="25">
        <v>0</v>
      </c>
      <c r="AM87" s="25">
        <v>0</v>
      </c>
      <c r="AN87" s="25">
        <v>0.24173329464901233</v>
      </c>
      <c r="AO87" s="25">
        <v>1329.6339557527026</v>
      </c>
      <c r="AP87" s="25">
        <v>244.47842332944126</v>
      </c>
      <c r="AQ87" s="25">
        <v>28.507331534858473</v>
      </c>
      <c r="AR87" s="25">
        <v>0</v>
      </c>
      <c r="AS87" s="25">
        <v>0</v>
      </c>
      <c r="AT87" s="25">
        <v>215.97109179458278</v>
      </c>
      <c r="AU87" s="25">
        <v>721.23680859093906</v>
      </c>
      <c r="AV87" s="25">
        <v>147.59517133785704</v>
      </c>
      <c r="AW87" s="25">
        <v>147.59517133785704</v>
      </c>
      <c r="AX87" s="25">
        <v>0</v>
      </c>
      <c r="AY87" s="25">
        <v>0</v>
      </c>
      <c r="AZ87" s="25">
        <v>354.87718060823079</v>
      </c>
      <c r="BA87" s="25">
        <v>83.718984207234882</v>
      </c>
      <c r="BB87" s="25">
        <v>112.9825818337483</v>
      </c>
      <c r="BC87" s="25">
        <v>158.17561456724761</v>
      </c>
      <c r="BD87" s="25">
        <v>0</v>
      </c>
      <c r="BE87" s="25">
        <v>218.76445664485121</v>
      </c>
      <c r="BF87" s="25">
        <v>76.197255942155564</v>
      </c>
      <c r="BG87" s="25">
        <v>1.6022772097078446</v>
      </c>
      <c r="BH87" s="25">
        <v>140.96492349298779</v>
      </c>
      <c r="BI87" s="25">
        <v>0</v>
      </c>
      <c r="BJ87" s="25">
        <v>965.71523192038035</v>
      </c>
      <c r="BK87" s="25">
        <v>1333.1940134792642</v>
      </c>
      <c r="BL87" s="25">
        <v>-1.446452672604928E-2</v>
      </c>
      <c r="BM87" s="25">
        <v>-1.6537426512904019E-2</v>
      </c>
    </row>
    <row r="88" spans="1:65" x14ac:dyDescent="0.35">
      <c r="A88" s="25" t="s">
        <v>10700</v>
      </c>
      <c r="B88" s="25" t="s">
        <v>10654</v>
      </c>
      <c r="C88" s="25" t="s">
        <v>10760</v>
      </c>
      <c r="D88" s="25" t="s">
        <v>9780</v>
      </c>
      <c r="E88" s="25" t="s">
        <v>10778</v>
      </c>
      <c r="F88" s="25">
        <v>113596</v>
      </c>
      <c r="G88" s="25">
        <v>0.89711435912995197</v>
      </c>
      <c r="H88" s="25">
        <v>160</v>
      </c>
      <c r="I88" s="40">
        <v>281.07336979646317</v>
      </c>
      <c r="J88" s="43">
        <v>1.8184987822439951</v>
      </c>
      <c r="K88" s="25">
        <v>35</v>
      </c>
      <c r="L88" s="25">
        <v>142.39405064604466</v>
      </c>
      <c r="M88" s="25">
        <v>21.459992018290979</v>
      </c>
      <c r="N88" s="25">
        <v>40.328254271725797</v>
      </c>
      <c r="O88" s="25">
        <v>7.5169647908511941</v>
      </c>
      <c r="P88" s="25">
        <v>15.614747181787349</v>
      </c>
      <c r="Q88" s="25">
        <v>17.196542299087248</v>
      </c>
      <c r="R88" s="25">
        <v>3.216178278170132</v>
      </c>
      <c r="S88" s="25">
        <v>6.739425966428751</v>
      </c>
      <c r="T88" s="25">
        <v>7.240938054488363</v>
      </c>
      <c r="U88" s="25">
        <v>0</v>
      </c>
      <c r="V88" s="25">
        <v>0</v>
      </c>
      <c r="W88" s="25">
        <v>1224.3214386098959</v>
      </c>
      <c r="X88" s="25">
        <v>0</v>
      </c>
      <c r="Y88" s="25">
        <v>481.34691880743662</v>
      </c>
      <c r="Z88" s="25">
        <v>0</v>
      </c>
      <c r="AA88" s="25">
        <v>173.95</v>
      </c>
      <c r="AB88" s="25">
        <v>2.98</v>
      </c>
      <c r="AC88" s="25">
        <v>304.41691880743667</v>
      </c>
      <c r="AD88" s="25">
        <v>200.27354901097345</v>
      </c>
      <c r="AE88" s="25">
        <v>-16.143742655453483</v>
      </c>
      <c r="AF88" s="25">
        <v>16.562256008303368</v>
      </c>
      <c r="AG88" s="25">
        <v>33.985690479076389</v>
      </c>
      <c r="AH88" s="25">
        <v>0</v>
      </c>
      <c r="AI88" s="25">
        <v>101.46076875</v>
      </c>
      <c r="AJ88" s="25">
        <v>0</v>
      </c>
      <c r="AK88" s="25">
        <v>45.051111379047228</v>
      </c>
      <c r="AL88" s="25">
        <v>0</v>
      </c>
      <c r="AM88" s="25">
        <v>19.357465049999988</v>
      </c>
      <c r="AN88" s="25">
        <v>0.65789230702272294</v>
      </c>
      <c r="AO88" s="25">
        <v>281.07336979646317</v>
      </c>
      <c r="AP88" s="25">
        <v>0</v>
      </c>
      <c r="AQ88" s="25">
        <v>0</v>
      </c>
      <c r="AR88" s="25">
        <v>0</v>
      </c>
      <c r="AS88" s="25">
        <v>0</v>
      </c>
      <c r="AT88" s="25">
        <v>0</v>
      </c>
      <c r="AU88" s="25">
        <v>450.27495049254765</v>
      </c>
      <c r="AV88" s="25">
        <v>96.971294505606778</v>
      </c>
      <c r="AW88" s="25">
        <v>96.971294505606778</v>
      </c>
      <c r="AX88" s="25">
        <v>0</v>
      </c>
      <c r="AY88" s="25">
        <v>0</v>
      </c>
      <c r="AZ88" s="25">
        <v>279.24120929594199</v>
      </c>
      <c r="BA88" s="25">
        <v>77.861174682099417</v>
      </c>
      <c r="BB88" s="25">
        <v>83.90834775576775</v>
      </c>
      <c r="BC88" s="25">
        <v>117.47168685807483</v>
      </c>
      <c r="BD88" s="25">
        <v>0</v>
      </c>
      <c r="BE88" s="25">
        <v>74.062446690998826</v>
      </c>
      <c r="BF88" s="25">
        <v>25.463958129254358</v>
      </c>
      <c r="BG88" s="25">
        <v>1.4901660226239124</v>
      </c>
      <c r="BH88" s="25">
        <v>47.108322539120557</v>
      </c>
      <c r="BI88" s="25">
        <v>0</v>
      </c>
      <c r="BJ88" s="25">
        <v>450.27495049254765</v>
      </c>
      <c r="BK88" s="25">
        <v>650.54849950352104</v>
      </c>
      <c r="BL88" s="25">
        <v>1.6790511601604117</v>
      </c>
      <c r="BM88" s="25">
        <v>1.8184987822439951</v>
      </c>
    </row>
    <row r="89" spans="1:65" x14ac:dyDescent="0.35">
      <c r="A89" s="25" t="s">
        <v>10700</v>
      </c>
      <c r="B89" s="25" t="s">
        <v>10762</v>
      </c>
      <c r="C89" s="25" t="s">
        <v>9780</v>
      </c>
      <c r="D89" s="25" t="s">
        <v>9780</v>
      </c>
      <c r="E89" s="25" t="s">
        <v>10198</v>
      </c>
      <c r="F89" s="25">
        <f>F80</f>
        <v>1134874</v>
      </c>
      <c r="G89" s="25">
        <f>G80</f>
        <v>0.89712171535257745</v>
      </c>
      <c r="H89" s="25">
        <f>(H80*N80+H88*N88)/(N80+N88)</f>
        <v>160</v>
      </c>
      <c r="I89" s="25">
        <f>(I80*N80+I88*N88)/(N80+N88)</f>
        <v>317.00964921938805</v>
      </c>
      <c r="J89" s="42">
        <f>(J80*N80+J88*N88)/(N80+N88)</f>
        <v>0.9980007364634137</v>
      </c>
      <c r="K89" s="25">
        <f>K80</f>
        <v>35</v>
      </c>
      <c r="L89" s="25">
        <f t="shared" ref="L89:W89" si="7">L80+L88</f>
        <v>788.87909171469016</v>
      </c>
      <c r="M89" s="25">
        <f t="shared" si="7"/>
        <v>86.500805653688204</v>
      </c>
      <c r="N89" s="25">
        <f t="shared" si="7"/>
        <v>443.22855468629086</v>
      </c>
      <c r="O89" s="25">
        <f t="shared" si="7"/>
        <v>82.615364836473816</v>
      </c>
      <c r="P89" s="25">
        <f t="shared" si="7"/>
        <v>171.6142181246783</v>
      </c>
      <c r="Q89" s="25">
        <f t="shared" si="7"/>
        <v>188.99897172513866</v>
      </c>
      <c r="R89" s="25">
        <f t="shared" si="7"/>
        <v>35.34747723623169</v>
      </c>
      <c r="S89" s="25">
        <f t="shared" si="7"/>
        <v>74.069807494983465</v>
      </c>
      <c r="T89" s="25">
        <f t="shared" si="7"/>
        <v>79.581686993923512</v>
      </c>
      <c r="U89" s="25">
        <f t="shared" si="7"/>
        <v>0</v>
      </c>
      <c r="V89" s="25">
        <f t="shared" si="7"/>
        <v>48926.439721022951</v>
      </c>
      <c r="W89" s="25">
        <f t="shared" si="7"/>
        <v>1224.3214386098959</v>
      </c>
      <c r="X89" s="25">
        <f>(X80*N80+X88*N88)/(N80+N88)</f>
        <v>0</v>
      </c>
      <c r="Y89" s="25">
        <f>(Y80*N80+Y88*N88)/(N80+N88)</f>
        <v>481.81136375149686</v>
      </c>
      <c r="Z89" s="25">
        <f>(Z80*N80+Z88*N88)/(N80+N88)</f>
        <v>0</v>
      </c>
      <c r="AA89" s="25">
        <f>(AA80*N80+AA88*N88)/(N80+N88)</f>
        <v>173.19551961779453</v>
      </c>
      <c r="AB89" s="25">
        <f>(AB80*N80+AB88*N88)/(N80+N88)</f>
        <v>4.4707805142373065</v>
      </c>
      <c r="AC89" s="25">
        <f>(AC80*N80+AC88*N88)/(N80+N88)</f>
        <v>304.14506361946502</v>
      </c>
      <c r="AD89" s="25">
        <f>(AD80*N80+AD88*N88)/(N80+N88)</f>
        <v>164.80171453210878</v>
      </c>
      <c r="AE89" s="25">
        <f>(AE80*N80+AE88*N88)/(N80+N88)</f>
        <v>11.345605773577486</v>
      </c>
      <c r="AF89" s="25">
        <f>(AF80*N80+AF88*N88)/(N80+N88)</f>
        <v>1.5069581247738497</v>
      </c>
      <c r="AG89" s="25">
        <f>(AG80*N80+AG88*N88)/(N80+N88)</f>
        <v>3.092272717425522</v>
      </c>
      <c r="AH89" s="25">
        <f>(AH80*N80+AH88*N88)/(N80+N88)</f>
        <v>23.267872788342167</v>
      </c>
      <c r="AI89" s="25">
        <f>(AI80*N80+AI88*N88)/(N80+N88)</f>
        <v>101.46076874999999</v>
      </c>
      <c r="AJ89" s="25">
        <f>(AJ80*N80+AJ88*N88)/(N80+N88)</f>
        <v>0.67168372249027108</v>
      </c>
      <c r="AK89" s="25">
        <f>(AK80*N80+AK88*N88)/(N80+N88)</f>
        <v>4.0990876054995535</v>
      </c>
      <c r="AL89" s="25">
        <f>(AL80*N80+AL88*N88)/(N80+N88)</f>
        <v>0</v>
      </c>
      <c r="AM89" s="25">
        <f>(AM80*N80+AM88*N88)/(N80+N88)</f>
        <v>19.357465049999995</v>
      </c>
      <c r="AN89" s="25">
        <f>(AN80*N80+AN88*N88)/(N80+N88)</f>
        <v>0.5418419575476453</v>
      </c>
      <c r="AO89" s="25">
        <f>(AO80*N80+AO88*N88)/(N80+N88)</f>
        <v>317.00964921938805</v>
      </c>
      <c r="AP89" s="25">
        <f>(AP80*N80+AP88*N88)/(N80+N88)</f>
        <v>36.082357206634306</v>
      </c>
      <c r="AQ89" s="25">
        <f>(AQ80*N80+AQ88*N88)/(N80+N88)</f>
        <v>12.814484418292141</v>
      </c>
      <c r="AR89" s="25">
        <f>(AR80*N80+AR88*N88)/(N80+N88)</f>
        <v>0</v>
      </c>
      <c r="AS89" s="25">
        <f>(AS80*N80+AS88*N88)/(N80+N88)</f>
        <v>0</v>
      </c>
      <c r="AT89" s="25">
        <f>(AT80*N80+AT88*N88)/(N80+N88)</f>
        <v>23.267872788342167</v>
      </c>
      <c r="AU89" s="25">
        <f>(AU80*N80+AU88*N88)/(N80+N88)</f>
        <v>251.68549318148359</v>
      </c>
      <c r="AV89" s="25">
        <f>(AV80*N80+AV88*N88)/(N80+N88)</f>
        <v>52.824259138420345</v>
      </c>
      <c r="AW89" s="25">
        <f>(AW80*N80+AW88*N88)/(N80+N88)</f>
        <v>52.824259138420345</v>
      </c>
      <c r="AX89" s="25">
        <f>(AX80*N80+AX88*N88)/(N80+N88)</f>
        <v>0</v>
      </c>
      <c r="AY89" s="25">
        <f>(AY80*N80+AY88*N88)/(N80+N88)</f>
        <v>0</v>
      </c>
      <c r="AZ89" s="25">
        <f>(AZ80*N80+AZ88*N88)/(N80+N88)</f>
        <v>133.08895133385832</v>
      </c>
      <c r="BA89" s="25">
        <f>(BA80*N80+BA88*N88)/(N80+N88)</f>
        <v>77.861174682099403</v>
      </c>
      <c r="BB89" s="25">
        <f>(BB80*N80+BB88*N88)/(N80+N88)</f>
        <v>23.011573604899549</v>
      </c>
      <c r="BC89" s="25">
        <f>(BC80*N80+BC88*N88)/(N80+N88)</f>
        <v>32.216203046859363</v>
      </c>
      <c r="BD89" s="25">
        <f>(BD80*N80+BD88*N88)/(N80+N88)</f>
        <v>0</v>
      </c>
      <c r="BE89" s="25">
        <f>(BE80*N80+BE88*N88)/(N80+N88)</f>
        <v>65.772282709204916</v>
      </c>
      <c r="BF89" s="25">
        <f>(BF80*N80+BF88*N88)/(N80+N88)</f>
        <v>22.555128661958246</v>
      </c>
      <c r="BG89" s="25">
        <f>(BG80*N80+BG88*N88)/(N80+N88)</f>
        <v>1.4901660226239124</v>
      </c>
      <c r="BH89" s="25">
        <f>(BH80*N80+BH88*N88)/(N80+N88)</f>
        <v>41.726988024622756</v>
      </c>
      <c r="BI89" s="25">
        <f>(BI80*N80+BI88*N88)/(N80+N88)</f>
        <v>0</v>
      </c>
      <c r="BJ89" s="25">
        <f>(BJ80*N80+BJ88*N88)/(N80+N88)</f>
        <v>287.76785038811789</v>
      </c>
      <c r="BK89" s="25">
        <f>(BK80*N80+BK88*N88)/(N80+N88)</f>
        <v>452.56956492022664</v>
      </c>
      <c r="BL89" s="25">
        <f>(BL80*N80+BL88*N88)/(N80+N88)</f>
        <v>1.0304518782408438</v>
      </c>
      <c r="BM89" s="25">
        <f>(BM80*N80+BM88*N88)/(N80+N88)</f>
        <v>0.9980007364634137</v>
      </c>
    </row>
    <row r="90" spans="1:65" x14ac:dyDescent="0.35">
      <c r="A90" s="25" t="s">
        <v>10709</v>
      </c>
      <c r="B90" s="25" t="s">
        <v>10654</v>
      </c>
      <c r="C90" s="25" t="s">
        <v>10655</v>
      </c>
      <c r="D90" s="25" t="s">
        <v>10506</v>
      </c>
      <c r="E90" s="25" t="s">
        <v>10779</v>
      </c>
      <c r="F90" s="25">
        <v>1134874</v>
      </c>
      <c r="G90" s="25">
        <v>0.89712171535257745</v>
      </c>
      <c r="H90" s="25">
        <v>160</v>
      </c>
      <c r="I90" s="25">
        <v>339.96415158272913</v>
      </c>
      <c r="J90" s="42">
        <v>0.9629754986730843</v>
      </c>
      <c r="K90" s="25">
        <v>35</v>
      </c>
      <c r="L90" s="25">
        <v>549.37727704805866</v>
      </c>
      <c r="M90" s="25">
        <v>79.424245766297375</v>
      </c>
      <c r="N90" s="25">
        <v>402.90030041456504</v>
      </c>
      <c r="O90" s="25">
        <v>75.098400045622625</v>
      </c>
      <c r="P90" s="25">
        <v>155.99947094289095</v>
      </c>
      <c r="Q90" s="25">
        <v>171.80242942605142</v>
      </c>
      <c r="R90" s="25">
        <v>32.131298958061556</v>
      </c>
      <c r="S90" s="25">
        <v>67.33038152855471</v>
      </c>
      <c r="T90" s="25">
        <v>72.340748939435144</v>
      </c>
      <c r="U90" s="25">
        <v>0</v>
      </c>
      <c r="V90" s="25">
        <v>48926.439721022951</v>
      </c>
      <c r="W90" s="25">
        <v>0</v>
      </c>
      <c r="X90" s="25">
        <v>0</v>
      </c>
      <c r="Y90" s="25">
        <v>481.85785230903832</v>
      </c>
      <c r="Z90" s="25">
        <v>0</v>
      </c>
      <c r="AA90" s="25">
        <v>173.12</v>
      </c>
      <c r="AB90" s="25">
        <v>4.62</v>
      </c>
      <c r="AC90" s="25">
        <v>304.11785230903831</v>
      </c>
      <c r="AD90" s="25">
        <v>141.89370072630919</v>
      </c>
      <c r="AE90" s="25">
        <v>14.097148604569009</v>
      </c>
      <c r="AF90" s="25">
        <v>0</v>
      </c>
      <c r="AG90" s="25">
        <v>0</v>
      </c>
      <c r="AH90" s="25">
        <v>25.596867552567744</v>
      </c>
      <c r="AI90" s="25">
        <v>101.46076875</v>
      </c>
      <c r="AJ90" s="25">
        <v>0.73891581917248972</v>
      </c>
      <c r="AK90" s="25">
        <v>0</v>
      </c>
      <c r="AL90" s="25">
        <v>0</v>
      </c>
      <c r="AM90" s="25">
        <v>0</v>
      </c>
      <c r="AN90" s="25">
        <v>0.46657471650865051</v>
      </c>
      <c r="AO90" s="25">
        <v>339.96415158272913</v>
      </c>
      <c r="AP90" s="25">
        <v>39.694016157136751</v>
      </c>
      <c r="AQ90" s="25">
        <v>14.097148604569009</v>
      </c>
      <c r="AR90" s="25">
        <v>0</v>
      </c>
      <c r="AS90" s="25">
        <v>0</v>
      </c>
      <c r="AT90" s="25">
        <v>25.596867552567744</v>
      </c>
      <c r="AU90" s="25">
        <v>284.907283826943</v>
      </c>
      <c r="AV90" s="25">
        <v>110.07270767499999</v>
      </c>
      <c r="AW90" s="25">
        <v>110.07270767499999</v>
      </c>
      <c r="AX90" s="25">
        <v>0</v>
      </c>
      <c r="AY90" s="25">
        <v>0</v>
      </c>
      <c r="AZ90" s="25">
        <v>110.33606347767314</v>
      </c>
      <c r="BA90" s="25">
        <v>77.861174682099403</v>
      </c>
      <c r="BB90" s="25">
        <v>13.531203664822389</v>
      </c>
      <c r="BC90" s="25">
        <v>18.943685130751344</v>
      </c>
      <c r="BD90" s="25">
        <v>0</v>
      </c>
      <c r="BE90" s="25">
        <v>64.49851267426989</v>
      </c>
      <c r="BF90" s="25">
        <v>22.10819180759508</v>
      </c>
      <c r="BG90" s="25">
        <v>1.4901660226239124</v>
      </c>
      <c r="BH90" s="25">
        <v>40.900154844050896</v>
      </c>
      <c r="BI90" s="25">
        <v>0</v>
      </c>
      <c r="BJ90" s="25">
        <v>324.60129998407973</v>
      </c>
      <c r="BK90" s="25">
        <v>466.49500071038892</v>
      </c>
      <c r="BL90" s="25">
        <v>1.0764811927866591</v>
      </c>
      <c r="BM90" s="25">
        <v>0.9629754986730843</v>
      </c>
    </row>
    <row r="91" spans="1:65" x14ac:dyDescent="0.35">
      <c r="A91" s="25" t="s">
        <v>10709</v>
      </c>
      <c r="B91" s="25" t="s">
        <v>10654</v>
      </c>
      <c r="C91" s="25" t="s">
        <v>10655</v>
      </c>
      <c r="D91" s="25" t="s">
        <v>10507</v>
      </c>
      <c r="E91" s="25" t="s">
        <v>10780</v>
      </c>
      <c r="F91" s="25">
        <v>1134874</v>
      </c>
      <c r="G91" s="25">
        <v>0.89712171535257745</v>
      </c>
      <c r="H91" s="25">
        <v>160</v>
      </c>
      <c r="I91" s="25">
        <v>397.52950922936355</v>
      </c>
      <c r="J91" s="42">
        <v>0.60434025054532026</v>
      </c>
      <c r="K91" s="25">
        <v>35</v>
      </c>
      <c r="L91" s="25">
        <v>549.37727704805866</v>
      </c>
      <c r="M91" s="25">
        <v>79.424245766297375</v>
      </c>
      <c r="N91" s="25">
        <v>402.90030041456504</v>
      </c>
      <c r="O91" s="25">
        <v>75.098400045622625</v>
      </c>
      <c r="P91" s="25">
        <v>155.99947094289095</v>
      </c>
      <c r="Q91" s="25">
        <v>171.80242942605142</v>
      </c>
      <c r="R91" s="25">
        <v>32.131298958061556</v>
      </c>
      <c r="S91" s="25">
        <v>67.33038152855471</v>
      </c>
      <c r="T91" s="25">
        <v>72.340748939435144</v>
      </c>
      <c r="U91" s="25">
        <v>0</v>
      </c>
      <c r="V91" s="25">
        <v>0</v>
      </c>
      <c r="W91" s="25">
        <v>12231.609930255738</v>
      </c>
      <c r="X91" s="25">
        <v>0</v>
      </c>
      <c r="Y91" s="25">
        <v>481.85785230903832</v>
      </c>
      <c r="Z91" s="25">
        <v>0</v>
      </c>
      <c r="AA91" s="25">
        <v>173.12</v>
      </c>
      <c r="AB91" s="25">
        <v>4.62</v>
      </c>
      <c r="AC91" s="25">
        <v>304.11785230903831</v>
      </c>
      <c r="AD91" s="25">
        <v>84.328343079674767</v>
      </c>
      <c r="AE91" s="25">
        <v>-15.844676157055096</v>
      </c>
      <c r="AF91" s="25">
        <v>1.6577969064034253</v>
      </c>
      <c r="AG91" s="25">
        <v>-17.173901850122316</v>
      </c>
      <c r="AH91" s="25">
        <v>0</v>
      </c>
      <c r="AI91" s="25">
        <v>101.46076875</v>
      </c>
      <c r="AJ91" s="25">
        <v>0</v>
      </c>
      <c r="AK91" s="25">
        <v>14.228355430448799</v>
      </c>
      <c r="AL91" s="25">
        <v>0</v>
      </c>
      <c r="AM91" s="25">
        <v>0</v>
      </c>
      <c r="AN91" s="25">
        <v>0.27728836843810811</v>
      </c>
      <c r="AO91" s="25">
        <v>397.52950922936355</v>
      </c>
      <c r="AP91" s="25">
        <v>0</v>
      </c>
      <c r="AQ91" s="25">
        <v>0</v>
      </c>
      <c r="AR91" s="25">
        <v>0</v>
      </c>
      <c r="AS91" s="25">
        <v>0</v>
      </c>
      <c r="AT91" s="25">
        <v>0</v>
      </c>
      <c r="AU91" s="25">
        <v>295.03259243619527</v>
      </c>
      <c r="AV91" s="25">
        <v>110.07270767499999</v>
      </c>
      <c r="AW91" s="25">
        <v>110.07270767499999</v>
      </c>
      <c r="AX91" s="25">
        <v>0</v>
      </c>
      <c r="AY91" s="25">
        <v>0</v>
      </c>
      <c r="AZ91" s="25">
        <v>110.33606347767314</v>
      </c>
      <c r="BA91" s="25">
        <v>77.861174682099403</v>
      </c>
      <c r="BB91" s="25">
        <v>13.531203664822389</v>
      </c>
      <c r="BC91" s="25">
        <v>18.943685130751344</v>
      </c>
      <c r="BD91" s="25">
        <v>0</v>
      </c>
      <c r="BE91" s="25">
        <v>74.623821283522176</v>
      </c>
      <c r="BF91" s="25">
        <v>25.660931670490619</v>
      </c>
      <c r="BG91" s="25">
        <v>1.4901660226239124</v>
      </c>
      <c r="BH91" s="25">
        <v>47.472723590407639</v>
      </c>
      <c r="BI91" s="25">
        <v>0</v>
      </c>
      <c r="BJ91" s="25">
        <v>295.03259243619527</v>
      </c>
      <c r="BK91" s="25">
        <v>379.36093551587004</v>
      </c>
      <c r="BL91" s="25">
        <v>0.78996705186087435</v>
      </c>
      <c r="BM91" s="25">
        <v>0.60434025054532026</v>
      </c>
    </row>
    <row r="92" spans="1:65" x14ac:dyDescent="0.35">
      <c r="A92" s="25" t="s">
        <v>10709</v>
      </c>
      <c r="B92" s="25" t="s">
        <v>10654</v>
      </c>
      <c r="C92" s="25" t="s">
        <v>10655</v>
      </c>
      <c r="D92" s="25" t="s">
        <v>10508</v>
      </c>
      <c r="E92" s="25" t="s">
        <v>10781</v>
      </c>
      <c r="F92" s="25">
        <v>1134874</v>
      </c>
      <c r="G92" s="25">
        <v>0.89712171535257745</v>
      </c>
      <c r="H92" s="25">
        <v>160</v>
      </c>
      <c r="I92" s="25">
        <v>382.01340428564464</v>
      </c>
      <c r="J92" s="42">
        <v>0.66371530514799437</v>
      </c>
      <c r="K92" s="25">
        <v>35</v>
      </c>
      <c r="L92" s="25">
        <v>549.37727704805866</v>
      </c>
      <c r="M92" s="25">
        <v>79.424245766297375</v>
      </c>
      <c r="N92" s="25">
        <v>402.90030041456504</v>
      </c>
      <c r="O92" s="25">
        <v>75.098400045622625</v>
      </c>
      <c r="P92" s="25">
        <v>155.99947094289095</v>
      </c>
      <c r="Q92" s="25">
        <v>171.80242942605142</v>
      </c>
      <c r="R92" s="25">
        <v>32.131298958061556</v>
      </c>
      <c r="S92" s="25">
        <v>67.33038152855471</v>
      </c>
      <c r="T92" s="25">
        <v>72.340748939435144</v>
      </c>
      <c r="U92" s="25">
        <v>0</v>
      </c>
      <c r="V92" s="25">
        <v>0</v>
      </c>
      <c r="W92" s="25">
        <v>0</v>
      </c>
      <c r="X92" s="25">
        <v>12231609.930255737</v>
      </c>
      <c r="Y92" s="25">
        <v>481.85785230903832</v>
      </c>
      <c r="Z92" s="25">
        <v>0</v>
      </c>
      <c r="AA92" s="25">
        <v>173.12</v>
      </c>
      <c r="AB92" s="25">
        <v>4.62</v>
      </c>
      <c r="AC92" s="25">
        <v>304.11785230903831</v>
      </c>
      <c r="AD92" s="25">
        <v>99.844448023393682</v>
      </c>
      <c r="AE92" s="25">
        <v>-15.844676157055096</v>
      </c>
      <c r="AF92" s="25">
        <v>0</v>
      </c>
      <c r="AG92" s="25">
        <v>0</v>
      </c>
      <c r="AH92" s="25">
        <v>0</v>
      </c>
      <c r="AI92" s="25">
        <v>101.46076875</v>
      </c>
      <c r="AJ92" s="25">
        <v>0</v>
      </c>
      <c r="AK92" s="25">
        <v>14.228355430448799</v>
      </c>
      <c r="AL92" s="25">
        <v>0</v>
      </c>
      <c r="AM92" s="25">
        <v>0</v>
      </c>
      <c r="AN92" s="25">
        <v>0.32830840828750102</v>
      </c>
      <c r="AO92" s="25">
        <v>382.01340428564464</v>
      </c>
      <c r="AP92" s="25">
        <v>0</v>
      </c>
      <c r="AQ92" s="25">
        <v>0</v>
      </c>
      <c r="AR92" s="25">
        <v>0</v>
      </c>
      <c r="AS92" s="25">
        <v>0</v>
      </c>
      <c r="AT92" s="25">
        <v>0</v>
      </c>
      <c r="AU92" s="25">
        <v>292.82154748171536</v>
      </c>
      <c r="AV92" s="25">
        <v>110.07270767499999</v>
      </c>
      <c r="AW92" s="25">
        <v>110.07270767499999</v>
      </c>
      <c r="AX92" s="25">
        <v>0</v>
      </c>
      <c r="AY92" s="25">
        <v>0</v>
      </c>
      <c r="AZ92" s="25">
        <v>110.33606347767314</v>
      </c>
      <c r="BA92" s="25">
        <v>77.861174682099403</v>
      </c>
      <c r="BB92" s="25">
        <v>13.531203664822389</v>
      </c>
      <c r="BC92" s="25">
        <v>18.943685130751344</v>
      </c>
      <c r="BD92" s="25">
        <v>0</v>
      </c>
      <c r="BE92" s="25">
        <v>72.412776329042231</v>
      </c>
      <c r="BF92" s="25">
        <v>24.885126423304673</v>
      </c>
      <c r="BG92" s="25">
        <v>1.4901660226239124</v>
      </c>
      <c r="BH92" s="25">
        <v>46.037483883113644</v>
      </c>
      <c r="BI92" s="25">
        <v>0</v>
      </c>
      <c r="BJ92" s="25">
        <v>292.82154748171536</v>
      </c>
      <c r="BK92" s="25">
        <v>392.66599550510904</v>
      </c>
      <c r="BL92" s="25">
        <v>0.8337167360317288</v>
      </c>
      <c r="BM92" s="25">
        <v>0.66371530514799437</v>
      </c>
    </row>
    <row r="93" spans="1:65" x14ac:dyDescent="0.35">
      <c r="A93" s="25" t="s">
        <v>10709</v>
      </c>
      <c r="B93" s="25" t="s">
        <v>10654</v>
      </c>
      <c r="C93" s="25" t="s">
        <v>10655</v>
      </c>
      <c r="D93" s="25" t="s">
        <v>10509</v>
      </c>
      <c r="E93" s="25" t="s">
        <v>10782</v>
      </c>
      <c r="F93" s="25">
        <v>1134874</v>
      </c>
      <c r="G93" s="25">
        <v>0.89712171535257745</v>
      </c>
      <c r="H93" s="25">
        <v>160</v>
      </c>
      <c r="I93" s="25">
        <v>355.92283901951242</v>
      </c>
      <c r="J93" s="42">
        <v>0.7214542960509891</v>
      </c>
      <c r="K93" s="25">
        <v>35</v>
      </c>
      <c r="L93" s="25">
        <v>342.86853511131426</v>
      </c>
      <c r="M93" s="25">
        <v>66.873078639178573</v>
      </c>
      <c r="N93" s="25">
        <v>402.90030041456504</v>
      </c>
      <c r="O93" s="25">
        <v>56.615550214254661</v>
      </c>
      <c r="P93" s="25">
        <v>162.60048873980804</v>
      </c>
      <c r="Q93" s="25">
        <v>183.68426146050226</v>
      </c>
      <c r="R93" s="25">
        <v>32.131298958061556</v>
      </c>
      <c r="S93" s="25">
        <v>79.212213563005548</v>
      </c>
      <c r="T93" s="25">
        <v>72.340748939435144</v>
      </c>
      <c r="U93" s="25">
        <v>0</v>
      </c>
      <c r="V93" s="25">
        <v>0</v>
      </c>
      <c r="W93" s="25">
        <v>0</v>
      </c>
      <c r="X93" s="25">
        <v>0</v>
      </c>
      <c r="Y93" s="25">
        <v>444.86604509995624</v>
      </c>
      <c r="Z93" s="25">
        <v>0</v>
      </c>
      <c r="AA93" s="25">
        <v>173.12</v>
      </c>
      <c r="AB93" s="25">
        <v>4.62</v>
      </c>
      <c r="AC93" s="25">
        <v>267.12604509995623</v>
      </c>
      <c r="AD93" s="25">
        <v>88.943206080443815</v>
      </c>
      <c r="AE93" s="25">
        <v>-12.517562669556179</v>
      </c>
      <c r="AF93" s="25">
        <v>0</v>
      </c>
      <c r="AG93" s="25">
        <v>0</v>
      </c>
      <c r="AH93" s="25">
        <v>0</v>
      </c>
      <c r="AI93" s="25">
        <v>101.46076875</v>
      </c>
      <c r="AJ93" s="25">
        <v>0</v>
      </c>
      <c r="AK93" s="25">
        <v>0</v>
      </c>
      <c r="AL93" s="25">
        <v>0</v>
      </c>
      <c r="AM93" s="25">
        <v>0</v>
      </c>
      <c r="AN93" s="25">
        <v>0.33296343696909841</v>
      </c>
      <c r="AO93" s="25">
        <v>355.92283901951242</v>
      </c>
      <c r="AP93" s="25">
        <v>0</v>
      </c>
      <c r="AQ93" s="25">
        <v>0</v>
      </c>
      <c r="AR93" s="25">
        <v>0</v>
      </c>
      <c r="AS93" s="25">
        <v>0</v>
      </c>
      <c r="AT93" s="25">
        <v>0</v>
      </c>
      <c r="AU93" s="25">
        <v>269.9649002928042</v>
      </c>
      <c r="AV93" s="25">
        <v>107.12985850000001</v>
      </c>
      <c r="AW93" s="25">
        <v>107.12985850000001</v>
      </c>
      <c r="AX93" s="25">
        <v>0</v>
      </c>
      <c r="AY93" s="25">
        <v>0</v>
      </c>
      <c r="AZ93" s="25">
        <v>96.167711663024775</v>
      </c>
      <c r="BA93" s="25">
        <v>77.861174682099403</v>
      </c>
      <c r="BB93" s="25">
        <v>7.6277237420522344</v>
      </c>
      <c r="BC93" s="25">
        <v>10.678813238873127</v>
      </c>
      <c r="BD93" s="25">
        <v>0</v>
      </c>
      <c r="BE93" s="25">
        <v>66.66733012977943</v>
      </c>
      <c r="BF93" s="25">
        <v>22.869180388475623</v>
      </c>
      <c r="BG93" s="25">
        <v>1.4901660226239124</v>
      </c>
      <c r="BH93" s="25">
        <v>42.3079837186799</v>
      </c>
      <c r="BI93" s="25">
        <v>0</v>
      </c>
      <c r="BJ93" s="25">
        <v>269.9649002928042</v>
      </c>
      <c r="BK93" s="25">
        <v>358.90810637324802</v>
      </c>
      <c r="BL93" s="25">
        <v>0.96127676796624695</v>
      </c>
      <c r="BM93" s="25">
        <v>0.7214542960509891</v>
      </c>
    </row>
    <row r="94" spans="1:65" x14ac:dyDescent="0.35">
      <c r="A94" s="25" t="s">
        <v>10709</v>
      </c>
      <c r="B94" s="25" t="s">
        <v>10654</v>
      </c>
      <c r="C94" s="25" t="s">
        <v>10655</v>
      </c>
      <c r="D94" s="25" t="s">
        <v>10510</v>
      </c>
      <c r="E94" s="25" t="s">
        <v>10783</v>
      </c>
      <c r="F94" s="25">
        <v>1134874</v>
      </c>
      <c r="G94" s="25">
        <v>0.89712171535257745</v>
      </c>
      <c r="H94" s="25">
        <v>160</v>
      </c>
      <c r="I94" s="25">
        <v>442.08841373391152</v>
      </c>
      <c r="J94" s="42">
        <v>0.44532711989812729</v>
      </c>
      <c r="K94" s="25">
        <v>35</v>
      </c>
      <c r="L94" s="25">
        <v>587.5492595398905</v>
      </c>
      <c r="M94" s="25">
        <v>78.517617235140719</v>
      </c>
      <c r="N94" s="25">
        <v>402.90030041456504</v>
      </c>
      <c r="O94" s="25">
        <v>90.288950072152986</v>
      </c>
      <c r="P94" s="25">
        <v>140.94258309102315</v>
      </c>
      <c r="Q94" s="25">
        <v>171.66876725138886</v>
      </c>
      <c r="R94" s="25">
        <v>32.131298958061556</v>
      </c>
      <c r="S94" s="25">
        <v>0</v>
      </c>
      <c r="T94" s="25">
        <v>139.53746829332735</v>
      </c>
      <c r="U94" s="25">
        <v>0</v>
      </c>
      <c r="V94" s="25">
        <v>0</v>
      </c>
      <c r="W94" s="25">
        <v>0</v>
      </c>
      <c r="X94" s="25">
        <v>0</v>
      </c>
      <c r="Y94" s="25">
        <v>520.07140488126242</v>
      </c>
      <c r="Z94" s="25">
        <v>0</v>
      </c>
      <c r="AA94" s="25">
        <v>173.12</v>
      </c>
      <c r="AB94" s="25">
        <v>4.62</v>
      </c>
      <c r="AC94" s="25">
        <v>342.33140488126247</v>
      </c>
      <c r="AD94" s="25">
        <v>77.982991147350901</v>
      </c>
      <c r="AE94" s="25">
        <v>-23.477777602649017</v>
      </c>
      <c r="AF94" s="25">
        <v>0</v>
      </c>
      <c r="AG94" s="25">
        <v>0</v>
      </c>
      <c r="AH94" s="25">
        <v>0</v>
      </c>
      <c r="AI94" s="25">
        <v>101.46076875</v>
      </c>
      <c r="AJ94" s="25">
        <v>0</v>
      </c>
      <c r="AK94" s="25">
        <v>0</v>
      </c>
      <c r="AL94" s="25">
        <v>0</v>
      </c>
      <c r="AM94" s="25">
        <v>0</v>
      </c>
      <c r="AN94" s="25">
        <v>0.22779969945906445</v>
      </c>
      <c r="AO94" s="25">
        <v>442.08841373391152</v>
      </c>
      <c r="AP94" s="25">
        <v>0</v>
      </c>
      <c r="AQ94" s="25">
        <v>0</v>
      </c>
      <c r="AR94" s="25">
        <v>0</v>
      </c>
      <c r="AS94" s="25">
        <v>0</v>
      </c>
      <c r="AT94" s="25">
        <v>0</v>
      </c>
      <c r="AU94" s="25">
        <v>296.22237376236615</v>
      </c>
      <c r="AV94" s="25">
        <v>116.78533159999998</v>
      </c>
      <c r="AW94" s="25">
        <v>116.78533159999998</v>
      </c>
      <c r="AX94" s="25">
        <v>0</v>
      </c>
      <c r="AY94" s="25">
        <v>0</v>
      </c>
      <c r="AZ94" s="25">
        <v>100.49111763578487</v>
      </c>
      <c r="BA94" s="25">
        <v>77.861174682099403</v>
      </c>
      <c r="BB94" s="25">
        <v>9.4291428973689477</v>
      </c>
      <c r="BC94" s="25">
        <v>13.200800056316526</v>
      </c>
      <c r="BD94" s="25">
        <v>0</v>
      </c>
      <c r="BE94" s="25">
        <v>78.945924526581308</v>
      </c>
      <c r="BF94" s="25">
        <v>27.177459124195579</v>
      </c>
      <c r="BG94" s="25">
        <v>1.4901660226239124</v>
      </c>
      <c r="BH94" s="25">
        <v>50.278299379761812</v>
      </c>
      <c r="BI94" s="25">
        <v>0</v>
      </c>
      <c r="BJ94" s="25">
        <v>296.22237376236615</v>
      </c>
      <c r="BK94" s="25">
        <v>374.20536490971705</v>
      </c>
      <c r="BL94" s="25">
        <v>0.57509757276502338</v>
      </c>
      <c r="BM94" s="25">
        <v>0.44532711989812729</v>
      </c>
    </row>
    <row r="95" spans="1:65" x14ac:dyDescent="0.35">
      <c r="A95" s="25" t="s">
        <v>10709</v>
      </c>
      <c r="B95" s="25" t="s">
        <v>10654</v>
      </c>
      <c r="C95" s="25" t="s">
        <v>10655</v>
      </c>
      <c r="D95" s="25" t="s">
        <v>10511</v>
      </c>
      <c r="E95" s="25" t="s">
        <v>10784</v>
      </c>
      <c r="F95" s="25">
        <v>1134874</v>
      </c>
      <c r="G95" s="25">
        <v>0.89712171535257745</v>
      </c>
      <c r="H95" s="25">
        <v>160</v>
      </c>
      <c r="I95" s="25">
        <v>510.56701813947552</v>
      </c>
      <c r="J95" s="42">
        <v>0.5413149587332361</v>
      </c>
      <c r="K95" s="25">
        <v>35</v>
      </c>
      <c r="L95" s="25">
        <v>1608.3970242052608</v>
      </c>
      <c r="M95" s="25">
        <v>113.81449710891413</v>
      </c>
      <c r="N95" s="25">
        <v>402.90030041456504</v>
      </c>
      <c r="O95" s="25">
        <v>294.43944032702996</v>
      </c>
      <c r="P95" s="25">
        <v>74.153800291300684</v>
      </c>
      <c r="Q95" s="25">
        <v>34.307059796234327</v>
      </c>
      <c r="R95" s="25">
        <v>34.307059796234327</v>
      </c>
      <c r="S95" s="25">
        <v>0</v>
      </c>
      <c r="T95" s="25">
        <v>0</v>
      </c>
      <c r="U95" s="25">
        <v>255466.55587700193</v>
      </c>
      <c r="V95" s="25">
        <v>0</v>
      </c>
      <c r="W95" s="25">
        <v>0</v>
      </c>
      <c r="X95" s="25">
        <v>0</v>
      </c>
      <c r="Y95" s="25">
        <v>822.28093808605752</v>
      </c>
      <c r="Z95" s="25">
        <v>0</v>
      </c>
      <c r="AA95" s="25">
        <v>173.12</v>
      </c>
      <c r="AB95" s="25">
        <v>4.62</v>
      </c>
      <c r="AC95" s="25">
        <v>644.54093808605751</v>
      </c>
      <c r="AD95" s="25">
        <v>311.713919946582</v>
      </c>
      <c r="AE95" s="25">
        <v>37.291939317402893</v>
      </c>
      <c r="AF95" s="25">
        <v>0</v>
      </c>
      <c r="AG95" s="25">
        <v>0</v>
      </c>
      <c r="AH95" s="25">
        <v>29.754739714240383</v>
      </c>
      <c r="AI95" s="25">
        <v>123.00035822944255</v>
      </c>
      <c r="AJ95" s="25">
        <v>121.66688268549618</v>
      </c>
      <c r="AK95" s="25">
        <v>0</v>
      </c>
      <c r="AL95" s="25">
        <v>0</v>
      </c>
      <c r="AM95" s="25">
        <v>0</v>
      </c>
      <c r="AN95" s="25">
        <v>0.48362160031635215</v>
      </c>
      <c r="AO95" s="25">
        <v>510.56701813947552</v>
      </c>
      <c r="AP95" s="25">
        <v>67.046679031643279</v>
      </c>
      <c r="AQ95" s="25">
        <v>37.291939317402893</v>
      </c>
      <c r="AR95" s="25">
        <v>0</v>
      </c>
      <c r="AS95" s="25">
        <v>0</v>
      </c>
      <c r="AT95" s="25">
        <v>29.754739714240383</v>
      </c>
      <c r="AU95" s="25">
        <v>377.1579034625538</v>
      </c>
      <c r="AV95" s="25">
        <v>146.56093899999999</v>
      </c>
      <c r="AW95" s="25">
        <v>146.56093899999999</v>
      </c>
      <c r="AX95" s="25">
        <v>0</v>
      </c>
      <c r="AY95" s="25">
        <v>0</v>
      </c>
      <c r="AZ95" s="25">
        <v>121.3738053375919</v>
      </c>
      <c r="BA95" s="25">
        <v>83.718984207234897</v>
      </c>
      <c r="BB95" s="25">
        <v>15.68950880431542</v>
      </c>
      <c r="BC95" s="25">
        <v>21.965312326041587</v>
      </c>
      <c r="BD95" s="25">
        <v>0</v>
      </c>
      <c r="BE95" s="25">
        <v>109.22315912496188</v>
      </c>
      <c r="BF95" s="25">
        <v>37.761712952720714</v>
      </c>
      <c r="BG95" s="25">
        <v>1.602277209707845</v>
      </c>
      <c r="BH95" s="25">
        <v>69.859168962533317</v>
      </c>
      <c r="BI95" s="25">
        <v>0</v>
      </c>
      <c r="BJ95" s="25">
        <v>444.2045824941971</v>
      </c>
      <c r="BK95" s="25">
        <v>755.91850244077909</v>
      </c>
      <c r="BL95" s="25">
        <v>0.42879753328844467</v>
      </c>
      <c r="BM95" s="25">
        <v>0.5413149587332361</v>
      </c>
    </row>
    <row r="96" spans="1:65" x14ac:dyDescent="0.35">
      <c r="A96" s="25" t="s">
        <v>10709</v>
      </c>
      <c r="B96" s="25" t="s">
        <v>10654</v>
      </c>
      <c r="C96" s="25" t="s">
        <v>10655</v>
      </c>
      <c r="D96" s="25" t="s">
        <v>10512</v>
      </c>
      <c r="E96" s="25" t="s">
        <v>10785</v>
      </c>
      <c r="F96" s="25">
        <v>1134874</v>
      </c>
      <c r="G96" s="25">
        <v>0.89712171535257745</v>
      </c>
      <c r="H96" s="25">
        <v>160</v>
      </c>
      <c r="I96" s="65">
        <v>1367.7665626554049</v>
      </c>
      <c r="J96" s="43">
        <v>-0.32639713354036964</v>
      </c>
      <c r="K96" s="25">
        <v>35</v>
      </c>
      <c r="L96" s="25">
        <v>611.5239178964863</v>
      </c>
      <c r="M96" s="25">
        <v>77.243090432950567</v>
      </c>
      <c r="N96" s="25">
        <v>402.90030041456504</v>
      </c>
      <c r="O96" s="25">
        <v>294.43944032702996</v>
      </c>
      <c r="P96" s="25">
        <v>74.153800291300684</v>
      </c>
      <c r="Q96" s="25">
        <v>34.307059796234327</v>
      </c>
      <c r="R96" s="25">
        <v>34.307059796234327</v>
      </c>
      <c r="S96" s="25">
        <v>0</v>
      </c>
      <c r="T96" s="25">
        <v>0</v>
      </c>
      <c r="U96" s="25">
        <v>255466.55587700193</v>
      </c>
      <c r="V96" s="25">
        <v>0</v>
      </c>
      <c r="W96" s="25">
        <v>0</v>
      </c>
      <c r="X96" s="25">
        <v>0</v>
      </c>
      <c r="Y96" s="25">
        <v>1711.7730846976945</v>
      </c>
      <c r="Z96" s="25">
        <v>0</v>
      </c>
      <c r="AA96" s="25">
        <v>173.12</v>
      </c>
      <c r="AB96" s="25">
        <v>4.62</v>
      </c>
      <c r="AC96" s="25">
        <v>1534.0330846976944</v>
      </c>
      <c r="AD96" s="25">
        <v>344.00652204228959</v>
      </c>
      <c r="AE96" s="25">
        <v>42.357678920966571</v>
      </c>
      <c r="AF96" s="25">
        <v>0</v>
      </c>
      <c r="AG96" s="25">
        <v>0</v>
      </c>
      <c r="AH96" s="25">
        <v>33.591931732788836</v>
      </c>
      <c r="AI96" s="25">
        <v>123.00035822944255</v>
      </c>
      <c r="AJ96" s="25">
        <v>145.05655315909149</v>
      </c>
      <c r="AK96" s="25">
        <v>0</v>
      </c>
      <c r="AL96" s="25">
        <v>0</v>
      </c>
      <c r="AM96" s="25">
        <v>0</v>
      </c>
      <c r="AN96" s="25">
        <v>0.22424974107392315</v>
      </c>
      <c r="AO96" s="25">
        <v>1367.7665626554049</v>
      </c>
      <c r="AP96" s="25">
        <v>75.9496106537554</v>
      </c>
      <c r="AQ96" s="25">
        <v>42.357678920966571</v>
      </c>
      <c r="AR96" s="25">
        <v>0</v>
      </c>
      <c r="AS96" s="25">
        <v>0</v>
      </c>
      <c r="AT96" s="25">
        <v>33.591931732788836</v>
      </c>
      <c r="AU96" s="25">
        <v>502.64186659856102</v>
      </c>
      <c r="AV96" s="25">
        <v>146.56093899999999</v>
      </c>
      <c r="AW96" s="25">
        <v>146.56093899999999</v>
      </c>
      <c r="AX96" s="25">
        <v>0</v>
      </c>
      <c r="AY96" s="25">
        <v>0</v>
      </c>
      <c r="AZ96" s="25">
        <v>121.3738053375919</v>
      </c>
      <c r="BA96" s="25">
        <v>83.718984207234897</v>
      </c>
      <c r="BB96" s="25">
        <v>15.68950880431542</v>
      </c>
      <c r="BC96" s="25">
        <v>21.965312326041587</v>
      </c>
      <c r="BD96" s="25">
        <v>0</v>
      </c>
      <c r="BE96" s="25">
        <v>234.70712226096913</v>
      </c>
      <c r="BF96" s="25">
        <v>81.791173702196943</v>
      </c>
      <c r="BG96" s="25">
        <v>1.602277209707845</v>
      </c>
      <c r="BH96" s="25">
        <v>151.31367134906435</v>
      </c>
      <c r="BI96" s="25">
        <v>0</v>
      </c>
      <c r="BJ96" s="25">
        <v>578.59147725231639</v>
      </c>
      <c r="BK96" s="25">
        <v>922.59799929460598</v>
      </c>
      <c r="BL96" s="25">
        <v>-0.29102050656949535</v>
      </c>
      <c r="BM96" s="25">
        <v>-0.32639713354036964</v>
      </c>
    </row>
    <row r="97" spans="1:65" x14ac:dyDescent="0.35">
      <c r="A97" s="25" t="s">
        <v>10709</v>
      </c>
      <c r="B97" s="25" t="s">
        <v>10654</v>
      </c>
      <c r="C97" s="25" t="s">
        <v>10751</v>
      </c>
      <c r="D97" s="25" t="s">
        <v>9780</v>
      </c>
      <c r="E97" s="25" t="s">
        <v>10786</v>
      </c>
      <c r="F97" s="25">
        <v>1134874</v>
      </c>
      <c r="G97" s="25">
        <v>0.89712171535257745</v>
      </c>
      <c r="H97" s="25">
        <v>160</v>
      </c>
      <c r="I97" s="40">
        <v>339.96415158272913</v>
      </c>
      <c r="J97" s="43">
        <v>0.9629754986730843</v>
      </c>
      <c r="K97" s="25">
        <v>35</v>
      </c>
      <c r="L97" s="25">
        <v>549.37727704805866</v>
      </c>
      <c r="M97" s="25">
        <v>79.424245766297375</v>
      </c>
      <c r="N97" s="25">
        <v>402.90030041456504</v>
      </c>
      <c r="O97" s="25">
        <v>75.098400045622625</v>
      </c>
      <c r="P97" s="25">
        <v>155.99947094289095</v>
      </c>
      <c r="Q97" s="25">
        <v>171.80242942605142</v>
      </c>
      <c r="R97" s="25">
        <v>32.131298958061556</v>
      </c>
      <c r="S97" s="25">
        <v>67.33038152855471</v>
      </c>
      <c r="T97" s="25">
        <v>72.340748939435144</v>
      </c>
      <c r="U97" s="25">
        <v>0</v>
      </c>
      <c r="V97" s="25">
        <v>48926.439721022951</v>
      </c>
      <c r="W97" s="25">
        <v>0</v>
      </c>
      <c r="X97" s="25">
        <v>0</v>
      </c>
      <c r="Y97" s="25">
        <v>481.85785230903832</v>
      </c>
      <c r="Z97" s="25">
        <v>0</v>
      </c>
      <c r="AA97" s="25">
        <v>173.12</v>
      </c>
      <c r="AB97" s="25">
        <v>4.62</v>
      </c>
      <c r="AC97" s="25">
        <v>304.11785230903831</v>
      </c>
      <c r="AD97" s="25">
        <v>141.89370072630919</v>
      </c>
      <c r="AE97" s="25">
        <v>14.097148604569009</v>
      </c>
      <c r="AF97" s="25">
        <v>0</v>
      </c>
      <c r="AG97" s="25">
        <v>0</v>
      </c>
      <c r="AH97" s="25">
        <v>25.596867552567744</v>
      </c>
      <c r="AI97" s="25">
        <v>101.46076875</v>
      </c>
      <c r="AJ97" s="25">
        <v>0.73891581917248972</v>
      </c>
      <c r="AK97" s="25">
        <v>0</v>
      </c>
      <c r="AL97" s="25">
        <v>0</v>
      </c>
      <c r="AM97" s="25">
        <v>0</v>
      </c>
      <c r="AN97" s="25">
        <v>0.46657471650865051</v>
      </c>
      <c r="AO97" s="25">
        <v>339.96415158272913</v>
      </c>
      <c r="AP97" s="25">
        <v>39.694016157136751</v>
      </c>
      <c r="AQ97" s="25">
        <v>14.097148604569009</v>
      </c>
      <c r="AR97" s="25">
        <v>0</v>
      </c>
      <c r="AS97" s="25">
        <v>0</v>
      </c>
      <c r="AT97" s="25">
        <v>25.596867552567744</v>
      </c>
      <c r="AU97" s="25">
        <v>284.907283826943</v>
      </c>
      <c r="AV97" s="25">
        <v>110.07270767499999</v>
      </c>
      <c r="AW97" s="25">
        <v>110.07270767499999</v>
      </c>
      <c r="AX97" s="25">
        <v>0</v>
      </c>
      <c r="AY97" s="25">
        <v>0</v>
      </c>
      <c r="AZ97" s="25">
        <v>110.33606347767314</v>
      </c>
      <c r="BA97" s="25">
        <v>77.861174682099403</v>
      </c>
      <c r="BB97" s="25">
        <v>13.531203664822389</v>
      </c>
      <c r="BC97" s="25">
        <v>18.943685130751344</v>
      </c>
      <c r="BD97" s="25">
        <v>0</v>
      </c>
      <c r="BE97" s="25">
        <v>64.49851267426989</v>
      </c>
      <c r="BF97" s="25">
        <v>22.10819180759508</v>
      </c>
      <c r="BG97" s="25">
        <v>1.4901660226239124</v>
      </c>
      <c r="BH97" s="25">
        <v>40.900154844050896</v>
      </c>
      <c r="BI97" s="25">
        <v>0</v>
      </c>
      <c r="BJ97" s="25">
        <v>324.60129998407973</v>
      </c>
      <c r="BK97" s="25">
        <v>466.49500071038892</v>
      </c>
      <c r="BL97" s="25">
        <v>1.0764811927866591</v>
      </c>
      <c r="BM97" s="25">
        <v>0.9629754986730843</v>
      </c>
    </row>
    <row r="98" spans="1:65" x14ac:dyDescent="0.35">
      <c r="A98" s="25" t="s">
        <v>10709</v>
      </c>
      <c r="B98" s="25" t="s">
        <v>10654</v>
      </c>
      <c r="C98" s="25" t="s">
        <v>10657</v>
      </c>
      <c r="D98" s="25" t="s">
        <v>10506</v>
      </c>
      <c r="E98" s="25" t="s">
        <v>10787</v>
      </c>
      <c r="F98" s="25">
        <v>113596</v>
      </c>
      <c r="G98" s="25">
        <v>0.89711435912995197</v>
      </c>
      <c r="H98" s="25">
        <v>160</v>
      </c>
      <c r="I98" s="25">
        <v>339.52871350286438</v>
      </c>
      <c r="J98" s="42">
        <v>1.3950454218311208</v>
      </c>
      <c r="K98" s="25">
        <v>35</v>
      </c>
      <c r="L98" s="25">
        <v>104.37918891243436</v>
      </c>
      <c r="M98" s="25">
        <v>19.895552733988445</v>
      </c>
      <c r="N98" s="25">
        <v>40.328254271725797</v>
      </c>
      <c r="O98" s="25">
        <v>7.5169647908511941</v>
      </c>
      <c r="P98" s="25">
        <v>15.614747181787349</v>
      </c>
      <c r="Q98" s="25">
        <v>17.196542299087248</v>
      </c>
      <c r="R98" s="25">
        <v>3.216178278170132</v>
      </c>
      <c r="S98" s="25">
        <v>6.739425966428751</v>
      </c>
      <c r="T98" s="25">
        <v>7.240938054488363</v>
      </c>
      <c r="U98" s="25">
        <v>0</v>
      </c>
      <c r="V98" s="25">
        <v>4897.2857544395838</v>
      </c>
      <c r="W98" s="25">
        <v>0</v>
      </c>
      <c r="X98" s="25">
        <v>0</v>
      </c>
      <c r="Y98" s="25">
        <v>481.34691880743662</v>
      </c>
      <c r="Z98" s="25">
        <v>0</v>
      </c>
      <c r="AA98" s="25">
        <v>173.95</v>
      </c>
      <c r="AB98" s="25">
        <v>2.98</v>
      </c>
      <c r="AC98" s="25">
        <v>304.41691880743667</v>
      </c>
      <c r="AD98" s="25">
        <v>141.81820530457225</v>
      </c>
      <c r="AE98" s="25">
        <v>14.363230714975094</v>
      </c>
      <c r="AF98" s="25">
        <v>0</v>
      </c>
      <c r="AG98" s="25">
        <v>0</v>
      </c>
      <c r="AH98" s="25">
        <v>25.994205839597186</v>
      </c>
      <c r="AI98" s="25">
        <v>101.46076875</v>
      </c>
      <c r="AJ98" s="25">
        <v>0</v>
      </c>
      <c r="AK98" s="25">
        <v>0</v>
      </c>
      <c r="AL98" s="25">
        <v>0</v>
      </c>
      <c r="AM98" s="25">
        <v>0</v>
      </c>
      <c r="AN98" s="25">
        <v>0.46586834220696322</v>
      </c>
      <c r="AO98" s="25">
        <v>339.52871350286438</v>
      </c>
      <c r="AP98" s="25">
        <v>40.357436554572281</v>
      </c>
      <c r="AQ98" s="25">
        <v>14.363230714975094</v>
      </c>
      <c r="AR98" s="25">
        <v>0</v>
      </c>
      <c r="AS98" s="25">
        <v>0</v>
      </c>
      <c r="AT98" s="25">
        <v>25.994205839597186</v>
      </c>
      <c r="AU98" s="25">
        <v>430.89925430067325</v>
      </c>
      <c r="AV98" s="25">
        <v>109.06770132499999</v>
      </c>
      <c r="AW98" s="25">
        <v>109.06770132499999</v>
      </c>
      <c r="AX98" s="25">
        <v>0</v>
      </c>
      <c r="AY98" s="25">
        <v>0</v>
      </c>
      <c r="AZ98" s="25">
        <v>257.50038573201618</v>
      </c>
      <c r="BA98" s="25">
        <v>77.861174682099417</v>
      </c>
      <c r="BB98" s="25">
        <v>74.849671270798652</v>
      </c>
      <c r="BC98" s="25">
        <v>104.7895397791181</v>
      </c>
      <c r="BD98" s="25">
        <v>0</v>
      </c>
      <c r="BE98" s="25">
        <v>64.331167243657092</v>
      </c>
      <c r="BF98" s="25">
        <v>22.049474112643221</v>
      </c>
      <c r="BG98" s="25">
        <v>1.4901660226239124</v>
      </c>
      <c r="BH98" s="25">
        <v>40.791527108389957</v>
      </c>
      <c r="BI98" s="25">
        <v>0</v>
      </c>
      <c r="BJ98" s="25">
        <v>471.25669085524555</v>
      </c>
      <c r="BK98" s="25">
        <v>613.07489615981785</v>
      </c>
      <c r="BL98" s="25">
        <v>1.555951552259158</v>
      </c>
      <c r="BM98" s="25">
        <v>1.3950454218311208</v>
      </c>
    </row>
    <row r="99" spans="1:65" x14ac:dyDescent="0.35">
      <c r="A99" s="25" t="s">
        <v>10709</v>
      </c>
      <c r="B99" s="25" t="s">
        <v>10654</v>
      </c>
      <c r="C99" s="25" t="s">
        <v>10657</v>
      </c>
      <c r="D99" s="25" t="s">
        <v>10507</v>
      </c>
      <c r="E99" s="25" t="s">
        <v>10788</v>
      </c>
      <c r="F99" s="25">
        <v>113596</v>
      </c>
      <c r="G99" s="25">
        <v>0.89711435912995197</v>
      </c>
      <c r="H99" s="25">
        <v>160</v>
      </c>
      <c r="I99" s="25">
        <v>524.98175872477486</v>
      </c>
      <c r="J99" s="42">
        <v>0.52952012454729314</v>
      </c>
      <c r="K99" s="25">
        <v>35</v>
      </c>
      <c r="L99" s="25">
        <v>104.37918891243436</v>
      </c>
      <c r="M99" s="25">
        <v>19.895552733988445</v>
      </c>
      <c r="N99" s="25">
        <v>40.328254271725797</v>
      </c>
      <c r="O99" s="25">
        <v>7.5169647908511941</v>
      </c>
      <c r="P99" s="25">
        <v>15.614747181787349</v>
      </c>
      <c r="Q99" s="25">
        <v>17.196542299087248</v>
      </c>
      <c r="R99" s="25">
        <v>3.216178278170132</v>
      </c>
      <c r="S99" s="25">
        <v>6.739425966428751</v>
      </c>
      <c r="T99" s="25">
        <v>7.240938054488363</v>
      </c>
      <c r="U99" s="25">
        <v>0</v>
      </c>
      <c r="V99" s="25">
        <v>0</v>
      </c>
      <c r="W99" s="25">
        <v>1224.3214386098959</v>
      </c>
      <c r="X99" s="25">
        <v>0</v>
      </c>
      <c r="Y99" s="25">
        <v>481.34691880743662</v>
      </c>
      <c r="Z99" s="25">
        <v>0</v>
      </c>
      <c r="AA99" s="25">
        <v>173.95</v>
      </c>
      <c r="AB99" s="25">
        <v>2.98</v>
      </c>
      <c r="AC99" s="25">
        <v>304.41691880743667</v>
      </c>
      <c r="AD99" s="25">
        <v>-43.63483991733824</v>
      </c>
      <c r="AE99" s="25">
        <v>-16.143742655453483</v>
      </c>
      <c r="AF99" s="25">
        <v>16.562256008303368</v>
      </c>
      <c r="AG99" s="25">
        <v>-171.57623952881386</v>
      </c>
      <c r="AH99" s="25">
        <v>0</v>
      </c>
      <c r="AI99" s="25">
        <v>101.46076875</v>
      </c>
      <c r="AJ99" s="25">
        <v>0</v>
      </c>
      <c r="AK99" s="25">
        <v>26.062117508625668</v>
      </c>
      <c r="AL99" s="25">
        <v>0</v>
      </c>
      <c r="AM99" s="25">
        <v>0</v>
      </c>
      <c r="AN99" s="25">
        <v>-0.14333907618630123</v>
      </c>
      <c r="AO99" s="25">
        <v>524.98175872477486</v>
      </c>
      <c r="AP99" s="25">
        <v>0</v>
      </c>
      <c r="AQ99" s="25">
        <v>0</v>
      </c>
      <c r="AR99" s="25">
        <v>0</v>
      </c>
      <c r="AS99" s="25">
        <v>0</v>
      </c>
      <c r="AT99" s="25">
        <v>0</v>
      </c>
      <c r="AU99" s="25">
        <v>461.04016498977467</v>
      </c>
      <c r="AV99" s="25">
        <v>109.06770132499999</v>
      </c>
      <c r="AW99" s="25">
        <v>109.06770132499999</v>
      </c>
      <c r="AX99" s="25">
        <v>0</v>
      </c>
      <c r="AY99" s="25">
        <v>0</v>
      </c>
      <c r="AZ99" s="25">
        <v>257.50038573201618</v>
      </c>
      <c r="BA99" s="25">
        <v>77.861174682099417</v>
      </c>
      <c r="BB99" s="25">
        <v>74.849671270798652</v>
      </c>
      <c r="BC99" s="25">
        <v>104.7895397791181</v>
      </c>
      <c r="BD99" s="25">
        <v>0</v>
      </c>
      <c r="BE99" s="25">
        <v>94.472077932758495</v>
      </c>
      <c r="BF99" s="25">
        <v>32.625232249170033</v>
      </c>
      <c r="BG99" s="25">
        <v>1.4901660226239124</v>
      </c>
      <c r="BH99" s="25">
        <v>60.356679660964552</v>
      </c>
      <c r="BI99" s="25">
        <v>0</v>
      </c>
      <c r="BJ99" s="25">
        <v>461.04016498977467</v>
      </c>
      <c r="BK99" s="25">
        <v>417.40532507243643</v>
      </c>
      <c r="BL99" s="25">
        <v>0.91318316785423259</v>
      </c>
      <c r="BM99" s="25">
        <v>0.52952012454729314</v>
      </c>
    </row>
    <row r="100" spans="1:65" x14ac:dyDescent="0.35">
      <c r="A100" s="25" t="s">
        <v>10709</v>
      </c>
      <c r="B100" s="25" t="s">
        <v>10654</v>
      </c>
      <c r="C100" s="25" t="s">
        <v>10657</v>
      </c>
      <c r="D100" s="25" t="s">
        <v>10508</v>
      </c>
      <c r="E100" s="25" t="s">
        <v>10789</v>
      </c>
      <c r="F100" s="25">
        <v>113596</v>
      </c>
      <c r="G100" s="25">
        <v>0.89711435912995197</v>
      </c>
      <c r="H100" s="25">
        <v>160</v>
      </c>
      <c r="I100" s="25">
        <v>363.8017544127627</v>
      </c>
      <c r="J100" s="42">
        <v>1.146445592596371</v>
      </c>
      <c r="K100" s="25">
        <v>35</v>
      </c>
      <c r="L100" s="25">
        <v>104.37918891243436</v>
      </c>
      <c r="M100" s="25">
        <v>19.895552733988445</v>
      </c>
      <c r="N100" s="25">
        <v>40.328254271725797</v>
      </c>
      <c r="O100" s="25">
        <v>7.5169647908511941</v>
      </c>
      <c r="P100" s="25">
        <v>15.614747181787349</v>
      </c>
      <c r="Q100" s="25">
        <v>17.196542299087248</v>
      </c>
      <c r="R100" s="25">
        <v>3.216178278170132</v>
      </c>
      <c r="S100" s="25">
        <v>6.739425966428751</v>
      </c>
      <c r="T100" s="25">
        <v>7.240938054488363</v>
      </c>
      <c r="U100" s="25">
        <v>0</v>
      </c>
      <c r="V100" s="25">
        <v>0</v>
      </c>
      <c r="W100" s="25">
        <v>0</v>
      </c>
      <c r="X100" s="25">
        <v>1224321.438609896</v>
      </c>
      <c r="Y100" s="25">
        <v>481.34691880743662</v>
      </c>
      <c r="Z100" s="25">
        <v>0</v>
      </c>
      <c r="AA100" s="25">
        <v>173.95</v>
      </c>
      <c r="AB100" s="25">
        <v>2.98</v>
      </c>
      <c r="AC100" s="25">
        <v>304.41691880743667</v>
      </c>
      <c r="AD100" s="25">
        <v>117.54516439467392</v>
      </c>
      <c r="AE100" s="25">
        <v>-16.143742655453483</v>
      </c>
      <c r="AF100" s="25">
        <v>0</v>
      </c>
      <c r="AG100" s="25">
        <v>0</v>
      </c>
      <c r="AH100" s="25">
        <v>0</v>
      </c>
      <c r="AI100" s="25">
        <v>101.46076875</v>
      </c>
      <c r="AJ100" s="25">
        <v>0</v>
      </c>
      <c r="AK100" s="25">
        <v>32.228138300127462</v>
      </c>
      <c r="AL100" s="25">
        <v>0</v>
      </c>
      <c r="AM100" s="25">
        <v>0</v>
      </c>
      <c r="AN100" s="25">
        <v>0.38613216655355748</v>
      </c>
      <c r="AO100" s="25">
        <v>363.8017544127627</v>
      </c>
      <c r="AP100" s="25">
        <v>0</v>
      </c>
      <c r="AQ100" s="25">
        <v>0</v>
      </c>
      <c r="AR100" s="25">
        <v>0</v>
      </c>
      <c r="AS100" s="25">
        <v>0</v>
      </c>
      <c r="AT100" s="25">
        <v>0</v>
      </c>
      <c r="AU100" s="25">
        <v>438.95067233810192</v>
      </c>
      <c r="AV100" s="25">
        <v>109.06770132499999</v>
      </c>
      <c r="AW100" s="25">
        <v>109.06770132499999</v>
      </c>
      <c r="AX100" s="25">
        <v>0</v>
      </c>
      <c r="AY100" s="25">
        <v>0</v>
      </c>
      <c r="AZ100" s="25">
        <v>257.50038573201618</v>
      </c>
      <c r="BA100" s="25">
        <v>77.861174682099417</v>
      </c>
      <c r="BB100" s="25">
        <v>74.849671270798652</v>
      </c>
      <c r="BC100" s="25">
        <v>104.7895397791181</v>
      </c>
      <c r="BD100" s="25">
        <v>0</v>
      </c>
      <c r="BE100" s="25">
        <v>72.382585281085767</v>
      </c>
      <c r="BF100" s="25">
        <v>24.874533073144509</v>
      </c>
      <c r="BG100" s="25">
        <v>1.4901660226239124</v>
      </c>
      <c r="BH100" s="25">
        <v>46.017886185317337</v>
      </c>
      <c r="BI100" s="25">
        <v>0</v>
      </c>
      <c r="BJ100" s="25">
        <v>438.95067233810192</v>
      </c>
      <c r="BK100" s="25">
        <v>556.49583673277584</v>
      </c>
      <c r="BL100" s="25">
        <v>1.3700911222650161</v>
      </c>
      <c r="BM100" s="25">
        <v>1.146445592596371</v>
      </c>
    </row>
    <row r="101" spans="1:65" x14ac:dyDescent="0.35">
      <c r="A101" s="25" t="s">
        <v>10709</v>
      </c>
      <c r="B101" s="25" t="s">
        <v>10654</v>
      </c>
      <c r="C101" s="25" t="s">
        <v>10657</v>
      </c>
      <c r="D101" s="25" t="s">
        <v>10509</v>
      </c>
      <c r="E101" s="25" t="s">
        <v>10790</v>
      </c>
      <c r="F101" s="25">
        <v>113596</v>
      </c>
      <c r="G101" s="25">
        <v>0.89711435912995197</v>
      </c>
      <c r="H101" s="25">
        <v>160</v>
      </c>
      <c r="I101" s="25">
        <v>355.75855077741807</v>
      </c>
      <c r="J101" s="42">
        <v>0.99052451384913343</v>
      </c>
      <c r="K101" s="25">
        <v>35</v>
      </c>
      <c r="L101" s="25">
        <v>68.532601357604378</v>
      </c>
      <c r="M101" s="25">
        <v>16.613584634767975</v>
      </c>
      <c r="N101" s="25">
        <v>40.328254271725797</v>
      </c>
      <c r="O101" s="25">
        <v>5.6669262902629089</v>
      </c>
      <c r="P101" s="25">
        <v>16.27547521771174</v>
      </c>
      <c r="Q101" s="25">
        <v>18.385852763751142</v>
      </c>
      <c r="R101" s="25">
        <v>3.216178278170132</v>
      </c>
      <c r="S101" s="25">
        <v>7.9287364310926494</v>
      </c>
      <c r="T101" s="25">
        <v>7.240938054488363</v>
      </c>
      <c r="U101" s="25">
        <v>0</v>
      </c>
      <c r="V101" s="25">
        <v>0</v>
      </c>
      <c r="W101" s="25">
        <v>0</v>
      </c>
      <c r="X101" s="25">
        <v>0</v>
      </c>
      <c r="Y101" s="25">
        <v>444.37890097890909</v>
      </c>
      <c r="Z101" s="25">
        <v>0</v>
      </c>
      <c r="AA101" s="25">
        <v>173.95</v>
      </c>
      <c r="AB101" s="25">
        <v>2.98</v>
      </c>
      <c r="AC101" s="25">
        <v>267.44890097890908</v>
      </c>
      <c r="AD101" s="25">
        <v>88.620350201491021</v>
      </c>
      <c r="AE101" s="25">
        <v>-12.840418548508985</v>
      </c>
      <c r="AF101" s="25">
        <v>0</v>
      </c>
      <c r="AG101" s="25">
        <v>0</v>
      </c>
      <c r="AH101" s="25">
        <v>0</v>
      </c>
      <c r="AI101" s="25">
        <v>101.46076875</v>
      </c>
      <c r="AJ101" s="25">
        <v>0</v>
      </c>
      <c r="AK101" s="25">
        <v>0</v>
      </c>
      <c r="AL101" s="25">
        <v>0</v>
      </c>
      <c r="AM101" s="25">
        <v>0</v>
      </c>
      <c r="AN101" s="25">
        <v>0.33135432554452554</v>
      </c>
      <c r="AO101" s="25">
        <v>355.75855077741807</v>
      </c>
      <c r="AP101" s="25">
        <v>0</v>
      </c>
      <c r="AQ101" s="25">
        <v>0</v>
      </c>
      <c r="AR101" s="25">
        <v>0</v>
      </c>
      <c r="AS101" s="25">
        <v>0</v>
      </c>
      <c r="AT101" s="25">
        <v>0</v>
      </c>
      <c r="AU101" s="25">
        <v>366.21611633389239</v>
      </c>
      <c r="AV101" s="25">
        <v>106.15172149999999</v>
      </c>
      <c r="AW101" s="25">
        <v>106.15172149999999</v>
      </c>
      <c r="AX101" s="25">
        <v>0</v>
      </c>
      <c r="AY101" s="25">
        <v>0</v>
      </c>
      <c r="AZ101" s="25">
        <v>193.42047577861138</v>
      </c>
      <c r="BA101" s="25">
        <v>77.861174682099417</v>
      </c>
      <c r="BB101" s="25">
        <v>48.149708790213317</v>
      </c>
      <c r="BC101" s="25">
        <v>67.409592306298634</v>
      </c>
      <c r="BD101" s="25">
        <v>0</v>
      </c>
      <c r="BE101" s="25">
        <v>66.643919055280989</v>
      </c>
      <c r="BF101" s="25">
        <v>22.860965976370906</v>
      </c>
      <c r="BG101" s="25">
        <v>1.4901660226239124</v>
      </c>
      <c r="BH101" s="25">
        <v>42.292787056286173</v>
      </c>
      <c r="BI101" s="25">
        <v>0</v>
      </c>
      <c r="BJ101" s="25">
        <v>366.21611633389239</v>
      </c>
      <c r="BK101" s="25">
        <v>454.83646653538341</v>
      </c>
      <c r="BL101" s="25">
        <v>1.3175883851706813</v>
      </c>
      <c r="BM101" s="25">
        <v>0.99052451384913343</v>
      </c>
    </row>
    <row r="102" spans="1:65" x14ac:dyDescent="0.35">
      <c r="A102" s="25" t="s">
        <v>10709</v>
      </c>
      <c r="B102" s="25" t="s">
        <v>10654</v>
      </c>
      <c r="C102" s="25" t="s">
        <v>10657</v>
      </c>
      <c r="D102" s="25" t="s">
        <v>10510</v>
      </c>
      <c r="E102" s="25" t="s">
        <v>10791</v>
      </c>
      <c r="F102" s="25">
        <v>113596</v>
      </c>
      <c r="G102" s="25">
        <v>0.89711435912995197</v>
      </c>
      <c r="H102" s="25">
        <v>160</v>
      </c>
      <c r="I102" s="25">
        <v>418.43532453006304</v>
      </c>
      <c r="J102" s="42">
        <v>0.7157584190591646</v>
      </c>
      <c r="K102" s="25">
        <v>35</v>
      </c>
      <c r="L102" s="25">
        <v>60.834940085193196</v>
      </c>
      <c r="M102" s="25">
        <v>15.472629044540122</v>
      </c>
      <c r="N102" s="25">
        <v>40.328254271725797</v>
      </c>
      <c r="O102" s="25">
        <v>9.0374609616580734</v>
      </c>
      <c r="P102" s="25">
        <v>14.10762990933512</v>
      </c>
      <c r="Q102" s="25">
        <v>17.183163400732603</v>
      </c>
      <c r="R102" s="25">
        <v>3.216178278170132</v>
      </c>
      <c r="S102" s="25">
        <v>0</v>
      </c>
      <c r="T102" s="25">
        <v>13.966985122562471</v>
      </c>
      <c r="U102" s="25">
        <v>0</v>
      </c>
      <c r="V102" s="25">
        <v>0</v>
      </c>
      <c r="W102" s="25">
        <v>0</v>
      </c>
      <c r="X102" s="25">
        <v>0</v>
      </c>
      <c r="Y102" s="25">
        <v>507.83986027933827</v>
      </c>
      <c r="Z102" s="25">
        <v>0</v>
      </c>
      <c r="AA102" s="25">
        <v>173.95</v>
      </c>
      <c r="AB102" s="25">
        <v>2.98</v>
      </c>
      <c r="AC102" s="25">
        <v>330.90986027933826</v>
      </c>
      <c r="AD102" s="25">
        <v>89.404535749275226</v>
      </c>
      <c r="AE102" s="25">
        <v>-12.056233000724818</v>
      </c>
      <c r="AF102" s="25">
        <v>0</v>
      </c>
      <c r="AG102" s="25">
        <v>0</v>
      </c>
      <c r="AH102" s="25">
        <v>0</v>
      </c>
      <c r="AI102" s="25">
        <v>101.46076875</v>
      </c>
      <c r="AJ102" s="25">
        <v>0</v>
      </c>
      <c r="AK102" s="25">
        <v>0</v>
      </c>
      <c r="AL102" s="25">
        <v>0</v>
      </c>
      <c r="AM102" s="25">
        <v>0</v>
      </c>
      <c r="AN102" s="25">
        <v>0.27017791393041052</v>
      </c>
      <c r="AO102" s="25">
        <v>418.43532453006304</v>
      </c>
      <c r="AP102" s="25">
        <v>0</v>
      </c>
      <c r="AQ102" s="25">
        <v>0</v>
      </c>
      <c r="AR102" s="25">
        <v>0</v>
      </c>
      <c r="AS102" s="25">
        <v>0</v>
      </c>
      <c r="AT102" s="25">
        <v>0</v>
      </c>
      <c r="AU102" s="25">
        <v>376.00393089420947</v>
      </c>
      <c r="AV102" s="25">
        <v>115.71903639999999</v>
      </c>
      <c r="AW102" s="25">
        <v>115.71903639999999</v>
      </c>
      <c r="AX102" s="25">
        <v>0</v>
      </c>
      <c r="AY102" s="25">
        <v>0</v>
      </c>
      <c r="AZ102" s="25">
        <v>184.70953517917658</v>
      </c>
      <c r="BA102" s="25">
        <v>77.861174682099417</v>
      </c>
      <c r="BB102" s="25">
        <v>44.520150207115485</v>
      </c>
      <c r="BC102" s="25">
        <v>62.328210289961675</v>
      </c>
      <c r="BD102" s="25">
        <v>0</v>
      </c>
      <c r="BE102" s="25">
        <v>75.575359315032898</v>
      </c>
      <c r="BF102" s="25">
        <v>25.994804664003155</v>
      </c>
      <c r="BG102" s="25">
        <v>1.4901660226239124</v>
      </c>
      <c r="BH102" s="25">
        <v>48.090388628405833</v>
      </c>
      <c r="BI102" s="25">
        <v>0</v>
      </c>
      <c r="BJ102" s="25">
        <v>376.00393089420947</v>
      </c>
      <c r="BK102" s="25">
        <v>465.4084666434847</v>
      </c>
      <c r="BL102" s="25">
        <v>0.90507610172547892</v>
      </c>
      <c r="BM102" s="25">
        <v>0.7157584190591646</v>
      </c>
    </row>
    <row r="103" spans="1:65" x14ac:dyDescent="0.35">
      <c r="A103" s="25" t="s">
        <v>10709</v>
      </c>
      <c r="B103" s="25" t="s">
        <v>10654</v>
      </c>
      <c r="C103" s="25" t="s">
        <v>10657</v>
      </c>
      <c r="D103" s="25" t="s">
        <v>10511</v>
      </c>
      <c r="E103" s="25" t="s">
        <v>10792</v>
      </c>
      <c r="F103" s="25">
        <v>113596</v>
      </c>
      <c r="G103" s="25">
        <v>0.89711435912995197</v>
      </c>
      <c r="H103" s="25">
        <v>160</v>
      </c>
      <c r="I103" s="25">
        <v>364.62741661363162</v>
      </c>
      <c r="J103" s="42">
        <v>1.8988007207061819</v>
      </c>
      <c r="K103" s="25">
        <v>35</v>
      </c>
      <c r="L103" s="25">
        <v>60.834940085193196</v>
      </c>
      <c r="M103" s="25">
        <v>14.375188878001971</v>
      </c>
      <c r="N103" s="25">
        <v>40.328254271725797</v>
      </c>
      <c r="O103" s="25">
        <v>29.47187829077092</v>
      </c>
      <c r="P103" s="25">
        <v>7.422415198711132</v>
      </c>
      <c r="Q103" s="25">
        <v>3.4339607822437448</v>
      </c>
      <c r="R103" s="25">
        <v>3.4339607822437448</v>
      </c>
      <c r="S103" s="25">
        <v>0</v>
      </c>
      <c r="T103" s="25">
        <v>0</v>
      </c>
      <c r="U103" s="25">
        <v>25570.892383870112</v>
      </c>
      <c r="V103" s="25">
        <v>0</v>
      </c>
      <c r="W103" s="25">
        <v>0</v>
      </c>
      <c r="X103" s="25">
        <v>0</v>
      </c>
      <c r="Y103" s="25">
        <v>795.80063208274464</v>
      </c>
      <c r="Z103" s="25">
        <v>0</v>
      </c>
      <c r="AA103" s="25">
        <v>173.95</v>
      </c>
      <c r="AB103" s="25">
        <v>2.98</v>
      </c>
      <c r="AC103" s="25">
        <v>618.87063208274469</v>
      </c>
      <c r="AD103" s="25">
        <v>431.17321546911302</v>
      </c>
      <c r="AE103" s="25">
        <v>11.621633314090156</v>
      </c>
      <c r="AF103" s="25">
        <v>0</v>
      </c>
      <c r="AG103" s="25">
        <v>0</v>
      </c>
      <c r="AH103" s="25">
        <v>296.55122392558042</v>
      </c>
      <c r="AI103" s="25">
        <v>123.0003582294425</v>
      </c>
      <c r="AJ103" s="25">
        <v>0</v>
      </c>
      <c r="AK103" s="25">
        <v>0</v>
      </c>
      <c r="AL103" s="25">
        <v>0</v>
      </c>
      <c r="AM103" s="25">
        <v>0</v>
      </c>
      <c r="AN103" s="25">
        <v>0.69670976956532005</v>
      </c>
      <c r="AO103" s="25">
        <v>364.62741661363162</v>
      </c>
      <c r="AP103" s="25">
        <v>308.17285723967058</v>
      </c>
      <c r="AQ103" s="25">
        <v>11.621633314090156</v>
      </c>
      <c r="AR103" s="25">
        <v>0</v>
      </c>
      <c r="AS103" s="25">
        <v>0</v>
      </c>
      <c r="AT103" s="25">
        <v>296.55122392558042</v>
      </c>
      <c r="AU103" s="25">
        <v>406.87936082915792</v>
      </c>
      <c r="AV103" s="25">
        <v>145.22278099999997</v>
      </c>
      <c r="AW103" s="25">
        <v>145.22278099999997</v>
      </c>
      <c r="AX103" s="25">
        <v>0</v>
      </c>
      <c r="AY103" s="25">
        <v>0</v>
      </c>
      <c r="AZ103" s="25">
        <v>190.56734470431203</v>
      </c>
      <c r="BA103" s="25">
        <v>83.718984207234882</v>
      </c>
      <c r="BB103" s="25">
        <v>44.520150207115485</v>
      </c>
      <c r="BC103" s="25">
        <v>62.328210289961675</v>
      </c>
      <c r="BD103" s="25">
        <v>0</v>
      </c>
      <c r="BE103" s="25">
        <v>71.089235124845899</v>
      </c>
      <c r="BF103" s="25">
        <v>24.381388742153707</v>
      </c>
      <c r="BG103" s="25">
        <v>1.6022772097078446</v>
      </c>
      <c r="BH103" s="25">
        <v>45.105569172984353</v>
      </c>
      <c r="BI103" s="25">
        <v>0</v>
      </c>
      <c r="BJ103" s="25">
        <v>715.05221806882855</v>
      </c>
      <c r="BK103" s="25">
        <v>1146.2254335379416</v>
      </c>
      <c r="BL103" s="25">
        <v>1.1187391444398467</v>
      </c>
      <c r="BM103" s="25">
        <v>1.8988007207061819</v>
      </c>
    </row>
    <row r="104" spans="1:65" x14ac:dyDescent="0.35">
      <c r="A104" s="25" t="s">
        <v>10709</v>
      </c>
      <c r="B104" s="25" t="s">
        <v>10654</v>
      </c>
      <c r="C104" s="25" t="s">
        <v>10657</v>
      </c>
      <c r="D104" s="25" t="s">
        <v>10512</v>
      </c>
      <c r="E104" s="25" t="s">
        <v>10793</v>
      </c>
      <c r="F104" s="25">
        <v>113596</v>
      </c>
      <c r="G104" s="25">
        <v>0.89711435912995197</v>
      </c>
      <c r="H104" s="25">
        <v>160</v>
      </c>
      <c r="I104" s="40">
        <v>1310.3333864823614</v>
      </c>
      <c r="J104" s="43">
        <v>-1.2133993964465602E-2</v>
      </c>
      <c r="K104" s="25">
        <v>35</v>
      </c>
      <c r="L104" s="25">
        <v>87.169244255339038</v>
      </c>
      <c r="M104" s="25">
        <v>24.031478617020042</v>
      </c>
      <c r="N104" s="25">
        <v>40.328254271725797</v>
      </c>
      <c r="O104" s="25">
        <v>29.47187829077092</v>
      </c>
      <c r="P104" s="25">
        <v>7.422415198711132</v>
      </c>
      <c r="Q104" s="25">
        <v>3.4339607822437448</v>
      </c>
      <c r="R104" s="25">
        <v>3.4339607822437448</v>
      </c>
      <c r="S104" s="25">
        <v>0</v>
      </c>
      <c r="T104" s="25">
        <v>0</v>
      </c>
      <c r="U104" s="25">
        <v>25570.892383870112</v>
      </c>
      <c r="V104" s="25">
        <v>0</v>
      </c>
      <c r="W104" s="25">
        <v>0</v>
      </c>
      <c r="X104" s="25">
        <v>0</v>
      </c>
      <c r="Y104" s="25">
        <v>1699.8512249913801</v>
      </c>
      <c r="Z104" s="25">
        <v>0</v>
      </c>
      <c r="AA104" s="25">
        <v>173.95</v>
      </c>
      <c r="AB104" s="25">
        <v>2.98</v>
      </c>
      <c r="AC104" s="25">
        <v>1522.9212249913801</v>
      </c>
      <c r="AD104" s="25">
        <v>389.5178385090187</v>
      </c>
      <c r="AE104" s="25">
        <v>31.245819214652165</v>
      </c>
      <c r="AF104" s="25">
        <v>0</v>
      </c>
      <c r="AG104" s="25">
        <v>0</v>
      </c>
      <c r="AH104" s="25">
        <v>235.27166106492399</v>
      </c>
      <c r="AI104" s="25">
        <v>123.0003582294425</v>
      </c>
      <c r="AJ104" s="25">
        <v>0</v>
      </c>
      <c r="AK104" s="25">
        <v>0</v>
      </c>
      <c r="AL104" s="25">
        <v>0</v>
      </c>
      <c r="AM104" s="25">
        <v>0</v>
      </c>
      <c r="AN104" s="25">
        <v>0.25577018175134003</v>
      </c>
      <c r="AO104" s="25">
        <v>1310.3333864823614</v>
      </c>
      <c r="AP104" s="25">
        <v>266.51748027957615</v>
      </c>
      <c r="AQ104" s="25">
        <v>31.245819214652165</v>
      </c>
      <c r="AR104" s="25">
        <v>0</v>
      </c>
      <c r="AS104" s="25">
        <v>0</v>
      </c>
      <c r="AT104" s="25">
        <v>235.27166106492399</v>
      </c>
      <c r="AU104" s="25">
        <v>685.98632879977038</v>
      </c>
      <c r="AV104" s="25">
        <v>145.22278099999997</v>
      </c>
      <c r="AW104" s="25">
        <v>145.22278099999997</v>
      </c>
      <c r="AX104" s="25">
        <v>0</v>
      </c>
      <c r="AY104" s="25">
        <v>0</v>
      </c>
      <c r="AZ104" s="25">
        <v>334.91121196863048</v>
      </c>
      <c r="BA104" s="25">
        <v>83.718984207234882</v>
      </c>
      <c r="BB104" s="25">
        <v>104.66342823391484</v>
      </c>
      <c r="BC104" s="25">
        <v>146.52879952748074</v>
      </c>
      <c r="BD104" s="25">
        <v>0</v>
      </c>
      <c r="BE104" s="25">
        <v>205.85233583113992</v>
      </c>
      <c r="BF104" s="25">
        <v>71.666687235590203</v>
      </c>
      <c r="BG104" s="25">
        <v>1.6022772097078446</v>
      </c>
      <c r="BH104" s="25">
        <v>132.58337138584187</v>
      </c>
      <c r="BI104" s="25">
        <v>0</v>
      </c>
      <c r="BJ104" s="25">
        <v>952.50380907934652</v>
      </c>
      <c r="BK104" s="25">
        <v>1342.0216475883653</v>
      </c>
      <c r="BL104" s="25">
        <v>-1.0440183735113902E-2</v>
      </c>
      <c r="BM104" s="25">
        <v>-1.2133993964465602E-2</v>
      </c>
    </row>
    <row r="105" spans="1:65" x14ac:dyDescent="0.35">
      <c r="A105" s="25" t="s">
        <v>10709</v>
      </c>
      <c r="B105" s="25" t="s">
        <v>10654</v>
      </c>
      <c r="C105" s="25" t="s">
        <v>10760</v>
      </c>
      <c r="D105" s="25" t="s">
        <v>9780</v>
      </c>
      <c r="E105" s="25" t="s">
        <v>10794</v>
      </c>
      <c r="F105" s="25">
        <v>113596</v>
      </c>
      <c r="G105" s="25">
        <v>0.89711435912995197</v>
      </c>
      <c r="H105" s="25">
        <v>160</v>
      </c>
      <c r="I105" s="40">
        <v>339.52871350286438</v>
      </c>
      <c r="J105" s="43">
        <v>1.3950454218311208</v>
      </c>
      <c r="K105" s="25">
        <v>35</v>
      </c>
      <c r="L105" s="25">
        <v>104.37918891243436</v>
      </c>
      <c r="M105" s="25">
        <v>19.895552733988445</v>
      </c>
      <c r="N105" s="25">
        <v>40.328254271725797</v>
      </c>
      <c r="O105" s="25">
        <v>7.5169647908511941</v>
      </c>
      <c r="P105" s="25">
        <v>15.614747181787349</v>
      </c>
      <c r="Q105" s="25">
        <v>17.196542299087248</v>
      </c>
      <c r="R105" s="25">
        <v>3.216178278170132</v>
      </c>
      <c r="S105" s="25">
        <v>6.739425966428751</v>
      </c>
      <c r="T105" s="25">
        <v>7.240938054488363</v>
      </c>
      <c r="U105" s="25">
        <v>0</v>
      </c>
      <c r="V105" s="25">
        <v>4897.2857544395838</v>
      </c>
      <c r="W105" s="25">
        <v>0</v>
      </c>
      <c r="X105" s="25">
        <v>0</v>
      </c>
      <c r="Y105" s="25">
        <v>481.34691880743662</v>
      </c>
      <c r="Z105" s="25">
        <v>0</v>
      </c>
      <c r="AA105" s="25">
        <v>173.95</v>
      </c>
      <c r="AB105" s="25">
        <v>2.98</v>
      </c>
      <c r="AC105" s="25">
        <v>304.41691880743667</v>
      </c>
      <c r="AD105" s="25">
        <v>141.81820530457225</v>
      </c>
      <c r="AE105" s="25">
        <v>14.363230714975094</v>
      </c>
      <c r="AF105" s="25">
        <v>0</v>
      </c>
      <c r="AG105" s="25">
        <v>0</v>
      </c>
      <c r="AH105" s="25">
        <v>25.994205839597186</v>
      </c>
      <c r="AI105" s="25">
        <v>101.46076875</v>
      </c>
      <c r="AJ105" s="25">
        <v>0</v>
      </c>
      <c r="AK105" s="25">
        <v>0</v>
      </c>
      <c r="AL105" s="25">
        <v>0</v>
      </c>
      <c r="AM105" s="25">
        <v>0</v>
      </c>
      <c r="AN105" s="25">
        <v>0.46586834220696322</v>
      </c>
      <c r="AO105" s="25">
        <v>339.52871350286438</v>
      </c>
      <c r="AP105" s="25">
        <v>40.357436554572281</v>
      </c>
      <c r="AQ105" s="25">
        <v>14.363230714975094</v>
      </c>
      <c r="AR105" s="25">
        <v>0</v>
      </c>
      <c r="AS105" s="25">
        <v>0</v>
      </c>
      <c r="AT105" s="25">
        <v>25.994205839597186</v>
      </c>
      <c r="AU105" s="25">
        <v>430.89925430067325</v>
      </c>
      <c r="AV105" s="25">
        <v>109.06770132499999</v>
      </c>
      <c r="AW105" s="25">
        <v>109.06770132499999</v>
      </c>
      <c r="AX105" s="25">
        <v>0</v>
      </c>
      <c r="AY105" s="25">
        <v>0</v>
      </c>
      <c r="AZ105" s="25">
        <v>257.50038573201618</v>
      </c>
      <c r="BA105" s="25">
        <v>77.861174682099417</v>
      </c>
      <c r="BB105" s="25">
        <v>74.849671270798652</v>
      </c>
      <c r="BC105" s="25">
        <v>104.7895397791181</v>
      </c>
      <c r="BD105" s="25">
        <v>0</v>
      </c>
      <c r="BE105" s="25">
        <v>64.331167243657092</v>
      </c>
      <c r="BF105" s="25">
        <v>22.049474112643221</v>
      </c>
      <c r="BG105" s="25">
        <v>1.4901660226239124</v>
      </c>
      <c r="BH105" s="25">
        <v>40.791527108389957</v>
      </c>
      <c r="BI105" s="25">
        <v>0</v>
      </c>
      <c r="BJ105" s="25">
        <v>471.25669085524555</v>
      </c>
      <c r="BK105" s="25">
        <v>613.07489615981785</v>
      </c>
      <c r="BL105" s="25">
        <v>1.555951552259158</v>
      </c>
      <c r="BM105" s="25">
        <v>1.3950454218311208</v>
      </c>
    </row>
    <row r="106" spans="1:65" x14ac:dyDescent="0.35">
      <c r="A106" s="25" t="s">
        <v>10709</v>
      </c>
      <c r="B106" s="25" t="s">
        <v>10762</v>
      </c>
      <c r="C106" s="25" t="s">
        <v>9780</v>
      </c>
      <c r="D106" s="25" t="s">
        <v>9780</v>
      </c>
      <c r="E106" s="25" t="s">
        <v>10199</v>
      </c>
      <c r="F106" s="25">
        <f>F97</f>
        <v>1134874</v>
      </c>
      <c r="G106" s="25">
        <f>G97</f>
        <v>0.89712171535257745</v>
      </c>
      <c r="H106" s="25">
        <f>(H97*N97+H105*N105)/(N97+N105)</f>
        <v>160</v>
      </c>
      <c r="I106" s="25">
        <f>(I97*N97+I105*N105)/(N97+N105)</f>
        <v>339.92453216421757</v>
      </c>
      <c r="J106" s="42">
        <f>(J97*N97+J105*N105)/(N97+N105)</f>
        <v>1.0022884570555042</v>
      </c>
      <c r="K106" s="25">
        <f>K97</f>
        <v>35</v>
      </c>
      <c r="L106" s="25">
        <f t="shared" ref="L106:W106" si="8">L97+L105</f>
        <v>653.75646596049296</v>
      </c>
      <c r="M106" s="25">
        <f t="shared" si="8"/>
        <v>99.319798500285827</v>
      </c>
      <c r="N106" s="25">
        <f t="shared" si="8"/>
        <v>443.22855468629086</v>
      </c>
      <c r="O106" s="25">
        <f t="shared" si="8"/>
        <v>82.615364836473816</v>
      </c>
      <c r="P106" s="25">
        <f t="shared" si="8"/>
        <v>171.6142181246783</v>
      </c>
      <c r="Q106" s="25">
        <f t="shared" si="8"/>
        <v>188.99897172513866</v>
      </c>
      <c r="R106" s="25">
        <f t="shared" si="8"/>
        <v>35.34747723623169</v>
      </c>
      <c r="S106" s="25">
        <f t="shared" si="8"/>
        <v>74.069807494983465</v>
      </c>
      <c r="T106" s="25">
        <f t="shared" si="8"/>
        <v>79.581686993923512</v>
      </c>
      <c r="U106" s="25">
        <f t="shared" si="8"/>
        <v>0</v>
      </c>
      <c r="V106" s="25">
        <f t="shared" si="8"/>
        <v>53823.725475462532</v>
      </c>
      <c r="W106" s="25">
        <f t="shared" si="8"/>
        <v>0</v>
      </c>
      <c r="X106" s="25">
        <f>(X97*N97+X105*N105)/(N97+N105)</f>
        <v>0</v>
      </c>
      <c r="Y106" s="25">
        <f>(Y97*N97+Y105*N105)/(N97+N105)</f>
        <v>481.81136375149686</v>
      </c>
      <c r="Z106" s="25">
        <f>(Z97*N97+Z105*N105)/(N97+N105)</f>
        <v>0</v>
      </c>
      <c r="AA106" s="25">
        <f>(AA97*N97+AA105*N105)/(N97+N105)</f>
        <v>173.19551961779453</v>
      </c>
      <c r="AB106" s="25">
        <f>(AB97*N97+AB105*N105)/(N97+N105)</f>
        <v>4.4707805142373065</v>
      </c>
      <c r="AC106" s="25">
        <f>(AC97*N97+AC105*N105)/(N97+N105)</f>
        <v>304.14506361946502</v>
      </c>
      <c r="AD106" s="25">
        <f>(AD97*N97+AD105*N105)/(N97+N105)</f>
        <v>141.88683158727929</v>
      </c>
      <c r="AE106" s="25">
        <f>(AE97*N97+AE105*N105)/(N97+N105)</f>
        <v>14.121358748279649</v>
      </c>
      <c r="AF106" s="25">
        <f>(AF97*N97+AF105*N105)/(N97+N105)</f>
        <v>0</v>
      </c>
      <c r="AG106" s="25">
        <f>(AG97*N97+AG105*N105)/(N97+N105)</f>
        <v>0</v>
      </c>
      <c r="AH106" s="25">
        <f>(AH97*N97+AH105*N105)/(N97+N105)</f>
        <v>25.633020366509427</v>
      </c>
      <c r="AI106" s="25">
        <f>(AI97*N97+AI105*N105)/(N97+N105)</f>
        <v>101.46076874999999</v>
      </c>
      <c r="AJ106" s="25">
        <f>(AJ97*N97+AJ105*N105)/(N97+N105)</f>
        <v>0.67168372249027108</v>
      </c>
      <c r="AK106" s="25">
        <f>(AK97*N97+AK105*N105)/(N97+N105)</f>
        <v>0</v>
      </c>
      <c r="AL106" s="25">
        <f>(AL97*N97+AL105*N105)/(N97+N105)</f>
        <v>0</v>
      </c>
      <c r="AM106" s="25">
        <f>(AM97*N97+AM105*N105)/(N97+N105)</f>
        <v>0</v>
      </c>
      <c r="AN106" s="25">
        <f>(AN97*N97+AN105*N105)/(N97+N105)</f>
        <v>0.46651044528300789</v>
      </c>
      <c r="AO106" s="25">
        <f>(AO97*N97+AO105*N105)/(N97+N105)</f>
        <v>339.92453216421757</v>
      </c>
      <c r="AP106" s="25">
        <f>(AP97*N97+AP105*N105)/(N97+N105)</f>
        <v>39.754379114789074</v>
      </c>
      <c r="AQ106" s="25">
        <f>(AQ97*N97+AQ105*N105)/(N97+N105)</f>
        <v>14.121358748279649</v>
      </c>
      <c r="AR106" s="25">
        <f>(AR97*N97+AR105*N105)/(N97+N105)</f>
        <v>0</v>
      </c>
      <c r="AS106" s="25">
        <f>(AS97*N97+AS105*N105)/(N97+N105)</f>
        <v>0</v>
      </c>
      <c r="AT106" s="25">
        <f>(AT97*N97+AT105*N105)/(N97+N105)</f>
        <v>25.633020366509427</v>
      </c>
      <c r="AU106" s="25">
        <f>(AU97*N97+AU105*N105)/(N97+N105)</f>
        <v>298.19072697302374</v>
      </c>
      <c r="AV106" s="25">
        <f>(AV97*N97+AV105*N105)/(N97+N105)</f>
        <v>109.9812646684541</v>
      </c>
      <c r="AW106" s="25">
        <f>(AW97*N97+AW105*N105)/(N97+N105)</f>
        <v>109.9812646684541</v>
      </c>
      <c r="AX106" s="25">
        <f>(AX97*N97+AX105*N105)/(N97+N105)</f>
        <v>0</v>
      </c>
      <c r="AY106" s="25">
        <f>(AY97*N97+AY105*N105)/(N97+N105)</f>
        <v>0</v>
      </c>
      <c r="AZ106" s="25">
        <f>(AZ97*N97+AZ105*N105)/(N97+N105)</f>
        <v>123.72617597121486</v>
      </c>
      <c r="BA106" s="25">
        <f>(BA97*N97+BA105*N105)/(N97+N105)</f>
        <v>77.861174682099403</v>
      </c>
      <c r="BB106" s="25">
        <f>(BB97*N97+BB105*N105)/(N97+N105)</f>
        <v>19.1104172037981</v>
      </c>
      <c r="BC106" s="25">
        <f>(BC97*N97+BC105*N105)/(N97+N105)</f>
        <v>26.75458408531734</v>
      </c>
      <c r="BD106" s="25">
        <f>(BD97*N97+BD105*N105)/(N97+N105)</f>
        <v>0</v>
      </c>
      <c r="BE106" s="25">
        <f>(BE97*N97+BE105*N105)/(N97+N105)</f>
        <v>64.483286333354783</v>
      </c>
      <c r="BF106" s="25">
        <f>(BF97*N97+BF105*N105)/(N97+N105)</f>
        <v>22.102849231835393</v>
      </c>
      <c r="BG106" s="25">
        <f>(BG97*N97+BG105*N105)/(N97+N105)</f>
        <v>1.4901660226239124</v>
      </c>
      <c r="BH106" s="25">
        <f>(BH97*N97+BH105*N105)/(N97+N105)</f>
        <v>40.890271078895474</v>
      </c>
      <c r="BI106" s="25">
        <f>(BI97*N97+BI105*N105)/(N97+N105)</f>
        <v>0</v>
      </c>
      <c r="BJ106" s="25">
        <f>(BJ97*N97+BJ105*N105)/(N97+N105)</f>
        <v>337.94510608781275</v>
      </c>
      <c r="BK106" s="25">
        <f>(BK97*N97+BK105*N105)/(N97+N105)</f>
        <v>479.83193767509209</v>
      </c>
      <c r="BL106" s="25">
        <f>(BL97*N97+BL105*N105)/(N97+N105)</f>
        <v>1.1201069979567446</v>
      </c>
      <c r="BM106" s="25">
        <f>(BM97*N97+BM105*N105)/(N97+N105)</f>
        <v>1.0022884570555042</v>
      </c>
    </row>
    <row r="107" spans="1:65" x14ac:dyDescent="0.35">
      <c r="A107" s="25" t="s">
        <v>10689</v>
      </c>
      <c r="B107" s="25" t="s">
        <v>10504</v>
      </c>
      <c r="C107" s="25" t="s">
        <v>10660</v>
      </c>
      <c r="D107" s="25" t="s">
        <v>10506</v>
      </c>
      <c r="E107" s="25" t="s">
        <v>10795</v>
      </c>
      <c r="F107" s="25">
        <v>1134611</v>
      </c>
      <c r="G107" s="25">
        <v>0.89712625302283622</v>
      </c>
      <c r="H107" s="25">
        <v>160</v>
      </c>
      <c r="I107" s="25">
        <v>340.0649055894088</v>
      </c>
      <c r="J107" s="42">
        <v>0.80663201293323883</v>
      </c>
      <c r="K107" s="25">
        <v>35</v>
      </c>
      <c r="L107" s="25">
        <v>646.37228072000005</v>
      </c>
      <c r="M107" s="25">
        <v>65.032436771067296</v>
      </c>
      <c r="N107" s="25">
        <v>402.80896818294815</v>
      </c>
      <c r="O107" s="25">
        <v>75.081376219976519</v>
      </c>
      <c r="P107" s="25">
        <v>155.96410790196592</v>
      </c>
      <c r="Q107" s="25">
        <v>171.76348406100564</v>
      </c>
      <c r="R107" s="25">
        <v>32.124015212590109</v>
      </c>
      <c r="S107" s="25">
        <v>67.315118611167208</v>
      </c>
      <c r="T107" s="25">
        <v>72.324350237248339</v>
      </c>
      <c r="U107" s="25">
        <v>0</v>
      </c>
      <c r="V107" s="25">
        <v>48915.348736677217</v>
      </c>
      <c r="W107" s="25">
        <v>0</v>
      </c>
      <c r="X107" s="25">
        <v>0</v>
      </c>
      <c r="Y107" s="25">
        <v>481.95807364156963</v>
      </c>
      <c r="Z107" s="25">
        <v>0</v>
      </c>
      <c r="AA107" s="25">
        <v>173.22</v>
      </c>
      <c r="AB107" s="25">
        <v>4.62</v>
      </c>
      <c r="AC107" s="25">
        <v>304.11807364156965</v>
      </c>
      <c r="AD107" s="25">
        <v>141.89316805216083</v>
      </c>
      <c r="AE107" s="25">
        <v>14.097345526080964</v>
      </c>
      <c r="AF107" s="25">
        <v>0</v>
      </c>
      <c r="AG107" s="25">
        <v>0</v>
      </c>
      <c r="AH107" s="25">
        <v>25.602671343497537</v>
      </c>
      <c r="AI107" s="25">
        <v>101.46076874999997</v>
      </c>
      <c r="AJ107" s="25">
        <v>0.73238243258237268</v>
      </c>
      <c r="AK107" s="25">
        <v>0</v>
      </c>
      <c r="AL107" s="25">
        <v>0</v>
      </c>
      <c r="AM107" s="25">
        <v>0</v>
      </c>
      <c r="AN107" s="25">
        <v>0.46657262540533723</v>
      </c>
      <c r="AO107" s="25">
        <v>340.0649055894088</v>
      </c>
      <c r="AP107" s="25">
        <v>39.700016869578505</v>
      </c>
      <c r="AQ107" s="25">
        <v>14.097345526080964</v>
      </c>
      <c r="AR107" s="25">
        <v>0</v>
      </c>
      <c r="AS107" s="25">
        <v>0</v>
      </c>
      <c r="AT107" s="25">
        <v>25.602671343497537</v>
      </c>
      <c r="AU107" s="25">
        <v>231.83212804336696</v>
      </c>
      <c r="AV107" s="25">
        <v>48.408644594818085</v>
      </c>
      <c r="AW107" s="25">
        <v>48.408644594818085</v>
      </c>
      <c r="AX107" s="25">
        <v>0</v>
      </c>
      <c r="AY107" s="25">
        <v>0</v>
      </c>
      <c r="AZ107" s="25">
        <v>118.46744643779827</v>
      </c>
      <c r="BA107" s="25">
        <v>77.861174682099431</v>
      </c>
      <c r="BB107" s="25">
        <v>16.919279898207851</v>
      </c>
      <c r="BC107" s="25">
        <v>23.686991857490991</v>
      </c>
      <c r="BD107" s="25">
        <v>0</v>
      </c>
      <c r="BE107" s="25">
        <v>64.956037010750606</v>
      </c>
      <c r="BF107" s="25">
        <v>22.268726662500594</v>
      </c>
      <c r="BG107" s="25">
        <v>1.4901660226239126</v>
      </c>
      <c r="BH107" s="25">
        <v>41.197144325626091</v>
      </c>
      <c r="BI107" s="25">
        <v>0</v>
      </c>
      <c r="BJ107" s="25">
        <v>271.53214491294545</v>
      </c>
      <c r="BK107" s="25">
        <v>413.42531296510629</v>
      </c>
      <c r="BL107" s="25">
        <v>0.90197611749583895</v>
      </c>
      <c r="BM107" s="25">
        <v>0.80663201293323883</v>
      </c>
    </row>
    <row r="108" spans="1:65" x14ac:dyDescent="0.35">
      <c r="A108" s="25" t="s">
        <v>10689</v>
      </c>
      <c r="B108" s="25" t="s">
        <v>10504</v>
      </c>
      <c r="C108" s="25" t="s">
        <v>10660</v>
      </c>
      <c r="D108" s="25" t="s">
        <v>10507</v>
      </c>
      <c r="E108" s="25" t="s">
        <v>10796</v>
      </c>
      <c r="F108" s="25">
        <v>1134611</v>
      </c>
      <c r="G108" s="25">
        <v>0.89712625302283622</v>
      </c>
      <c r="H108" s="25">
        <v>160</v>
      </c>
      <c r="I108" s="25">
        <v>397.63024387659664</v>
      </c>
      <c r="J108" s="42">
        <v>0.47071012235214366</v>
      </c>
      <c r="K108" s="25">
        <v>35</v>
      </c>
      <c r="L108" s="25">
        <v>646.37228072000005</v>
      </c>
      <c r="M108" s="25">
        <v>65.032436771067296</v>
      </c>
      <c r="N108" s="25">
        <v>402.80896818294815</v>
      </c>
      <c r="O108" s="25">
        <v>75.081376219976519</v>
      </c>
      <c r="P108" s="25">
        <v>155.96410790196592</v>
      </c>
      <c r="Q108" s="25">
        <v>171.76348406100564</v>
      </c>
      <c r="R108" s="25">
        <v>32.124015212590109</v>
      </c>
      <c r="S108" s="25">
        <v>67.315118611167208</v>
      </c>
      <c r="T108" s="25">
        <v>72.324350237248339</v>
      </c>
      <c r="U108" s="25">
        <v>0</v>
      </c>
      <c r="V108" s="25">
        <v>0</v>
      </c>
      <c r="W108" s="25">
        <v>12228.837184169304</v>
      </c>
      <c r="X108" s="25">
        <v>0</v>
      </c>
      <c r="Y108" s="25">
        <v>481.95807364156963</v>
      </c>
      <c r="Z108" s="25">
        <v>0</v>
      </c>
      <c r="AA108" s="25">
        <v>173.22</v>
      </c>
      <c r="AB108" s="25">
        <v>4.62</v>
      </c>
      <c r="AC108" s="25">
        <v>304.11807364156965</v>
      </c>
      <c r="AD108" s="25">
        <v>84.327829764972989</v>
      </c>
      <c r="AE108" s="25">
        <v>-15.844897489586433</v>
      </c>
      <c r="AF108" s="25">
        <v>1.6581727925007792</v>
      </c>
      <c r="AG108" s="25">
        <v>-17.17779583189888</v>
      </c>
      <c r="AH108" s="25">
        <v>0</v>
      </c>
      <c r="AI108" s="25">
        <v>101.46076874999997</v>
      </c>
      <c r="AJ108" s="25">
        <v>0</v>
      </c>
      <c r="AK108" s="25">
        <v>14.231581543957551</v>
      </c>
      <c r="AL108" s="25">
        <v>0</v>
      </c>
      <c r="AM108" s="25">
        <v>0</v>
      </c>
      <c r="AN108" s="25">
        <v>0.27728647875219964</v>
      </c>
      <c r="AO108" s="25">
        <v>397.63024387659664</v>
      </c>
      <c r="AP108" s="25">
        <v>0</v>
      </c>
      <c r="AQ108" s="25">
        <v>0</v>
      </c>
      <c r="AR108" s="25">
        <v>0</v>
      </c>
      <c r="AS108" s="25">
        <v>0</v>
      </c>
      <c r="AT108" s="25">
        <v>0</v>
      </c>
      <c r="AU108" s="25">
        <v>241.95882462266221</v>
      </c>
      <c r="AV108" s="25">
        <v>48.408644594818085</v>
      </c>
      <c r="AW108" s="25">
        <v>48.408644594818085</v>
      </c>
      <c r="AX108" s="25">
        <v>0</v>
      </c>
      <c r="AY108" s="25">
        <v>0</v>
      </c>
      <c r="AZ108" s="25">
        <v>118.46744643779827</v>
      </c>
      <c r="BA108" s="25">
        <v>77.861174682099431</v>
      </c>
      <c r="BB108" s="25">
        <v>16.919279898207851</v>
      </c>
      <c r="BC108" s="25">
        <v>23.686991857490991</v>
      </c>
      <c r="BD108" s="25">
        <v>0</v>
      </c>
      <c r="BE108" s="25">
        <v>75.082733590045848</v>
      </c>
      <c r="BF108" s="25">
        <v>25.821953532428747</v>
      </c>
      <c r="BG108" s="25">
        <v>1.4901660226239126</v>
      </c>
      <c r="BH108" s="25">
        <v>47.77061403499318</v>
      </c>
      <c r="BI108" s="25">
        <v>0</v>
      </c>
      <c r="BJ108" s="25">
        <v>241.95882462266221</v>
      </c>
      <c r="BK108" s="25">
        <v>326.28665438763517</v>
      </c>
      <c r="BL108" s="25">
        <v>0.61544708114474123</v>
      </c>
      <c r="BM108" s="25">
        <v>0.47071012235214366</v>
      </c>
    </row>
    <row r="109" spans="1:65" x14ac:dyDescent="0.35">
      <c r="A109" s="25" t="s">
        <v>10689</v>
      </c>
      <c r="B109" s="25" t="s">
        <v>10504</v>
      </c>
      <c r="C109" s="25" t="s">
        <v>10660</v>
      </c>
      <c r="D109" s="25" t="s">
        <v>10508</v>
      </c>
      <c r="E109" s="25" t="s">
        <v>10797</v>
      </c>
      <c r="F109" s="25">
        <v>1134611</v>
      </c>
      <c r="G109" s="25">
        <v>0.89712625302283622</v>
      </c>
      <c r="H109" s="25">
        <v>160</v>
      </c>
      <c r="I109" s="25">
        <v>382.11062083719855</v>
      </c>
      <c r="J109" s="42">
        <v>0.52465607227328059</v>
      </c>
      <c r="K109" s="25">
        <v>35</v>
      </c>
      <c r="L109" s="25">
        <v>646.37228072000005</v>
      </c>
      <c r="M109" s="25">
        <v>65.032436771067296</v>
      </c>
      <c r="N109" s="25">
        <v>402.80896818294815</v>
      </c>
      <c r="O109" s="25">
        <v>75.081376219976519</v>
      </c>
      <c r="P109" s="25">
        <v>155.96410790196592</v>
      </c>
      <c r="Q109" s="25">
        <v>171.76348406100564</v>
      </c>
      <c r="R109" s="25">
        <v>32.124015212590109</v>
      </c>
      <c r="S109" s="25">
        <v>67.315118611167208</v>
      </c>
      <c r="T109" s="25">
        <v>72.324350237248339</v>
      </c>
      <c r="U109" s="25">
        <v>0</v>
      </c>
      <c r="V109" s="25">
        <v>0</v>
      </c>
      <c r="W109" s="25">
        <v>0</v>
      </c>
      <c r="X109" s="25">
        <v>12228837.184169304</v>
      </c>
      <c r="Y109" s="25">
        <v>481.95807364156963</v>
      </c>
      <c r="Z109" s="25">
        <v>0</v>
      </c>
      <c r="AA109" s="25">
        <v>173.22</v>
      </c>
      <c r="AB109" s="25">
        <v>4.62</v>
      </c>
      <c r="AC109" s="25">
        <v>304.11807364156965</v>
      </c>
      <c r="AD109" s="25">
        <v>99.847452804371073</v>
      </c>
      <c r="AE109" s="25">
        <v>-15.844897489586433</v>
      </c>
      <c r="AF109" s="25">
        <v>0</v>
      </c>
      <c r="AG109" s="25">
        <v>0</v>
      </c>
      <c r="AH109" s="25">
        <v>0</v>
      </c>
      <c r="AI109" s="25">
        <v>101.46076874999997</v>
      </c>
      <c r="AJ109" s="25">
        <v>0</v>
      </c>
      <c r="AK109" s="25">
        <v>14.231581543957551</v>
      </c>
      <c r="AL109" s="25">
        <v>0</v>
      </c>
      <c r="AM109" s="25">
        <v>0</v>
      </c>
      <c r="AN109" s="25">
        <v>0.32831804966004824</v>
      </c>
      <c r="AO109" s="25">
        <v>382.11062083719855</v>
      </c>
      <c r="AP109" s="25">
        <v>0</v>
      </c>
      <c r="AQ109" s="25">
        <v>0</v>
      </c>
      <c r="AR109" s="25">
        <v>0</v>
      </c>
      <c r="AS109" s="25">
        <v>0</v>
      </c>
      <c r="AT109" s="25">
        <v>0</v>
      </c>
      <c r="AU109" s="25">
        <v>239.74727833954796</v>
      </c>
      <c r="AV109" s="25">
        <v>48.408644594818085</v>
      </c>
      <c r="AW109" s="25">
        <v>48.408644594818085</v>
      </c>
      <c r="AX109" s="25">
        <v>0</v>
      </c>
      <c r="AY109" s="25">
        <v>0</v>
      </c>
      <c r="AZ109" s="25">
        <v>118.46744643779827</v>
      </c>
      <c r="BA109" s="25">
        <v>77.861174682099431</v>
      </c>
      <c r="BB109" s="25">
        <v>16.919279898207851</v>
      </c>
      <c r="BC109" s="25">
        <v>23.686991857490991</v>
      </c>
      <c r="BD109" s="25">
        <v>0</v>
      </c>
      <c r="BE109" s="25">
        <v>72.871187306931617</v>
      </c>
      <c r="BF109" s="25">
        <v>25.045972380458842</v>
      </c>
      <c r="BG109" s="25">
        <v>1.4901660226239126</v>
      </c>
      <c r="BH109" s="25">
        <v>46.335048903848858</v>
      </c>
      <c r="BI109" s="25">
        <v>0</v>
      </c>
      <c r="BJ109" s="25">
        <v>239.74727833954796</v>
      </c>
      <c r="BK109" s="25">
        <v>339.59473114391903</v>
      </c>
      <c r="BL109" s="25">
        <v>0.65920665319822147</v>
      </c>
      <c r="BM109" s="25">
        <v>0.52465607227328059</v>
      </c>
    </row>
    <row r="110" spans="1:65" x14ac:dyDescent="0.35">
      <c r="A110" s="25" t="s">
        <v>10689</v>
      </c>
      <c r="B110" s="25" t="s">
        <v>10504</v>
      </c>
      <c r="C110" s="25" t="s">
        <v>10660</v>
      </c>
      <c r="D110" s="25" t="s">
        <v>10509</v>
      </c>
      <c r="E110" s="25" t="s">
        <v>10798</v>
      </c>
      <c r="F110" s="25">
        <v>1134611</v>
      </c>
      <c r="G110" s="25">
        <v>0.89712625302283622</v>
      </c>
      <c r="H110" s="25">
        <v>160</v>
      </c>
      <c r="I110" s="25">
        <v>356.02331689656876</v>
      </c>
      <c r="J110" s="42">
        <v>0.575695028050901</v>
      </c>
      <c r="K110" s="25">
        <v>35</v>
      </c>
      <c r="L110" s="25">
        <v>442.47743281864803</v>
      </c>
      <c r="M110" s="25">
        <v>51.692163565782927</v>
      </c>
      <c r="N110" s="25">
        <v>402.80896818294815</v>
      </c>
      <c r="O110" s="25">
        <v>56.602716209067871</v>
      </c>
      <c r="P110" s="25">
        <v>162.56362933443327</v>
      </c>
      <c r="Q110" s="25">
        <v>183.64262263944696</v>
      </c>
      <c r="R110" s="25">
        <v>32.124015212590109</v>
      </c>
      <c r="S110" s="25">
        <v>79.194257189608479</v>
      </c>
      <c r="T110" s="25">
        <v>72.324350237248339</v>
      </c>
      <c r="U110" s="25">
        <v>0</v>
      </c>
      <c r="V110" s="25">
        <v>0</v>
      </c>
      <c r="W110" s="25">
        <v>0</v>
      </c>
      <c r="X110" s="25">
        <v>0</v>
      </c>
      <c r="Y110" s="25">
        <v>444.96628403848445</v>
      </c>
      <c r="Z110" s="25">
        <v>0</v>
      </c>
      <c r="AA110" s="25">
        <v>173.22</v>
      </c>
      <c r="AB110" s="25">
        <v>4.62</v>
      </c>
      <c r="AC110" s="25">
        <v>267.12628403848441</v>
      </c>
      <c r="AD110" s="25">
        <v>88.942967141915688</v>
      </c>
      <c r="AE110" s="25">
        <v>-12.517801608084328</v>
      </c>
      <c r="AF110" s="25">
        <v>0</v>
      </c>
      <c r="AG110" s="25">
        <v>0</v>
      </c>
      <c r="AH110" s="25">
        <v>0</v>
      </c>
      <c r="AI110" s="25">
        <v>101.46076874999997</v>
      </c>
      <c r="AJ110" s="25">
        <v>0</v>
      </c>
      <c r="AK110" s="25">
        <v>0</v>
      </c>
      <c r="AL110" s="25">
        <v>0</v>
      </c>
      <c r="AM110" s="25">
        <v>0</v>
      </c>
      <c r="AN110" s="25">
        <v>0.33296224466290941</v>
      </c>
      <c r="AO110" s="25">
        <v>356.02331689656876</v>
      </c>
      <c r="AP110" s="25">
        <v>0</v>
      </c>
      <c r="AQ110" s="25">
        <v>0</v>
      </c>
      <c r="AR110" s="25">
        <v>0</v>
      </c>
      <c r="AS110" s="25">
        <v>0</v>
      </c>
      <c r="AT110" s="25">
        <v>0</v>
      </c>
      <c r="AU110" s="25">
        <v>218.14417030411366</v>
      </c>
      <c r="AV110" s="25">
        <v>46.54089422631489</v>
      </c>
      <c r="AW110" s="25">
        <v>46.54089422631489</v>
      </c>
      <c r="AX110" s="25">
        <v>0</v>
      </c>
      <c r="AY110" s="25">
        <v>0</v>
      </c>
      <c r="AZ110" s="25">
        <v>104.48294328924749</v>
      </c>
      <c r="BA110" s="25">
        <v>77.861174682099431</v>
      </c>
      <c r="BB110" s="25">
        <v>11.09240358631169</v>
      </c>
      <c r="BC110" s="25">
        <v>15.529365020836366</v>
      </c>
      <c r="BD110" s="25">
        <v>0</v>
      </c>
      <c r="BE110" s="25">
        <v>67.120332788551281</v>
      </c>
      <c r="BF110" s="25">
        <v>23.028128689799075</v>
      </c>
      <c r="BG110" s="25">
        <v>1.4901660226239126</v>
      </c>
      <c r="BH110" s="25">
        <v>42.602038076128288</v>
      </c>
      <c r="BI110" s="25">
        <v>0</v>
      </c>
      <c r="BJ110" s="25">
        <v>218.14417030411366</v>
      </c>
      <c r="BK110" s="25">
        <v>307.08713744602937</v>
      </c>
      <c r="BL110" s="25">
        <v>0.76728074193558804</v>
      </c>
      <c r="BM110" s="25">
        <v>0.575695028050901</v>
      </c>
    </row>
    <row r="111" spans="1:65" x14ac:dyDescent="0.35">
      <c r="A111" s="25" t="s">
        <v>10689</v>
      </c>
      <c r="B111" s="25" t="s">
        <v>10504</v>
      </c>
      <c r="C111" s="25" t="s">
        <v>10660</v>
      </c>
      <c r="D111" s="25" t="s">
        <v>10510</v>
      </c>
      <c r="E111" s="25" t="s">
        <v>10799</v>
      </c>
      <c r="F111" s="25">
        <v>1134611</v>
      </c>
      <c r="G111" s="25">
        <v>0.89712625302283622</v>
      </c>
      <c r="H111" s="25">
        <v>160</v>
      </c>
      <c r="I111" s="25">
        <v>442.18841373391149</v>
      </c>
      <c r="J111" s="42">
        <v>0.31942532349479857</v>
      </c>
      <c r="K111" s="25">
        <v>35</v>
      </c>
      <c r="L111" s="25">
        <v>678.64314479252471</v>
      </c>
      <c r="M111" s="25">
        <v>65.927333825821677</v>
      </c>
      <c r="N111" s="25">
        <v>402.80896818294815</v>
      </c>
      <c r="O111" s="25">
        <v>90.268482747378215</v>
      </c>
      <c r="P111" s="25">
        <v>140.91063324975892</v>
      </c>
      <c r="Q111" s="25">
        <v>171.62985218581096</v>
      </c>
      <c r="R111" s="25">
        <v>32.124015212590109</v>
      </c>
      <c r="S111" s="25">
        <v>0</v>
      </c>
      <c r="T111" s="25">
        <v>139.50583697322082</v>
      </c>
      <c r="U111" s="25">
        <v>0</v>
      </c>
      <c r="V111" s="25">
        <v>0</v>
      </c>
      <c r="W111" s="25">
        <v>0</v>
      </c>
      <c r="X111" s="25">
        <v>0</v>
      </c>
      <c r="Y111" s="25">
        <v>520.17140488126245</v>
      </c>
      <c r="Z111" s="25">
        <v>0</v>
      </c>
      <c r="AA111" s="25">
        <v>173.22</v>
      </c>
      <c r="AB111" s="25">
        <v>4.62</v>
      </c>
      <c r="AC111" s="25">
        <v>342.33140488126247</v>
      </c>
      <c r="AD111" s="25">
        <v>77.982991147350958</v>
      </c>
      <c r="AE111" s="25">
        <v>-23.477777602649017</v>
      </c>
      <c r="AF111" s="25">
        <v>0</v>
      </c>
      <c r="AG111" s="25">
        <v>0</v>
      </c>
      <c r="AH111" s="25">
        <v>0</v>
      </c>
      <c r="AI111" s="25">
        <v>101.46076874999997</v>
      </c>
      <c r="AJ111" s="25">
        <v>0</v>
      </c>
      <c r="AK111" s="25">
        <v>0</v>
      </c>
      <c r="AL111" s="25">
        <v>0</v>
      </c>
      <c r="AM111" s="25">
        <v>0</v>
      </c>
      <c r="AN111" s="25">
        <v>0.22779969945906461</v>
      </c>
      <c r="AO111" s="25">
        <v>442.18841373391149</v>
      </c>
      <c r="AP111" s="25">
        <v>0</v>
      </c>
      <c r="AQ111" s="25">
        <v>0</v>
      </c>
      <c r="AR111" s="25">
        <v>0</v>
      </c>
      <c r="AS111" s="25">
        <v>0</v>
      </c>
      <c r="AT111" s="25">
        <v>0</v>
      </c>
      <c r="AU111" s="25">
        <v>240.59459083651799</v>
      </c>
      <c r="AV111" s="25">
        <v>52.982327768409213</v>
      </c>
      <c r="AW111" s="25">
        <v>52.982327768409213</v>
      </c>
      <c r="AX111" s="25">
        <v>0</v>
      </c>
      <c r="AY111" s="25">
        <v>0</v>
      </c>
      <c r="AZ111" s="25">
        <v>108.19395058186454</v>
      </c>
      <c r="BA111" s="25">
        <v>77.861174682099431</v>
      </c>
      <c r="BB111" s="25">
        <v>12.638656624902131</v>
      </c>
      <c r="BC111" s="25">
        <v>17.694119274862981</v>
      </c>
      <c r="BD111" s="25">
        <v>0</v>
      </c>
      <c r="BE111" s="25">
        <v>79.418312486244247</v>
      </c>
      <c r="BF111" s="25">
        <v>27.343209285480818</v>
      </c>
      <c r="BG111" s="25">
        <v>1.4901660226239126</v>
      </c>
      <c r="BH111" s="25">
        <v>50.584937178139512</v>
      </c>
      <c r="BI111" s="25">
        <v>0</v>
      </c>
      <c r="BJ111" s="25">
        <v>240.59459083651799</v>
      </c>
      <c r="BK111" s="25">
        <v>318.57758198386898</v>
      </c>
      <c r="BL111" s="25">
        <v>0.41260069946430328</v>
      </c>
      <c r="BM111" s="25">
        <v>0.31942532349479857</v>
      </c>
    </row>
    <row r="112" spans="1:65" x14ac:dyDescent="0.35">
      <c r="A112" s="25" t="s">
        <v>10689</v>
      </c>
      <c r="B112" s="25" t="s">
        <v>10504</v>
      </c>
      <c r="C112" s="25" t="s">
        <v>10660</v>
      </c>
      <c r="D112" s="25" t="s">
        <v>10511</v>
      </c>
      <c r="E112" s="25" t="s">
        <v>10800</v>
      </c>
      <c r="F112" s="25">
        <v>1134611</v>
      </c>
      <c r="G112" s="25">
        <v>0.89712625302283622</v>
      </c>
      <c r="H112" s="25">
        <v>160</v>
      </c>
      <c r="I112" s="25">
        <v>509.46912071832259</v>
      </c>
      <c r="J112" s="42">
        <v>0.43119752146436191</v>
      </c>
      <c r="K112" s="25">
        <v>35</v>
      </c>
      <c r="L112" s="25">
        <v>1672.6121965229991</v>
      </c>
      <c r="M112" s="25">
        <v>109.08736245725036</v>
      </c>
      <c r="N112" s="25">
        <v>402.80896818294815</v>
      </c>
      <c r="O112" s="25">
        <v>294.3726947546553</v>
      </c>
      <c r="P112" s="25">
        <v>74.136990594071619</v>
      </c>
      <c r="Q112" s="25">
        <v>34.299282834221195</v>
      </c>
      <c r="R112" s="25">
        <v>34.299282834221195</v>
      </c>
      <c r="S112" s="25">
        <v>0</v>
      </c>
      <c r="T112" s="25">
        <v>0</v>
      </c>
      <c r="U112" s="25">
        <v>255408.64494810038</v>
      </c>
      <c r="V112" s="25">
        <v>0</v>
      </c>
      <c r="W112" s="25">
        <v>0</v>
      </c>
      <c r="X112" s="25">
        <v>0</v>
      </c>
      <c r="Y112" s="25">
        <v>822.60340170133713</v>
      </c>
      <c r="Z112" s="25">
        <v>0</v>
      </c>
      <c r="AA112" s="25">
        <v>173.22</v>
      </c>
      <c r="AB112" s="25">
        <v>4.62</v>
      </c>
      <c r="AC112" s="25">
        <v>644.7634017013371</v>
      </c>
      <c r="AD112" s="25">
        <v>313.13428098301455</v>
      </c>
      <c r="AE112" s="25">
        <v>37.514402932682515</v>
      </c>
      <c r="AF112" s="25">
        <v>0</v>
      </c>
      <c r="AG112" s="25">
        <v>0</v>
      </c>
      <c r="AH112" s="25">
        <v>29.930036007530767</v>
      </c>
      <c r="AI112" s="25">
        <v>123.00035822944251</v>
      </c>
      <c r="AJ112" s="25">
        <v>122.68948381335869</v>
      </c>
      <c r="AK112" s="25">
        <v>0</v>
      </c>
      <c r="AL112" s="25">
        <v>0</v>
      </c>
      <c r="AM112" s="25">
        <v>0</v>
      </c>
      <c r="AN112" s="25">
        <v>0.48565765388784032</v>
      </c>
      <c r="AO112" s="25">
        <v>509.46912071832259</v>
      </c>
      <c r="AP112" s="25">
        <v>67.444438940213274</v>
      </c>
      <c r="AQ112" s="25">
        <v>37.514402932682515</v>
      </c>
      <c r="AR112" s="25">
        <v>0</v>
      </c>
      <c r="AS112" s="25">
        <v>0</v>
      </c>
      <c r="AT112" s="25">
        <v>29.930036007530767</v>
      </c>
      <c r="AU112" s="25">
        <v>318.86650389447777</v>
      </c>
      <c r="AV112" s="25">
        <v>82.203700734707127</v>
      </c>
      <c r="AW112" s="25">
        <v>82.203700734707127</v>
      </c>
      <c r="AX112" s="25">
        <v>0</v>
      </c>
      <c r="AY112" s="25">
        <v>0</v>
      </c>
      <c r="AZ112" s="25">
        <v>126.8838787546356</v>
      </c>
      <c r="BA112" s="25">
        <v>83.718984207234897</v>
      </c>
      <c r="BB112" s="25">
        <v>17.985372728083629</v>
      </c>
      <c r="BC112" s="25">
        <v>25.179521819317078</v>
      </c>
      <c r="BD112" s="25">
        <v>0</v>
      </c>
      <c r="BE112" s="25">
        <v>109.77892440513507</v>
      </c>
      <c r="BF112" s="25">
        <v>37.95671831418499</v>
      </c>
      <c r="BG112" s="25">
        <v>1.602277209707845</v>
      </c>
      <c r="BH112" s="25">
        <v>70.21992888124224</v>
      </c>
      <c r="BI112" s="25">
        <v>0</v>
      </c>
      <c r="BJ112" s="25">
        <v>386.31094283469105</v>
      </c>
      <c r="BK112" s="25">
        <v>699.4452238177056</v>
      </c>
      <c r="BL112" s="25">
        <v>0.34071695374876132</v>
      </c>
      <c r="BM112" s="25">
        <v>0.43119752146436191</v>
      </c>
    </row>
    <row r="113" spans="1:65" x14ac:dyDescent="0.35">
      <c r="A113" s="25" t="s">
        <v>10689</v>
      </c>
      <c r="B113" s="25" t="s">
        <v>10504</v>
      </c>
      <c r="C113" s="25" t="s">
        <v>10660</v>
      </c>
      <c r="D113" s="25" t="s">
        <v>10512</v>
      </c>
      <c r="E113" s="25" t="s">
        <v>10801</v>
      </c>
      <c r="F113" s="25">
        <v>1134611</v>
      </c>
      <c r="G113" s="25">
        <v>0.89712625302283622</v>
      </c>
      <c r="H113" s="25">
        <v>160</v>
      </c>
      <c r="I113" s="65">
        <v>1366.663409191701</v>
      </c>
      <c r="J113" s="43">
        <v>-0.36813981328063344</v>
      </c>
      <c r="K113" s="25">
        <v>35</v>
      </c>
      <c r="L113" s="25">
        <v>675.75247986162481</v>
      </c>
      <c r="M113" s="25">
        <v>72.517764513223938</v>
      </c>
      <c r="N113" s="25">
        <v>402.80896818294815</v>
      </c>
      <c r="O113" s="25">
        <v>294.3726947546553</v>
      </c>
      <c r="P113" s="25">
        <v>74.136990594071619</v>
      </c>
      <c r="Q113" s="25">
        <v>34.299282834221195</v>
      </c>
      <c r="R113" s="25">
        <v>34.299282834221195</v>
      </c>
      <c r="S113" s="25">
        <v>0</v>
      </c>
      <c r="T113" s="25">
        <v>0</v>
      </c>
      <c r="U113" s="25">
        <v>255408.64494810038</v>
      </c>
      <c r="V113" s="25">
        <v>0</v>
      </c>
      <c r="W113" s="25">
        <v>0</v>
      </c>
      <c r="X113" s="25">
        <v>0</v>
      </c>
      <c r="Y113" s="25">
        <v>1712.0965262347936</v>
      </c>
      <c r="Z113" s="25">
        <v>0</v>
      </c>
      <c r="AA113" s="25">
        <v>173.22</v>
      </c>
      <c r="AB113" s="25">
        <v>4.62</v>
      </c>
      <c r="AC113" s="25">
        <v>1534.2565262347937</v>
      </c>
      <c r="AD113" s="25">
        <v>345.43311704309258</v>
      </c>
      <c r="AE113" s="25">
        <v>42.581120458065762</v>
      </c>
      <c r="AF113" s="25">
        <v>0</v>
      </c>
      <c r="AG113" s="25">
        <v>0</v>
      </c>
      <c r="AH113" s="25">
        <v>33.768838987903514</v>
      </c>
      <c r="AI113" s="25">
        <v>123.00035822944251</v>
      </c>
      <c r="AJ113" s="25">
        <v>146.08279936768085</v>
      </c>
      <c r="AK113" s="25">
        <v>0</v>
      </c>
      <c r="AL113" s="25">
        <v>0</v>
      </c>
      <c r="AM113" s="25">
        <v>0</v>
      </c>
      <c r="AN113" s="25">
        <v>0.22514691066090306</v>
      </c>
      <c r="AO113" s="25">
        <v>1366.663409191701</v>
      </c>
      <c r="AP113" s="25">
        <v>76.349959445969276</v>
      </c>
      <c r="AQ113" s="25">
        <v>42.581120458065762</v>
      </c>
      <c r="AR113" s="25">
        <v>0</v>
      </c>
      <c r="AS113" s="25">
        <v>0</v>
      </c>
      <c r="AT113" s="25">
        <v>33.768838987903514</v>
      </c>
      <c r="AU113" s="25">
        <v>444.35023746842512</v>
      </c>
      <c r="AV113" s="25">
        <v>82.203700734707127</v>
      </c>
      <c r="AW113" s="25">
        <v>82.203700734707127</v>
      </c>
      <c r="AX113" s="25">
        <v>0</v>
      </c>
      <c r="AY113" s="25">
        <v>0</v>
      </c>
      <c r="AZ113" s="25">
        <v>126.8838787546356</v>
      </c>
      <c r="BA113" s="25">
        <v>83.718984207234897</v>
      </c>
      <c r="BB113" s="25">
        <v>17.985372728083629</v>
      </c>
      <c r="BC113" s="25">
        <v>25.179521819317078</v>
      </c>
      <c r="BD113" s="25">
        <v>0</v>
      </c>
      <c r="BE113" s="25">
        <v>235.26265797908241</v>
      </c>
      <c r="BF113" s="25">
        <v>81.986098515570021</v>
      </c>
      <c r="BG113" s="25">
        <v>1.602277209707845</v>
      </c>
      <c r="BH113" s="25">
        <v>151.67428225380453</v>
      </c>
      <c r="BI113" s="25">
        <v>0</v>
      </c>
      <c r="BJ113" s="25">
        <v>520.70019691439438</v>
      </c>
      <c r="BK113" s="25">
        <v>866.13331395748696</v>
      </c>
      <c r="BL113" s="25">
        <v>-0.32792639540665164</v>
      </c>
      <c r="BM113" s="25">
        <v>-0.36813981328063344</v>
      </c>
    </row>
    <row r="114" spans="1:65" x14ac:dyDescent="0.35">
      <c r="A114" s="25" t="s">
        <v>10689</v>
      </c>
      <c r="B114" s="25" t="s">
        <v>10504</v>
      </c>
      <c r="C114" s="25" t="s">
        <v>10802</v>
      </c>
      <c r="D114" s="25" t="s">
        <v>9780</v>
      </c>
      <c r="E114" s="25" t="s">
        <v>10803</v>
      </c>
      <c r="F114" s="25">
        <v>1134611</v>
      </c>
      <c r="G114" s="25">
        <v>0.89712625302283622</v>
      </c>
      <c r="H114" s="25">
        <v>160</v>
      </c>
      <c r="I114" s="40">
        <v>340.0649055894088</v>
      </c>
      <c r="J114" s="43">
        <v>0.80663201293323883</v>
      </c>
      <c r="K114" s="25">
        <v>35</v>
      </c>
      <c r="L114" s="25">
        <v>646.37228072000005</v>
      </c>
      <c r="M114" s="25">
        <v>65.032436771067296</v>
      </c>
      <c r="N114" s="25">
        <v>402.80896818294815</v>
      </c>
      <c r="O114" s="25">
        <v>75.081376219976519</v>
      </c>
      <c r="P114" s="25">
        <v>155.96410790196592</v>
      </c>
      <c r="Q114" s="25">
        <v>171.76348406100564</v>
      </c>
      <c r="R114" s="25">
        <v>32.124015212590109</v>
      </c>
      <c r="S114" s="25">
        <v>67.315118611167208</v>
      </c>
      <c r="T114" s="25">
        <v>72.324350237248339</v>
      </c>
      <c r="U114" s="25">
        <v>0</v>
      </c>
      <c r="V114" s="25">
        <v>48915.348736677217</v>
      </c>
      <c r="W114" s="25">
        <v>0</v>
      </c>
      <c r="X114" s="25">
        <v>0</v>
      </c>
      <c r="Y114" s="25">
        <v>481.95807364156963</v>
      </c>
      <c r="Z114" s="25">
        <v>0</v>
      </c>
      <c r="AA114" s="25">
        <v>173.22</v>
      </c>
      <c r="AB114" s="25">
        <v>4.62</v>
      </c>
      <c r="AC114" s="25">
        <v>304.11807364156965</v>
      </c>
      <c r="AD114" s="25">
        <v>141.89316805216083</v>
      </c>
      <c r="AE114" s="25">
        <v>14.097345526080964</v>
      </c>
      <c r="AF114" s="25">
        <v>0</v>
      </c>
      <c r="AG114" s="25">
        <v>0</v>
      </c>
      <c r="AH114" s="25">
        <v>25.602671343497537</v>
      </c>
      <c r="AI114" s="25">
        <v>101.46076874999997</v>
      </c>
      <c r="AJ114" s="25">
        <v>0.73238243258237268</v>
      </c>
      <c r="AK114" s="25">
        <v>0</v>
      </c>
      <c r="AL114" s="25">
        <v>0</v>
      </c>
      <c r="AM114" s="25">
        <v>0</v>
      </c>
      <c r="AN114" s="25">
        <v>0.46657262540533723</v>
      </c>
      <c r="AO114" s="25">
        <v>340.0649055894088</v>
      </c>
      <c r="AP114" s="25">
        <v>39.700016869578505</v>
      </c>
      <c r="AQ114" s="25">
        <v>14.097345526080964</v>
      </c>
      <c r="AR114" s="25">
        <v>0</v>
      </c>
      <c r="AS114" s="25">
        <v>0</v>
      </c>
      <c r="AT114" s="25">
        <v>25.602671343497537</v>
      </c>
      <c r="AU114" s="25">
        <v>231.83212804336696</v>
      </c>
      <c r="AV114" s="25">
        <v>48.408644594818085</v>
      </c>
      <c r="AW114" s="25">
        <v>48.408644594818085</v>
      </c>
      <c r="AX114" s="25">
        <v>0</v>
      </c>
      <c r="AY114" s="25">
        <v>0</v>
      </c>
      <c r="AZ114" s="25">
        <v>118.46744643779827</v>
      </c>
      <c r="BA114" s="25">
        <v>77.861174682099431</v>
      </c>
      <c r="BB114" s="25">
        <v>16.919279898207851</v>
      </c>
      <c r="BC114" s="25">
        <v>23.686991857490991</v>
      </c>
      <c r="BD114" s="25">
        <v>0</v>
      </c>
      <c r="BE114" s="25">
        <v>64.956037010750606</v>
      </c>
      <c r="BF114" s="25">
        <v>22.268726662500594</v>
      </c>
      <c r="BG114" s="25">
        <v>1.4901660226239126</v>
      </c>
      <c r="BH114" s="25">
        <v>41.197144325626091</v>
      </c>
      <c r="BI114" s="25">
        <v>0</v>
      </c>
      <c r="BJ114" s="25">
        <v>271.53214491294545</v>
      </c>
      <c r="BK114" s="25">
        <v>413.42531296510629</v>
      </c>
      <c r="BL114" s="25">
        <v>0.90197611749583895</v>
      </c>
      <c r="BM114" s="25">
        <v>0.80663201293323883</v>
      </c>
    </row>
    <row r="115" spans="1:65" x14ac:dyDescent="0.35">
      <c r="A115" s="25" t="s">
        <v>10689</v>
      </c>
      <c r="B115" s="25" t="s">
        <v>10504</v>
      </c>
      <c r="C115" s="25" t="s">
        <v>10505</v>
      </c>
      <c r="D115" s="25" t="s">
        <v>10506</v>
      </c>
      <c r="E115" s="25" t="s">
        <v>10804</v>
      </c>
      <c r="F115" s="25">
        <v>113859</v>
      </c>
      <c r="G115" s="25">
        <v>0.89714423282726408</v>
      </c>
      <c r="H115" s="25">
        <v>160</v>
      </c>
      <c r="I115" s="25">
        <v>340.15871350286443</v>
      </c>
      <c r="J115" s="42">
        <v>1.4456554931634322</v>
      </c>
      <c r="K115" s="25">
        <v>35</v>
      </c>
      <c r="L115" s="25">
        <v>142.52034419370563</v>
      </c>
      <c r="M115" s="25">
        <v>21.468688137739662</v>
      </c>
      <c r="N115" s="25">
        <v>40.422969178587763</v>
      </c>
      <c r="O115" s="25">
        <v>7.5346191285582771</v>
      </c>
      <c r="P115" s="25">
        <v>15.651419964968868</v>
      </c>
      <c r="Q115" s="25">
        <v>17.236930085060621</v>
      </c>
      <c r="R115" s="25">
        <v>3.2237317919923743</v>
      </c>
      <c r="S115" s="25">
        <v>6.7552541770528114</v>
      </c>
      <c r="T115" s="25">
        <v>7.257944116015433</v>
      </c>
      <c r="U115" s="25">
        <v>0</v>
      </c>
      <c r="V115" s="25">
        <v>4908.787515983312</v>
      </c>
      <c r="W115" s="25">
        <v>0</v>
      </c>
      <c r="X115" s="25">
        <v>0</v>
      </c>
      <c r="Y115" s="25">
        <v>481.97691880743668</v>
      </c>
      <c r="Z115" s="25">
        <v>0</v>
      </c>
      <c r="AA115" s="25">
        <v>174.58</v>
      </c>
      <c r="AB115" s="25">
        <v>2.98</v>
      </c>
      <c r="AC115" s="25">
        <v>304.41691880743667</v>
      </c>
      <c r="AD115" s="25">
        <v>141.81820530457225</v>
      </c>
      <c r="AE115" s="25">
        <v>14.36323071497509</v>
      </c>
      <c r="AF115" s="25">
        <v>0</v>
      </c>
      <c r="AG115" s="25">
        <v>0</v>
      </c>
      <c r="AH115" s="25">
        <v>25.9942058395972</v>
      </c>
      <c r="AI115" s="25">
        <v>101.46076874999997</v>
      </c>
      <c r="AJ115" s="25">
        <v>0</v>
      </c>
      <c r="AK115" s="25">
        <v>0</v>
      </c>
      <c r="AL115" s="25">
        <v>0</v>
      </c>
      <c r="AM115" s="25">
        <v>0</v>
      </c>
      <c r="AN115" s="25">
        <v>0.46586834220696322</v>
      </c>
      <c r="AO115" s="25">
        <v>340.15871350286443</v>
      </c>
      <c r="AP115" s="25">
        <v>40.357436554572288</v>
      </c>
      <c r="AQ115" s="25">
        <v>14.36323071497509</v>
      </c>
      <c r="AR115" s="25">
        <v>0</v>
      </c>
      <c r="AS115" s="25">
        <v>0</v>
      </c>
      <c r="AT115" s="25">
        <v>25.9942058395972</v>
      </c>
      <c r="AU115" s="25">
        <v>448.99358967111425</v>
      </c>
      <c r="AV115" s="25">
        <v>96.924786956652596</v>
      </c>
      <c r="AW115" s="25">
        <v>96.924786956652596</v>
      </c>
      <c r="AX115" s="25">
        <v>0</v>
      </c>
      <c r="AY115" s="25">
        <v>0</v>
      </c>
      <c r="AZ115" s="25">
        <v>278.79000581873299</v>
      </c>
      <c r="BA115" s="25">
        <v>77.861174682099417</v>
      </c>
      <c r="BB115" s="25">
        <v>83.720346306930665</v>
      </c>
      <c r="BC115" s="25">
        <v>117.20848482970294</v>
      </c>
      <c r="BD115" s="25">
        <v>0</v>
      </c>
      <c r="BE115" s="25">
        <v>73.278796895728632</v>
      </c>
      <c r="BF115" s="25">
        <v>25.188993288808675</v>
      </c>
      <c r="BG115" s="25">
        <v>1.4901660226239122</v>
      </c>
      <c r="BH115" s="25">
        <v>46.59963758429604</v>
      </c>
      <c r="BI115" s="25">
        <v>0</v>
      </c>
      <c r="BJ115" s="25">
        <v>489.35102622568655</v>
      </c>
      <c r="BK115" s="25">
        <v>631.1692315302588</v>
      </c>
      <c r="BL115" s="25">
        <v>1.6153908746244396</v>
      </c>
      <c r="BM115" s="25">
        <v>1.4456554931634322</v>
      </c>
    </row>
    <row r="116" spans="1:65" x14ac:dyDescent="0.35">
      <c r="A116" s="25" t="s">
        <v>10689</v>
      </c>
      <c r="B116" s="25" t="s">
        <v>10504</v>
      </c>
      <c r="C116" s="25" t="s">
        <v>10505</v>
      </c>
      <c r="D116" s="25" t="s">
        <v>10507</v>
      </c>
      <c r="E116" s="25" t="s">
        <v>10805</v>
      </c>
      <c r="F116" s="25">
        <v>113859</v>
      </c>
      <c r="G116" s="25">
        <v>0.89714423282726408</v>
      </c>
      <c r="H116" s="25">
        <v>160</v>
      </c>
      <c r="I116" s="25">
        <v>525.21334824522921</v>
      </c>
      <c r="J116" s="42">
        <v>0.56439805899512208</v>
      </c>
      <c r="K116" s="25">
        <v>35</v>
      </c>
      <c r="L116" s="25">
        <v>142.52034419370563</v>
      </c>
      <c r="M116" s="25">
        <v>21.468688137739662</v>
      </c>
      <c r="N116" s="25">
        <v>40.422969178587763</v>
      </c>
      <c r="O116" s="25">
        <v>7.5346191285582771</v>
      </c>
      <c r="P116" s="25">
        <v>15.651419964968868</v>
      </c>
      <c r="Q116" s="25">
        <v>17.236930085060621</v>
      </c>
      <c r="R116" s="25">
        <v>3.2237317919923743</v>
      </c>
      <c r="S116" s="25">
        <v>6.7552541770528114</v>
      </c>
      <c r="T116" s="25">
        <v>7.257944116015433</v>
      </c>
      <c r="U116" s="25">
        <v>0</v>
      </c>
      <c r="V116" s="25">
        <v>0</v>
      </c>
      <c r="W116" s="25">
        <v>1227.196878995828</v>
      </c>
      <c r="X116" s="25">
        <v>0</v>
      </c>
      <c r="Y116" s="25">
        <v>481.97691880743668</v>
      </c>
      <c r="Z116" s="25">
        <v>0</v>
      </c>
      <c r="AA116" s="25">
        <v>174.58</v>
      </c>
      <c r="AB116" s="25">
        <v>2.98</v>
      </c>
      <c r="AC116" s="25">
        <v>304.41691880743667</v>
      </c>
      <c r="AD116" s="25">
        <v>-43.236429437792538</v>
      </c>
      <c r="AE116" s="25">
        <v>-16.143742655453483</v>
      </c>
      <c r="AF116" s="25">
        <v>16.523449048618637</v>
      </c>
      <c r="AG116" s="25">
        <v>-171.17421988807686</v>
      </c>
      <c r="AH116" s="25">
        <v>0</v>
      </c>
      <c r="AI116" s="25">
        <v>101.46076874999997</v>
      </c>
      <c r="AJ116" s="25">
        <v>0</v>
      </c>
      <c r="AK116" s="25">
        <v>26.097315307119267</v>
      </c>
      <c r="AL116" s="25">
        <v>0</v>
      </c>
      <c r="AM116" s="25">
        <v>0</v>
      </c>
      <c r="AN116" s="25">
        <v>-0.14203031029672292</v>
      </c>
      <c r="AO116" s="25">
        <v>525.21334824522921</v>
      </c>
      <c r="AP116" s="25">
        <v>0</v>
      </c>
      <c r="AQ116" s="25">
        <v>0</v>
      </c>
      <c r="AR116" s="25">
        <v>0</v>
      </c>
      <c r="AS116" s="25">
        <v>0</v>
      </c>
      <c r="AT116" s="25">
        <v>0</v>
      </c>
      <c r="AU116" s="25">
        <v>479.0827425531657</v>
      </c>
      <c r="AV116" s="25">
        <v>96.924786956652596</v>
      </c>
      <c r="AW116" s="25">
        <v>96.924786956652596</v>
      </c>
      <c r="AX116" s="25">
        <v>0</v>
      </c>
      <c r="AY116" s="25">
        <v>0</v>
      </c>
      <c r="AZ116" s="25">
        <v>278.79000581873299</v>
      </c>
      <c r="BA116" s="25">
        <v>77.861174682099417</v>
      </c>
      <c r="BB116" s="25">
        <v>83.720346306930665</v>
      </c>
      <c r="BC116" s="25">
        <v>117.20848482970294</v>
      </c>
      <c r="BD116" s="25">
        <v>0</v>
      </c>
      <c r="BE116" s="25">
        <v>103.3679497777801</v>
      </c>
      <c r="BF116" s="25">
        <v>35.746590791282877</v>
      </c>
      <c r="BG116" s="25">
        <v>1.4901660226239122</v>
      </c>
      <c r="BH116" s="25">
        <v>66.131192963873318</v>
      </c>
      <c r="BI116" s="25">
        <v>0</v>
      </c>
      <c r="BJ116" s="25">
        <v>479.0827425531657</v>
      </c>
      <c r="BK116" s="25">
        <v>435.84631311537316</v>
      </c>
      <c r="BL116" s="25">
        <v>0.97376123334145959</v>
      </c>
      <c r="BM116" s="25">
        <v>0.56439805899512208</v>
      </c>
    </row>
    <row r="117" spans="1:65" x14ac:dyDescent="0.35">
      <c r="A117" s="25" t="s">
        <v>10689</v>
      </c>
      <c r="B117" s="25" t="s">
        <v>10504</v>
      </c>
      <c r="C117" s="25" t="s">
        <v>10505</v>
      </c>
      <c r="D117" s="25" t="s">
        <v>10508</v>
      </c>
      <c r="E117" s="25" t="s">
        <v>10806</v>
      </c>
      <c r="F117" s="25">
        <v>113859</v>
      </c>
      <c r="G117" s="25">
        <v>0.89714423282726408</v>
      </c>
      <c r="H117" s="25">
        <v>160</v>
      </c>
      <c r="I117" s="25">
        <v>364.41100419436646</v>
      </c>
      <c r="J117" s="42">
        <v>1.1942394672638819</v>
      </c>
      <c r="K117" s="25">
        <v>35</v>
      </c>
      <c r="L117" s="25">
        <v>142.52034419370563</v>
      </c>
      <c r="M117" s="25">
        <v>21.468688137739662</v>
      </c>
      <c r="N117" s="25">
        <v>40.422969178587763</v>
      </c>
      <c r="O117" s="25">
        <v>7.5346191285582771</v>
      </c>
      <c r="P117" s="25">
        <v>15.651419964968868</v>
      </c>
      <c r="Q117" s="25">
        <v>17.236930085060621</v>
      </c>
      <c r="R117" s="25">
        <v>3.2237317919923743</v>
      </c>
      <c r="S117" s="25">
        <v>6.7552541770528114</v>
      </c>
      <c r="T117" s="25">
        <v>7.257944116015433</v>
      </c>
      <c r="U117" s="25">
        <v>0</v>
      </c>
      <c r="V117" s="25">
        <v>0</v>
      </c>
      <c r="W117" s="25">
        <v>0</v>
      </c>
      <c r="X117" s="25">
        <v>1227196.8789958281</v>
      </c>
      <c r="Y117" s="25">
        <v>481.97691880743668</v>
      </c>
      <c r="Z117" s="25">
        <v>0</v>
      </c>
      <c r="AA117" s="25">
        <v>174.58</v>
      </c>
      <c r="AB117" s="25">
        <v>2.98</v>
      </c>
      <c r="AC117" s="25">
        <v>304.41691880743667</v>
      </c>
      <c r="AD117" s="25">
        <v>117.56591461307022</v>
      </c>
      <c r="AE117" s="25">
        <v>-16.143742655453483</v>
      </c>
      <c r="AF117" s="25">
        <v>0</v>
      </c>
      <c r="AG117" s="25">
        <v>0</v>
      </c>
      <c r="AH117" s="25">
        <v>0</v>
      </c>
      <c r="AI117" s="25">
        <v>101.46076874999997</v>
      </c>
      <c r="AJ117" s="25">
        <v>0</v>
      </c>
      <c r="AK117" s="25">
        <v>32.24888851852382</v>
      </c>
      <c r="AL117" s="25">
        <v>0</v>
      </c>
      <c r="AM117" s="25">
        <v>0</v>
      </c>
      <c r="AN117" s="25">
        <v>0.38620033036809703</v>
      </c>
      <c r="AO117" s="25">
        <v>364.41100419436646</v>
      </c>
      <c r="AP117" s="25">
        <v>0</v>
      </c>
      <c r="AQ117" s="25">
        <v>0</v>
      </c>
      <c r="AR117" s="25">
        <v>0</v>
      </c>
      <c r="AS117" s="25">
        <v>0</v>
      </c>
      <c r="AT117" s="25">
        <v>0</v>
      </c>
      <c r="AU117" s="25">
        <v>457.04500770854293</v>
      </c>
      <c r="AV117" s="25">
        <v>96.924786956652596</v>
      </c>
      <c r="AW117" s="25">
        <v>96.924786956652596</v>
      </c>
      <c r="AX117" s="25">
        <v>0</v>
      </c>
      <c r="AY117" s="25">
        <v>0</v>
      </c>
      <c r="AZ117" s="25">
        <v>278.79000581873299</v>
      </c>
      <c r="BA117" s="25">
        <v>77.861174682099417</v>
      </c>
      <c r="BB117" s="25">
        <v>83.720346306930665</v>
      </c>
      <c r="BC117" s="25">
        <v>117.20848482970294</v>
      </c>
      <c r="BD117" s="25">
        <v>0</v>
      </c>
      <c r="BE117" s="25">
        <v>81.330214933157322</v>
      </c>
      <c r="BF117" s="25">
        <v>28.014052249309966</v>
      </c>
      <c r="BG117" s="25">
        <v>1.4901660226239122</v>
      </c>
      <c r="BH117" s="25">
        <v>51.825996661223435</v>
      </c>
      <c r="BI117" s="25">
        <v>0</v>
      </c>
      <c r="BJ117" s="25">
        <v>457.04500770854293</v>
      </c>
      <c r="BK117" s="25">
        <v>574.61092232161309</v>
      </c>
      <c r="BL117" s="25">
        <v>1.4295986084448371</v>
      </c>
      <c r="BM117" s="25">
        <v>1.1942394672638819</v>
      </c>
    </row>
    <row r="118" spans="1:65" x14ac:dyDescent="0.35">
      <c r="A118" s="25" t="s">
        <v>10689</v>
      </c>
      <c r="B118" s="25" t="s">
        <v>10504</v>
      </c>
      <c r="C118" s="25" t="s">
        <v>10505</v>
      </c>
      <c r="D118" s="25" t="s">
        <v>10509</v>
      </c>
      <c r="E118" s="25" t="s">
        <v>10807</v>
      </c>
      <c r="F118" s="25">
        <v>113859</v>
      </c>
      <c r="G118" s="25">
        <v>0.89714423282726408</v>
      </c>
      <c r="H118" s="25">
        <v>160</v>
      </c>
      <c r="I118" s="25">
        <v>356.38855077741812</v>
      </c>
      <c r="J118" s="42">
        <v>1.0388273193341446</v>
      </c>
      <c r="K118" s="25">
        <v>35</v>
      </c>
      <c r="L118" s="25">
        <v>106.92692176803848</v>
      </c>
      <c r="M118" s="25">
        <v>18.125814514570372</v>
      </c>
      <c r="N118" s="25">
        <v>40.422969178587763</v>
      </c>
      <c r="O118" s="25">
        <v>5.6802356289751534</v>
      </c>
      <c r="P118" s="25">
        <v>16.313699786248559</v>
      </c>
      <c r="Q118" s="25">
        <v>18.429033763364053</v>
      </c>
      <c r="R118" s="25">
        <v>3.2237317919923743</v>
      </c>
      <c r="S118" s="25">
        <v>7.9473578553562474</v>
      </c>
      <c r="T118" s="25">
        <v>7.257944116015433</v>
      </c>
      <c r="U118" s="25">
        <v>0</v>
      </c>
      <c r="V118" s="25">
        <v>0</v>
      </c>
      <c r="W118" s="25">
        <v>0</v>
      </c>
      <c r="X118" s="25">
        <v>0</v>
      </c>
      <c r="Y118" s="25">
        <v>445.00890097890908</v>
      </c>
      <c r="Z118" s="25">
        <v>0</v>
      </c>
      <c r="AA118" s="25">
        <v>174.58</v>
      </c>
      <c r="AB118" s="25">
        <v>2.98</v>
      </c>
      <c r="AC118" s="25">
        <v>267.44890097890908</v>
      </c>
      <c r="AD118" s="25">
        <v>88.620350201490965</v>
      </c>
      <c r="AE118" s="25">
        <v>-12.840418548508984</v>
      </c>
      <c r="AF118" s="25">
        <v>0</v>
      </c>
      <c r="AG118" s="25">
        <v>0</v>
      </c>
      <c r="AH118" s="25">
        <v>0</v>
      </c>
      <c r="AI118" s="25">
        <v>101.46076874999997</v>
      </c>
      <c r="AJ118" s="25">
        <v>0</v>
      </c>
      <c r="AK118" s="25">
        <v>0</v>
      </c>
      <c r="AL118" s="25">
        <v>0</v>
      </c>
      <c r="AM118" s="25">
        <v>0</v>
      </c>
      <c r="AN118" s="25">
        <v>0.33135432554452537</v>
      </c>
      <c r="AO118" s="25">
        <v>356.38855077741812</v>
      </c>
      <c r="AP118" s="25">
        <v>0</v>
      </c>
      <c r="AQ118" s="25">
        <v>0</v>
      </c>
      <c r="AR118" s="25">
        <v>0</v>
      </c>
      <c r="AS118" s="25">
        <v>0</v>
      </c>
      <c r="AT118" s="25">
        <v>0</v>
      </c>
      <c r="AU118" s="25">
        <v>384.05471362290399</v>
      </c>
      <c r="AV118" s="25">
        <v>93.533129521778179</v>
      </c>
      <c r="AW118" s="25">
        <v>93.533129521778179</v>
      </c>
      <c r="AX118" s="25">
        <v>0</v>
      </c>
      <c r="AY118" s="25">
        <v>0</v>
      </c>
      <c r="AZ118" s="25">
        <v>215.00563208462114</v>
      </c>
      <c r="BA118" s="25">
        <v>77.861174682099417</v>
      </c>
      <c r="BB118" s="25">
        <v>57.143523917717381</v>
      </c>
      <c r="BC118" s="25">
        <v>80.000933484804321</v>
      </c>
      <c r="BD118" s="25">
        <v>0</v>
      </c>
      <c r="BE118" s="25">
        <v>75.515952016504684</v>
      </c>
      <c r="BF118" s="25">
        <v>25.973959997852905</v>
      </c>
      <c r="BG118" s="25">
        <v>1.4901660226239122</v>
      </c>
      <c r="BH118" s="25">
        <v>48.051825996027873</v>
      </c>
      <c r="BI118" s="25">
        <v>0</v>
      </c>
      <c r="BJ118" s="25">
        <v>384.05471362290399</v>
      </c>
      <c r="BK118" s="25">
        <v>472.67506382439495</v>
      </c>
      <c r="BL118" s="25">
        <v>1.3842874713277726</v>
      </c>
      <c r="BM118" s="25">
        <v>1.0388273193341446</v>
      </c>
    </row>
    <row r="119" spans="1:65" x14ac:dyDescent="0.35">
      <c r="A119" s="25" t="s">
        <v>10689</v>
      </c>
      <c r="B119" s="25" t="s">
        <v>10504</v>
      </c>
      <c r="C119" s="25" t="s">
        <v>10505</v>
      </c>
      <c r="D119" s="25" t="s">
        <v>10510</v>
      </c>
      <c r="E119" s="25" t="s">
        <v>10808</v>
      </c>
      <c r="F119" s="25">
        <v>113859</v>
      </c>
      <c r="G119" s="25">
        <v>0.89714423282726408</v>
      </c>
      <c r="H119" s="25">
        <v>160</v>
      </c>
      <c r="I119" s="25">
        <v>419.06532453006309</v>
      </c>
      <c r="J119" s="42">
        <v>0.76121006698172211</v>
      </c>
      <c r="K119" s="25">
        <v>35</v>
      </c>
      <c r="L119" s="25">
        <v>98.1734924497609</v>
      </c>
      <c r="M119" s="25">
        <v>17.178948906554648</v>
      </c>
      <c r="N119" s="25">
        <v>40.422969178587763</v>
      </c>
      <c r="O119" s="25">
        <v>9.0586863354985727</v>
      </c>
      <c r="P119" s="25">
        <v>14.14076307805357</v>
      </c>
      <c r="Q119" s="25">
        <v>17.223519765035626</v>
      </c>
      <c r="R119" s="25">
        <v>3.2237317919923743</v>
      </c>
      <c r="S119" s="25">
        <v>0</v>
      </c>
      <c r="T119" s="25">
        <v>13.999787973043251</v>
      </c>
      <c r="U119" s="25">
        <v>0</v>
      </c>
      <c r="V119" s="25">
        <v>0</v>
      </c>
      <c r="W119" s="25">
        <v>0</v>
      </c>
      <c r="X119" s="25">
        <v>0</v>
      </c>
      <c r="Y119" s="25">
        <v>508.46986027933826</v>
      </c>
      <c r="Z119" s="25">
        <v>0</v>
      </c>
      <c r="AA119" s="25">
        <v>174.58</v>
      </c>
      <c r="AB119" s="25">
        <v>2.98</v>
      </c>
      <c r="AC119" s="25">
        <v>330.90986027933826</v>
      </c>
      <c r="AD119" s="25">
        <v>89.404535749275169</v>
      </c>
      <c r="AE119" s="25">
        <v>-12.056233000724815</v>
      </c>
      <c r="AF119" s="25">
        <v>0</v>
      </c>
      <c r="AG119" s="25">
        <v>0</v>
      </c>
      <c r="AH119" s="25">
        <v>0</v>
      </c>
      <c r="AI119" s="25">
        <v>101.46076874999997</v>
      </c>
      <c r="AJ119" s="25">
        <v>0</v>
      </c>
      <c r="AK119" s="25">
        <v>0</v>
      </c>
      <c r="AL119" s="25">
        <v>0</v>
      </c>
      <c r="AM119" s="25">
        <v>0</v>
      </c>
      <c r="AN119" s="25">
        <v>0.27017791393041035</v>
      </c>
      <c r="AO119" s="25">
        <v>419.06532453006309</v>
      </c>
      <c r="AP119" s="25">
        <v>0</v>
      </c>
      <c r="AQ119" s="25">
        <v>0</v>
      </c>
      <c r="AR119" s="25">
        <v>0</v>
      </c>
      <c r="AS119" s="25">
        <v>0</v>
      </c>
      <c r="AT119" s="25">
        <v>0</v>
      </c>
      <c r="AU119" s="25">
        <v>395.50206828530958</v>
      </c>
      <c r="AV119" s="25">
        <v>104.96416927977893</v>
      </c>
      <c r="AW119" s="25">
        <v>104.96416927977893</v>
      </c>
      <c r="AX119" s="25">
        <v>0</v>
      </c>
      <c r="AY119" s="25">
        <v>0</v>
      </c>
      <c r="AZ119" s="25">
        <v>205.83047397236169</v>
      </c>
      <c r="BA119" s="25">
        <v>77.861174682099417</v>
      </c>
      <c r="BB119" s="25">
        <v>53.320541370942621</v>
      </c>
      <c r="BC119" s="25">
        <v>74.648757919319664</v>
      </c>
      <c r="BD119" s="25">
        <v>0</v>
      </c>
      <c r="BE119" s="25">
        <v>84.707425033168931</v>
      </c>
      <c r="BF119" s="25">
        <v>29.199038249314039</v>
      </c>
      <c r="BG119" s="25">
        <v>1.4901660226239122</v>
      </c>
      <c r="BH119" s="25">
        <v>54.018220761230971</v>
      </c>
      <c r="BI119" s="25">
        <v>0</v>
      </c>
      <c r="BJ119" s="25">
        <v>395.50206828530958</v>
      </c>
      <c r="BK119" s="25">
        <v>484.90660403458475</v>
      </c>
      <c r="BL119" s="25">
        <v>0.96399890739419081</v>
      </c>
      <c r="BM119" s="25">
        <v>0.76121006698172211</v>
      </c>
    </row>
    <row r="120" spans="1:65" x14ac:dyDescent="0.35">
      <c r="A120" s="25" t="s">
        <v>10689</v>
      </c>
      <c r="B120" s="25" t="s">
        <v>10504</v>
      </c>
      <c r="C120" s="25" t="s">
        <v>10505</v>
      </c>
      <c r="D120" s="25" t="s">
        <v>10511</v>
      </c>
      <c r="E120" s="25" t="s">
        <v>10809</v>
      </c>
      <c r="F120" s="25">
        <v>113859</v>
      </c>
      <c r="G120" s="25">
        <v>0.89714423282726408</v>
      </c>
      <c r="H120" s="25">
        <v>160</v>
      </c>
      <c r="I120" s="25">
        <v>384.97413857986862</v>
      </c>
      <c r="J120" s="42">
        <v>1.7849524200243738</v>
      </c>
      <c r="K120" s="25">
        <v>35</v>
      </c>
      <c r="L120" s="25">
        <v>94.971858539643392</v>
      </c>
      <c r="M120" s="25">
        <v>16.683864957907609</v>
      </c>
      <c r="N120" s="25">
        <v>40.422969178587763</v>
      </c>
      <c r="O120" s="25">
        <v>29.541095921381693</v>
      </c>
      <c r="P120" s="25">
        <v>7.439847477319077</v>
      </c>
      <c r="Q120" s="25">
        <v>3.4420257798869947</v>
      </c>
      <c r="R120" s="25">
        <v>3.4420257798869947</v>
      </c>
      <c r="S120" s="25">
        <v>0</v>
      </c>
      <c r="T120" s="25">
        <v>0</v>
      </c>
      <c r="U120" s="25">
        <v>25630.948161990265</v>
      </c>
      <c r="V120" s="25">
        <v>0</v>
      </c>
      <c r="W120" s="25">
        <v>0</v>
      </c>
      <c r="X120" s="25">
        <v>0</v>
      </c>
      <c r="Y120" s="25">
        <v>795.64346695754466</v>
      </c>
      <c r="Z120" s="25">
        <v>0</v>
      </c>
      <c r="AA120" s="25">
        <v>174.58</v>
      </c>
      <c r="AB120" s="25">
        <v>2.98</v>
      </c>
      <c r="AC120" s="25">
        <v>618.0834669575446</v>
      </c>
      <c r="AD120" s="25">
        <v>410.66932837767604</v>
      </c>
      <c r="AE120" s="25">
        <v>10.834468188890026</v>
      </c>
      <c r="AF120" s="25">
        <v>0</v>
      </c>
      <c r="AG120" s="25">
        <v>0</v>
      </c>
      <c r="AH120" s="25">
        <v>276.83450195934353</v>
      </c>
      <c r="AI120" s="25">
        <v>123.00035822944253</v>
      </c>
      <c r="AJ120" s="25">
        <v>0</v>
      </c>
      <c r="AK120" s="25">
        <v>0</v>
      </c>
      <c r="AL120" s="25">
        <v>0</v>
      </c>
      <c r="AM120" s="25">
        <v>0</v>
      </c>
      <c r="AN120" s="25">
        <v>0.66442373940069233</v>
      </c>
      <c r="AO120" s="25">
        <v>384.97413857986862</v>
      </c>
      <c r="AP120" s="25">
        <v>287.66897014823354</v>
      </c>
      <c r="AQ120" s="25">
        <v>10.834468188890026</v>
      </c>
      <c r="AR120" s="25">
        <v>0</v>
      </c>
      <c r="AS120" s="25">
        <v>0</v>
      </c>
      <c r="AT120" s="25">
        <v>276.83450195934353</v>
      </c>
      <c r="AU120" s="25">
        <v>441.9056887365702</v>
      </c>
      <c r="AV120" s="25">
        <v>147.54274298660459</v>
      </c>
      <c r="AW120" s="25">
        <v>147.54274298660459</v>
      </c>
      <c r="AX120" s="25">
        <v>0</v>
      </c>
      <c r="AY120" s="25">
        <v>0</v>
      </c>
      <c r="AZ120" s="25">
        <v>210.23994299154162</v>
      </c>
      <c r="BA120" s="25">
        <v>83.718984207234882</v>
      </c>
      <c r="BB120" s="25">
        <v>52.717066160127821</v>
      </c>
      <c r="BC120" s="25">
        <v>73.803892624178943</v>
      </c>
      <c r="BD120" s="25">
        <v>0</v>
      </c>
      <c r="BE120" s="25">
        <v>84.123002758423979</v>
      </c>
      <c r="BF120" s="25">
        <v>28.95464054340917</v>
      </c>
      <c r="BG120" s="25">
        <v>1.6022772097078448</v>
      </c>
      <c r="BH120" s="25">
        <v>53.566085005306967</v>
      </c>
      <c r="BI120" s="25">
        <v>0</v>
      </c>
      <c r="BJ120" s="25">
        <v>729.57465888480374</v>
      </c>
      <c r="BK120" s="25">
        <v>1140.2439872624798</v>
      </c>
      <c r="BL120" s="25">
        <v>1.1117600729354817</v>
      </c>
      <c r="BM120" s="25">
        <v>1.7849524200243738</v>
      </c>
    </row>
    <row r="121" spans="1:65" x14ac:dyDescent="0.35">
      <c r="A121" s="25" t="s">
        <v>10689</v>
      </c>
      <c r="B121" s="25" t="s">
        <v>10504</v>
      </c>
      <c r="C121" s="25" t="s">
        <v>10505</v>
      </c>
      <c r="D121" s="25" t="s">
        <v>10512</v>
      </c>
      <c r="E121" s="25" t="s">
        <v>10810</v>
      </c>
      <c r="F121" s="25">
        <v>113859</v>
      </c>
      <c r="G121" s="25">
        <v>0.89714423282726408</v>
      </c>
      <c r="H121" s="25">
        <v>160</v>
      </c>
      <c r="I121" s="65">
        <v>1330.4619351475151</v>
      </c>
      <c r="J121" s="43">
        <v>-1.7215806245439367E-2</v>
      </c>
      <c r="K121" s="25">
        <v>35</v>
      </c>
      <c r="L121" s="25">
        <v>121.44045217546015</v>
      </c>
      <c r="M121" s="25">
        <v>26.348034683882769</v>
      </c>
      <c r="N121" s="25">
        <v>40.422969178587763</v>
      </c>
      <c r="O121" s="25">
        <v>29.541095921381693</v>
      </c>
      <c r="P121" s="25">
        <v>7.439847477319077</v>
      </c>
      <c r="Q121" s="25">
        <v>3.4420257798869947</v>
      </c>
      <c r="R121" s="25">
        <v>3.4420257798869947</v>
      </c>
      <c r="S121" s="25">
        <v>0</v>
      </c>
      <c r="T121" s="25">
        <v>0</v>
      </c>
      <c r="U121" s="25">
        <v>25630.948161990265</v>
      </c>
      <c r="V121" s="25">
        <v>0</v>
      </c>
      <c r="W121" s="25">
        <v>0</v>
      </c>
      <c r="X121" s="25">
        <v>0</v>
      </c>
      <c r="Y121" s="25">
        <v>1697.7865497180064</v>
      </c>
      <c r="Z121" s="25">
        <v>0</v>
      </c>
      <c r="AA121" s="25">
        <v>174.58</v>
      </c>
      <c r="AB121" s="25">
        <v>2.98</v>
      </c>
      <c r="AC121" s="25">
        <v>1520.2265497180065</v>
      </c>
      <c r="AD121" s="25">
        <v>367.32461457049135</v>
      </c>
      <c r="AE121" s="25">
        <v>28.551143941278568</v>
      </c>
      <c r="AF121" s="25">
        <v>0</v>
      </c>
      <c r="AG121" s="25">
        <v>0</v>
      </c>
      <c r="AH121" s="25">
        <v>215.77311239977038</v>
      </c>
      <c r="AI121" s="25">
        <v>123.00035822944253</v>
      </c>
      <c r="AJ121" s="25">
        <v>0</v>
      </c>
      <c r="AK121" s="25">
        <v>0</v>
      </c>
      <c r="AL121" s="25">
        <v>0</v>
      </c>
      <c r="AM121" s="25">
        <v>0</v>
      </c>
      <c r="AN121" s="25">
        <v>0.24162491744314557</v>
      </c>
      <c r="AO121" s="25">
        <v>1330.4619351475151</v>
      </c>
      <c r="AP121" s="25">
        <v>244.32425634104897</v>
      </c>
      <c r="AQ121" s="25">
        <v>28.551143941278568</v>
      </c>
      <c r="AR121" s="25">
        <v>0</v>
      </c>
      <c r="AS121" s="25">
        <v>0</v>
      </c>
      <c r="AT121" s="25">
        <v>215.77311239977038</v>
      </c>
      <c r="AU121" s="25">
        <v>720.67270391403429</v>
      </c>
      <c r="AV121" s="25">
        <v>147.54274298660459</v>
      </c>
      <c r="AW121" s="25">
        <v>147.54274298660459</v>
      </c>
      <c r="AX121" s="25">
        <v>0</v>
      </c>
      <c r="AY121" s="25">
        <v>0</v>
      </c>
      <c r="AZ121" s="25">
        <v>354.27494715811611</v>
      </c>
      <c r="BA121" s="25">
        <v>83.718984207234882</v>
      </c>
      <c r="BB121" s="25">
        <v>112.73165122953385</v>
      </c>
      <c r="BC121" s="25">
        <v>157.82431172134739</v>
      </c>
      <c r="BD121" s="25">
        <v>0</v>
      </c>
      <c r="BE121" s="25">
        <v>218.85501376931362</v>
      </c>
      <c r="BF121" s="25">
        <v>76.229030371791495</v>
      </c>
      <c r="BG121" s="25">
        <v>1.6022772097078448</v>
      </c>
      <c r="BH121" s="25">
        <v>141.02370618781427</v>
      </c>
      <c r="BI121" s="25">
        <v>0</v>
      </c>
      <c r="BJ121" s="25">
        <v>964.9969602550832</v>
      </c>
      <c r="BK121" s="25">
        <v>1332.3215748255745</v>
      </c>
      <c r="BL121" s="25">
        <v>-1.5066816782459616E-2</v>
      </c>
      <c r="BM121" s="25">
        <v>-1.7215806245439367E-2</v>
      </c>
    </row>
    <row r="122" spans="1:65" x14ac:dyDescent="0.35">
      <c r="A122" s="25" t="s">
        <v>10689</v>
      </c>
      <c r="B122" s="25" t="s">
        <v>10504</v>
      </c>
      <c r="C122" s="25" t="s">
        <v>10811</v>
      </c>
      <c r="D122" s="25" t="s">
        <v>9780</v>
      </c>
      <c r="E122" s="25" t="s">
        <v>10812</v>
      </c>
      <c r="F122" s="25">
        <v>113859</v>
      </c>
      <c r="G122" s="25">
        <v>0.89714423282726408</v>
      </c>
      <c r="H122" s="25">
        <v>160</v>
      </c>
      <c r="I122" s="40">
        <v>340.15871350286443</v>
      </c>
      <c r="J122" s="43">
        <v>1.4456554931634322</v>
      </c>
      <c r="K122" s="25">
        <v>35</v>
      </c>
      <c r="L122" s="25">
        <v>142.52034419370563</v>
      </c>
      <c r="M122" s="25">
        <v>21.468688137739662</v>
      </c>
      <c r="N122" s="25">
        <v>40.422969178587763</v>
      </c>
      <c r="O122" s="25">
        <v>7.5346191285582771</v>
      </c>
      <c r="P122" s="25">
        <v>15.651419964968868</v>
      </c>
      <c r="Q122" s="25">
        <v>17.236930085060621</v>
      </c>
      <c r="R122" s="25">
        <v>3.2237317919923743</v>
      </c>
      <c r="S122" s="25">
        <v>6.7552541770528114</v>
      </c>
      <c r="T122" s="25">
        <v>7.257944116015433</v>
      </c>
      <c r="U122" s="25">
        <v>0</v>
      </c>
      <c r="V122" s="25">
        <v>4908.787515983312</v>
      </c>
      <c r="W122" s="25">
        <v>0</v>
      </c>
      <c r="X122" s="25">
        <v>0</v>
      </c>
      <c r="Y122" s="25">
        <v>481.97691880743668</v>
      </c>
      <c r="Z122" s="25">
        <v>0</v>
      </c>
      <c r="AA122" s="25">
        <v>174.58</v>
      </c>
      <c r="AB122" s="25">
        <v>2.98</v>
      </c>
      <c r="AC122" s="25">
        <v>304.41691880743667</v>
      </c>
      <c r="AD122" s="25">
        <v>141.81820530457225</v>
      </c>
      <c r="AE122" s="25">
        <v>14.36323071497509</v>
      </c>
      <c r="AF122" s="25">
        <v>0</v>
      </c>
      <c r="AG122" s="25">
        <v>0</v>
      </c>
      <c r="AH122" s="25">
        <v>25.9942058395972</v>
      </c>
      <c r="AI122" s="25">
        <v>101.46076874999997</v>
      </c>
      <c r="AJ122" s="25">
        <v>0</v>
      </c>
      <c r="AK122" s="25">
        <v>0</v>
      </c>
      <c r="AL122" s="25">
        <v>0</v>
      </c>
      <c r="AM122" s="25">
        <v>0</v>
      </c>
      <c r="AN122" s="25">
        <v>0.46586834220696322</v>
      </c>
      <c r="AO122" s="25">
        <v>340.15871350286443</v>
      </c>
      <c r="AP122" s="25">
        <v>40.357436554572288</v>
      </c>
      <c r="AQ122" s="25">
        <v>14.36323071497509</v>
      </c>
      <c r="AR122" s="25">
        <v>0</v>
      </c>
      <c r="AS122" s="25">
        <v>0</v>
      </c>
      <c r="AT122" s="25">
        <v>25.9942058395972</v>
      </c>
      <c r="AU122" s="25">
        <v>448.99358967111425</v>
      </c>
      <c r="AV122" s="25">
        <v>96.924786956652596</v>
      </c>
      <c r="AW122" s="25">
        <v>96.924786956652596</v>
      </c>
      <c r="AX122" s="25">
        <v>0</v>
      </c>
      <c r="AY122" s="25">
        <v>0</v>
      </c>
      <c r="AZ122" s="25">
        <v>278.79000581873299</v>
      </c>
      <c r="BA122" s="25">
        <v>77.861174682099417</v>
      </c>
      <c r="BB122" s="25">
        <v>83.720346306930665</v>
      </c>
      <c r="BC122" s="25">
        <v>117.20848482970294</v>
      </c>
      <c r="BD122" s="25">
        <v>0</v>
      </c>
      <c r="BE122" s="25">
        <v>73.278796895728632</v>
      </c>
      <c r="BF122" s="25">
        <v>25.188993288808675</v>
      </c>
      <c r="BG122" s="25">
        <v>1.4901660226239122</v>
      </c>
      <c r="BH122" s="25">
        <v>46.59963758429604</v>
      </c>
      <c r="BI122" s="25">
        <v>0</v>
      </c>
      <c r="BJ122" s="25">
        <v>489.35102622568655</v>
      </c>
      <c r="BK122" s="25">
        <v>631.1692315302588</v>
      </c>
      <c r="BL122" s="25">
        <v>1.6153908746244396</v>
      </c>
      <c r="BM122" s="25">
        <v>1.4456554931634322</v>
      </c>
    </row>
    <row r="123" spans="1:65" x14ac:dyDescent="0.35">
      <c r="A123" s="25" t="s">
        <v>10689</v>
      </c>
      <c r="B123" s="25" t="s">
        <v>10813</v>
      </c>
      <c r="C123" s="25" t="s">
        <v>9780</v>
      </c>
      <c r="D123" s="25" t="s">
        <v>9780</v>
      </c>
      <c r="E123" s="25" t="s">
        <v>10202</v>
      </c>
      <c r="F123" s="25">
        <f>F114</f>
        <v>1134611</v>
      </c>
      <c r="G123" s="25">
        <f>G114</f>
        <v>0.89712625302283622</v>
      </c>
      <c r="H123" s="25">
        <f>(H114*N114+H122*N122)/(N114+N122)</f>
        <v>160</v>
      </c>
      <c r="I123" s="25">
        <f>(I114*N114+I122*N122)/(N114+N122)</f>
        <v>340.07346091693529</v>
      </c>
      <c r="J123" s="42">
        <f>(J114*N114+J122*N122)/(N114+N122)</f>
        <v>0.86491126645343119</v>
      </c>
      <c r="K123" s="25">
        <f>K114</f>
        <v>35</v>
      </c>
      <c r="L123" s="25">
        <f t="shared" ref="L123:W123" si="9">L114+L122</f>
        <v>788.89262491370573</v>
      </c>
      <c r="M123" s="25">
        <f t="shared" si="9"/>
        <v>86.501124908806958</v>
      </c>
      <c r="N123" s="25">
        <f t="shared" si="9"/>
        <v>443.23193736153593</v>
      </c>
      <c r="O123" s="25">
        <f t="shared" si="9"/>
        <v>82.615995348534796</v>
      </c>
      <c r="P123" s="25">
        <f t="shared" si="9"/>
        <v>171.6155278669348</v>
      </c>
      <c r="Q123" s="25">
        <f t="shared" si="9"/>
        <v>189.00041414606625</v>
      </c>
      <c r="R123" s="25">
        <f t="shared" si="9"/>
        <v>35.34774700458248</v>
      </c>
      <c r="S123" s="25">
        <f t="shared" si="9"/>
        <v>74.070372788220013</v>
      </c>
      <c r="T123" s="25">
        <f t="shared" si="9"/>
        <v>79.582294353263777</v>
      </c>
      <c r="U123" s="25">
        <f t="shared" si="9"/>
        <v>0</v>
      </c>
      <c r="V123" s="25">
        <f t="shared" si="9"/>
        <v>53824.13625266053</v>
      </c>
      <c r="W123" s="25">
        <f t="shared" si="9"/>
        <v>0</v>
      </c>
      <c r="X123" s="25">
        <f>(X114*N114+X122*N122)/(N114+N122)</f>
        <v>0</v>
      </c>
      <c r="Y123" s="25">
        <f>(Y114*N114+Y122*N122)/(N114+N122)</f>
        <v>481.95979232990135</v>
      </c>
      <c r="Z123" s="25">
        <f>(Z114*N114+Z122*N122)/(N114+N122)</f>
        <v>0</v>
      </c>
      <c r="AA123" s="25">
        <f>(AA114*N114+AA122*N122)/(N114+N122)</f>
        <v>173.34403266427537</v>
      </c>
      <c r="AB123" s="25">
        <f>(AB114*N114+AB122*N122)/(N114+N122)</f>
        <v>4.4704311989620695</v>
      </c>
      <c r="AC123" s="25">
        <f>(AC114*N114+AC122*N122)/(N114+N122)</f>
        <v>304.14532846666395</v>
      </c>
      <c r="AD123" s="25">
        <f>(AD114*N114+AD122*N122)/(N114+N122)</f>
        <v>141.88633141296609</v>
      </c>
      <c r="AE123" s="25">
        <f>(AE114*N114+AE122*N122)/(N114+N122)</f>
        <v>14.121594385176474</v>
      </c>
      <c r="AF123" s="25">
        <f>(AF114*N114+AF122*N122)/(N114+N122)</f>
        <v>0</v>
      </c>
      <c r="AG123" s="25">
        <f>(AG114*N114+AG122*N122)/(N114+N122)</f>
        <v>0</v>
      </c>
      <c r="AH123" s="25">
        <f>(AH114*N114+AH122*N122)/(N114+N122)</f>
        <v>25.63837948078206</v>
      </c>
      <c r="AI123" s="25">
        <f>(AI114*N114+AI122*N122)/(N114+N122)</f>
        <v>101.46076874999996</v>
      </c>
      <c r="AJ123" s="25">
        <f>(AJ114*N114+AJ122*N122)/(N114+N122)</f>
        <v>0.66558879700762374</v>
      </c>
      <c r="AK123" s="25">
        <f>(AK114*N114+AK122*N122)/(N114+N122)</f>
        <v>0</v>
      </c>
      <c r="AL123" s="25">
        <f>(AL114*N114+AL122*N122)/(N114+N122)</f>
        <v>0</v>
      </c>
      <c r="AM123" s="25">
        <f>(AM114*N114+AM122*N122)/(N114+N122)</f>
        <v>0</v>
      </c>
      <c r="AN123" s="25">
        <f>(AN114*N114+AN122*N122)/(N114+N122)</f>
        <v>0.46650839443364706</v>
      </c>
      <c r="AO123" s="25">
        <f>(AO114*N114+AO122*N122)/(N114+N122)</f>
        <v>340.07346091693529</v>
      </c>
      <c r="AP123" s="25">
        <f>(AP114*N114+AP122*N122)/(N114+N122)</f>
        <v>39.759973865958543</v>
      </c>
      <c r="AQ123" s="25">
        <f>(AQ114*N114+AQ122*N122)/(N114+N122)</f>
        <v>14.121594385176474</v>
      </c>
      <c r="AR123" s="25">
        <f>(AR114*N114+AR122*N122)/(N114+N122)</f>
        <v>0</v>
      </c>
      <c r="AS123" s="25">
        <f>(AS114*N114+AS122*N122)/(N114+N122)</f>
        <v>0</v>
      </c>
      <c r="AT123" s="25">
        <f>(AT114*N114+AT122*N122)/(N114+N122)</f>
        <v>25.63837948078206</v>
      </c>
      <c r="AU123" s="25">
        <f>(AU114*N114+AU122*N122)/(N114+N122)</f>
        <v>251.63735941367588</v>
      </c>
      <c r="AV123" s="25">
        <f>(AV114*N114+AV122*N122)/(N114+N122)</f>
        <v>52.833340475333408</v>
      </c>
      <c r="AW123" s="25">
        <f>(AW114*N114+AW122*N122)/(N114+N122)</f>
        <v>52.833340475333408</v>
      </c>
      <c r="AX123" s="25">
        <f>(AX114*N114+AX122*N122)/(N114+N122)</f>
        <v>0</v>
      </c>
      <c r="AY123" s="25">
        <f>(AY114*N114+AY122*N122)/(N114+N122)</f>
        <v>0</v>
      </c>
      <c r="AZ123" s="25">
        <f>(AZ114*N114+AZ122*N122)/(N114+N122)</f>
        <v>133.08894216093168</v>
      </c>
      <c r="BA123" s="25">
        <f>(BA114*N114+BA122*N122)/(N114+N122)</f>
        <v>77.861174682099431</v>
      </c>
      <c r="BB123" s="25">
        <f>(BB114*N114+BB122*N122)/(N114+N122)</f>
        <v>23.01156978284677</v>
      </c>
      <c r="BC123" s="25">
        <f>(BC114*N114+BC122*N122)/(N114+N122)</f>
        <v>32.216197695985478</v>
      </c>
      <c r="BD123" s="25">
        <f>(BD114*N114+BD122*N122)/(N114+N122)</f>
        <v>0</v>
      </c>
      <c r="BE123" s="25">
        <f>(BE114*N114+BE122*N122)/(N114+N122)</f>
        <v>65.715076777410829</v>
      </c>
      <c r="BF123" s="25">
        <f>(BF114*N114+BF122*N122)/(N114+N122)</f>
        <v>22.535056405188389</v>
      </c>
      <c r="BG123" s="25">
        <f>(BG114*N114+BG122*N122)/(N114+N122)</f>
        <v>1.4901660226239124</v>
      </c>
      <c r="BH123" s="25">
        <f>(BH114*N114+BH122*N122)/(N114+N122)</f>
        <v>41.689854349598498</v>
      </c>
      <c r="BI123" s="25">
        <f>(BI114*N114+BI122*N122)/(N114+N122)</f>
        <v>0</v>
      </c>
      <c r="BJ123" s="25">
        <f>(BJ114*N114+BJ122*N122)/(N114+N122)</f>
        <v>291.39733327963444</v>
      </c>
      <c r="BK123" s="25">
        <f>(BK114*N114+BK122*N122)/(N114+N122)</f>
        <v>433.2836646926005</v>
      </c>
      <c r="BL123" s="25">
        <f>(BL114*N114+BL122*N122)/(N114+N122)</f>
        <v>0.96703989180467498</v>
      </c>
      <c r="BM123" s="25">
        <f>(BM114*N114+BM122*N122)/(N114+N122)</f>
        <v>0.86491126645343119</v>
      </c>
    </row>
    <row r="124" spans="1:65" x14ac:dyDescent="0.35">
      <c r="A124" s="25" t="s">
        <v>10700</v>
      </c>
      <c r="B124" s="25" t="s">
        <v>10504</v>
      </c>
      <c r="C124" s="25" t="s">
        <v>10660</v>
      </c>
      <c r="D124" s="25" t="s">
        <v>10506</v>
      </c>
      <c r="E124" s="25" t="s">
        <v>10814</v>
      </c>
      <c r="F124" s="25">
        <v>1134611</v>
      </c>
      <c r="G124" s="25">
        <v>0.89712625302283622</v>
      </c>
      <c r="H124" s="25">
        <v>160</v>
      </c>
      <c r="I124" s="25">
        <v>320.70744053940871</v>
      </c>
      <c r="J124" s="42">
        <v>0.91567786478421609</v>
      </c>
      <c r="K124" s="25">
        <v>35</v>
      </c>
      <c r="L124" s="25">
        <v>646.37228072000005</v>
      </c>
      <c r="M124" s="25">
        <v>65.032436771067296</v>
      </c>
      <c r="N124" s="25">
        <v>402.80896818294815</v>
      </c>
      <c r="O124" s="25">
        <v>75.081376219976519</v>
      </c>
      <c r="P124" s="25">
        <v>155.96410790196592</v>
      </c>
      <c r="Q124" s="25">
        <v>171.76348406100564</v>
      </c>
      <c r="R124" s="25">
        <v>32.124015212590109</v>
      </c>
      <c r="S124" s="25">
        <v>67.315118611167208</v>
      </c>
      <c r="T124" s="25">
        <v>72.324350237248339</v>
      </c>
      <c r="U124" s="25">
        <v>0</v>
      </c>
      <c r="V124" s="25">
        <v>48915.348736677217</v>
      </c>
      <c r="W124" s="25">
        <v>0</v>
      </c>
      <c r="X124" s="25">
        <v>0</v>
      </c>
      <c r="Y124" s="25">
        <v>481.95807364156963</v>
      </c>
      <c r="Z124" s="25">
        <v>0</v>
      </c>
      <c r="AA124" s="25">
        <v>173.22</v>
      </c>
      <c r="AB124" s="25">
        <v>4.62</v>
      </c>
      <c r="AC124" s="25">
        <v>304.11807364156965</v>
      </c>
      <c r="AD124" s="25">
        <v>161.25063310216092</v>
      </c>
      <c r="AE124" s="25">
        <v>14.097345526080964</v>
      </c>
      <c r="AF124" s="25">
        <v>0</v>
      </c>
      <c r="AG124" s="25">
        <v>0</v>
      </c>
      <c r="AH124" s="25">
        <v>25.602671343497537</v>
      </c>
      <c r="AI124" s="25">
        <v>101.46076874999997</v>
      </c>
      <c r="AJ124" s="25">
        <v>0.73238243258237268</v>
      </c>
      <c r="AK124" s="25">
        <v>0</v>
      </c>
      <c r="AL124" s="25">
        <v>0</v>
      </c>
      <c r="AM124" s="25">
        <v>19.357465050000005</v>
      </c>
      <c r="AN124" s="25">
        <v>0.53022377516506702</v>
      </c>
      <c r="AO124" s="25">
        <v>320.70744053940871</v>
      </c>
      <c r="AP124" s="25">
        <v>39.700016869578505</v>
      </c>
      <c r="AQ124" s="25">
        <v>14.097345526080964</v>
      </c>
      <c r="AR124" s="25">
        <v>0</v>
      </c>
      <c r="AS124" s="25">
        <v>0</v>
      </c>
      <c r="AT124" s="25">
        <v>25.602671343497537</v>
      </c>
      <c r="AU124" s="25">
        <v>231.83212804336694</v>
      </c>
      <c r="AV124" s="25">
        <v>48.408644594818085</v>
      </c>
      <c r="AW124" s="25">
        <v>48.408644594818085</v>
      </c>
      <c r="AX124" s="25">
        <v>0</v>
      </c>
      <c r="AY124" s="25">
        <v>0</v>
      </c>
      <c r="AZ124" s="25">
        <v>118.46744643779827</v>
      </c>
      <c r="BA124" s="25">
        <v>77.861174682099431</v>
      </c>
      <c r="BB124" s="25">
        <v>16.919279898207851</v>
      </c>
      <c r="BC124" s="25">
        <v>23.686991857490991</v>
      </c>
      <c r="BD124" s="25">
        <v>0</v>
      </c>
      <c r="BE124" s="25">
        <v>64.956037010750592</v>
      </c>
      <c r="BF124" s="25">
        <v>22.26872666250059</v>
      </c>
      <c r="BG124" s="25">
        <v>1.4901660226239126</v>
      </c>
      <c r="BH124" s="25">
        <v>41.197144325626091</v>
      </c>
      <c r="BI124" s="25">
        <v>0</v>
      </c>
      <c r="BJ124" s="25">
        <v>271.53214491294545</v>
      </c>
      <c r="BK124" s="25">
        <v>432.78277801510637</v>
      </c>
      <c r="BL124" s="25">
        <v>0.9656272672555688</v>
      </c>
      <c r="BM124" s="25">
        <v>0.91567786478421609</v>
      </c>
    </row>
    <row r="125" spans="1:65" x14ac:dyDescent="0.35">
      <c r="A125" s="25" t="s">
        <v>10700</v>
      </c>
      <c r="B125" s="25" t="s">
        <v>10504</v>
      </c>
      <c r="C125" s="25" t="s">
        <v>10660</v>
      </c>
      <c r="D125" s="25" t="s">
        <v>10507</v>
      </c>
      <c r="E125" s="25" t="s">
        <v>10815</v>
      </c>
      <c r="F125" s="25">
        <v>1134611</v>
      </c>
      <c r="G125" s="25">
        <v>0.89712625302283622</v>
      </c>
      <c r="H125" s="25">
        <v>160</v>
      </c>
      <c r="I125" s="25">
        <v>339.84922075200234</v>
      </c>
      <c r="J125" s="42">
        <v>0.71213022634694711</v>
      </c>
      <c r="K125" s="25">
        <v>35</v>
      </c>
      <c r="L125" s="25">
        <v>646.37228072000005</v>
      </c>
      <c r="M125" s="25">
        <v>65.032436771067296</v>
      </c>
      <c r="N125" s="25">
        <v>402.80896818294815</v>
      </c>
      <c r="O125" s="25">
        <v>75.081376219976519</v>
      </c>
      <c r="P125" s="25">
        <v>155.96410790196592</v>
      </c>
      <c r="Q125" s="25">
        <v>171.76348406100564</v>
      </c>
      <c r="R125" s="25">
        <v>32.124015212590109</v>
      </c>
      <c r="S125" s="25">
        <v>67.315118611167208</v>
      </c>
      <c r="T125" s="25">
        <v>72.324350237248339</v>
      </c>
      <c r="U125" s="25">
        <v>0</v>
      </c>
      <c r="V125" s="25">
        <v>0</v>
      </c>
      <c r="W125" s="25">
        <v>12228.837184169304</v>
      </c>
      <c r="X125" s="25">
        <v>0</v>
      </c>
      <c r="Y125" s="25">
        <v>481.95807364156963</v>
      </c>
      <c r="Z125" s="25">
        <v>0</v>
      </c>
      <c r="AA125" s="25">
        <v>173.22</v>
      </c>
      <c r="AB125" s="25">
        <v>4.62</v>
      </c>
      <c r="AC125" s="25">
        <v>304.11807364156965</v>
      </c>
      <c r="AD125" s="25">
        <v>142.10885288956729</v>
      </c>
      <c r="AE125" s="25">
        <v>-15.844897489586433</v>
      </c>
      <c r="AF125" s="25">
        <v>1.6581727925007792</v>
      </c>
      <c r="AG125" s="25">
        <v>3.4025646782965131</v>
      </c>
      <c r="AH125" s="25">
        <v>0</v>
      </c>
      <c r="AI125" s="25">
        <v>101.46076874999997</v>
      </c>
      <c r="AJ125" s="25">
        <v>0</v>
      </c>
      <c r="AK125" s="25">
        <v>32.07477910835641</v>
      </c>
      <c r="AL125" s="25">
        <v>0</v>
      </c>
      <c r="AM125" s="25">
        <v>19.357465050000005</v>
      </c>
      <c r="AN125" s="25">
        <v>0.46728183954320085</v>
      </c>
      <c r="AO125" s="25">
        <v>339.84922075200234</v>
      </c>
      <c r="AP125" s="25">
        <v>0</v>
      </c>
      <c r="AQ125" s="25">
        <v>0</v>
      </c>
      <c r="AR125" s="25">
        <v>0</v>
      </c>
      <c r="AS125" s="25">
        <v>0</v>
      </c>
      <c r="AT125" s="25">
        <v>0</v>
      </c>
      <c r="AU125" s="25">
        <v>239.02612324995934</v>
      </c>
      <c r="AV125" s="25">
        <v>48.408644594818085</v>
      </c>
      <c r="AW125" s="25">
        <v>48.408644594818085</v>
      </c>
      <c r="AX125" s="25">
        <v>0</v>
      </c>
      <c r="AY125" s="25">
        <v>0</v>
      </c>
      <c r="AZ125" s="25">
        <v>118.46744643779827</v>
      </c>
      <c r="BA125" s="25">
        <v>77.861174682099431</v>
      </c>
      <c r="BB125" s="25">
        <v>16.919279898207851</v>
      </c>
      <c r="BC125" s="25">
        <v>23.686991857490991</v>
      </c>
      <c r="BD125" s="25">
        <v>0</v>
      </c>
      <c r="BE125" s="25">
        <v>72.150032217342982</v>
      </c>
      <c r="BF125" s="25">
        <v>24.792935506918976</v>
      </c>
      <c r="BG125" s="25">
        <v>1.4901660226239126</v>
      </c>
      <c r="BH125" s="25">
        <v>45.8669306878001</v>
      </c>
      <c r="BI125" s="25">
        <v>0</v>
      </c>
      <c r="BJ125" s="25">
        <v>239.02612324995934</v>
      </c>
      <c r="BK125" s="25">
        <v>381.13497613952666</v>
      </c>
      <c r="BL125" s="25">
        <v>0.79579914340505642</v>
      </c>
      <c r="BM125" s="25">
        <v>0.71213022634694711</v>
      </c>
    </row>
    <row r="126" spans="1:65" x14ac:dyDescent="0.35">
      <c r="A126" s="25" t="s">
        <v>10700</v>
      </c>
      <c r="B126" s="25" t="s">
        <v>10504</v>
      </c>
      <c r="C126" s="25" t="s">
        <v>10660</v>
      </c>
      <c r="D126" s="25" t="s">
        <v>10508</v>
      </c>
      <c r="E126" s="25" t="s">
        <v>10816</v>
      </c>
      <c r="F126" s="25">
        <v>1134611</v>
      </c>
      <c r="G126" s="25">
        <v>0.89712625302283622</v>
      </c>
      <c r="H126" s="25">
        <v>160</v>
      </c>
      <c r="I126" s="25">
        <v>344.90995822279967</v>
      </c>
      <c r="J126" s="42">
        <v>0.6890996170171958</v>
      </c>
      <c r="K126" s="25">
        <v>35</v>
      </c>
      <c r="L126" s="25">
        <v>646.37228072000005</v>
      </c>
      <c r="M126" s="25">
        <v>65.032436771067296</v>
      </c>
      <c r="N126" s="25">
        <v>402.80896818294815</v>
      </c>
      <c r="O126" s="25">
        <v>75.081376219976519</v>
      </c>
      <c r="P126" s="25">
        <v>155.96410790196592</v>
      </c>
      <c r="Q126" s="25">
        <v>171.76348406100564</v>
      </c>
      <c r="R126" s="25">
        <v>32.124015212590109</v>
      </c>
      <c r="S126" s="25">
        <v>67.315118611167208</v>
      </c>
      <c r="T126" s="25">
        <v>72.324350237248339</v>
      </c>
      <c r="U126" s="25">
        <v>0</v>
      </c>
      <c r="V126" s="25">
        <v>0</v>
      </c>
      <c r="W126" s="25">
        <v>0</v>
      </c>
      <c r="X126" s="25">
        <v>12228837.184169304</v>
      </c>
      <c r="Y126" s="25">
        <v>481.95807364156963</v>
      </c>
      <c r="Z126" s="25">
        <v>0</v>
      </c>
      <c r="AA126" s="25">
        <v>173.22</v>
      </c>
      <c r="AB126" s="25">
        <v>4.62</v>
      </c>
      <c r="AC126" s="25">
        <v>304.11807364156965</v>
      </c>
      <c r="AD126" s="25">
        <v>137.04811541876995</v>
      </c>
      <c r="AE126" s="25">
        <v>-15.844897489586433</v>
      </c>
      <c r="AF126" s="25">
        <v>0</v>
      </c>
      <c r="AG126" s="25">
        <v>0</v>
      </c>
      <c r="AH126" s="25">
        <v>0</v>
      </c>
      <c r="AI126" s="25">
        <v>101.46076874999997</v>
      </c>
      <c r="AJ126" s="25">
        <v>0</v>
      </c>
      <c r="AK126" s="25">
        <v>32.07477910835641</v>
      </c>
      <c r="AL126" s="25">
        <v>0</v>
      </c>
      <c r="AM126" s="25">
        <v>19.357465050000005</v>
      </c>
      <c r="AN126" s="25">
        <v>0.45064114006026951</v>
      </c>
      <c r="AO126" s="25">
        <v>344.90995822279967</v>
      </c>
      <c r="AP126" s="25">
        <v>0</v>
      </c>
      <c r="AQ126" s="25">
        <v>0</v>
      </c>
      <c r="AR126" s="25">
        <v>0</v>
      </c>
      <c r="AS126" s="25">
        <v>0</v>
      </c>
      <c r="AT126" s="25">
        <v>0</v>
      </c>
      <c r="AU126" s="25">
        <v>239.74727833954796</v>
      </c>
      <c r="AV126" s="25">
        <v>48.408644594818085</v>
      </c>
      <c r="AW126" s="25">
        <v>48.408644594818085</v>
      </c>
      <c r="AX126" s="25">
        <v>0</v>
      </c>
      <c r="AY126" s="25">
        <v>0</v>
      </c>
      <c r="AZ126" s="25">
        <v>118.46744643779827</v>
      </c>
      <c r="BA126" s="25">
        <v>77.861174682099431</v>
      </c>
      <c r="BB126" s="25">
        <v>16.919279898207851</v>
      </c>
      <c r="BC126" s="25">
        <v>23.686991857490991</v>
      </c>
      <c r="BD126" s="25">
        <v>0</v>
      </c>
      <c r="BE126" s="25">
        <v>72.871187306931617</v>
      </c>
      <c r="BF126" s="25">
        <v>25.045972380458842</v>
      </c>
      <c r="BG126" s="25">
        <v>1.4901660226239126</v>
      </c>
      <c r="BH126" s="25">
        <v>46.335048903848858</v>
      </c>
      <c r="BI126" s="25">
        <v>0</v>
      </c>
      <c r="BJ126" s="25">
        <v>239.74727833954796</v>
      </c>
      <c r="BK126" s="25">
        <v>376.79539375831791</v>
      </c>
      <c r="BL126" s="25">
        <v>0.78152974359844274</v>
      </c>
      <c r="BM126" s="25">
        <v>0.6890996170171958</v>
      </c>
    </row>
    <row r="127" spans="1:65" x14ac:dyDescent="0.35">
      <c r="A127" s="25" t="s">
        <v>10700</v>
      </c>
      <c r="B127" s="25" t="s">
        <v>10504</v>
      </c>
      <c r="C127" s="25" t="s">
        <v>10660</v>
      </c>
      <c r="D127" s="25" t="s">
        <v>10509</v>
      </c>
      <c r="E127" s="25" t="s">
        <v>10817</v>
      </c>
      <c r="F127" s="25">
        <v>1134611</v>
      </c>
      <c r="G127" s="25">
        <v>0.89712625302283622</v>
      </c>
      <c r="H127" s="25">
        <v>160</v>
      </c>
      <c r="I127" s="25">
        <v>336.66585184656878</v>
      </c>
      <c r="J127" s="42">
        <v>0.66629364762475285</v>
      </c>
      <c r="K127" s="25">
        <v>35</v>
      </c>
      <c r="L127" s="25">
        <v>442.47743281864803</v>
      </c>
      <c r="M127" s="25">
        <v>51.692163565782927</v>
      </c>
      <c r="N127" s="25">
        <v>402.80896818294815</v>
      </c>
      <c r="O127" s="25">
        <v>56.602716209067871</v>
      </c>
      <c r="P127" s="25">
        <v>162.56362933443327</v>
      </c>
      <c r="Q127" s="25">
        <v>183.64262263944696</v>
      </c>
      <c r="R127" s="25">
        <v>32.124015212590109</v>
      </c>
      <c r="S127" s="25">
        <v>79.194257189608479</v>
      </c>
      <c r="T127" s="25">
        <v>72.324350237248339</v>
      </c>
      <c r="U127" s="25">
        <v>0</v>
      </c>
      <c r="V127" s="25">
        <v>0</v>
      </c>
      <c r="W127" s="25">
        <v>0</v>
      </c>
      <c r="X127" s="25">
        <v>0</v>
      </c>
      <c r="Y127" s="25">
        <v>444.96628403848445</v>
      </c>
      <c r="Z127" s="25">
        <v>0</v>
      </c>
      <c r="AA127" s="25">
        <v>173.22</v>
      </c>
      <c r="AB127" s="25">
        <v>4.62</v>
      </c>
      <c r="AC127" s="25">
        <v>267.12628403848441</v>
      </c>
      <c r="AD127" s="25">
        <v>108.30043219191566</v>
      </c>
      <c r="AE127" s="25">
        <v>-12.517801608084328</v>
      </c>
      <c r="AF127" s="25">
        <v>0</v>
      </c>
      <c r="AG127" s="25">
        <v>0</v>
      </c>
      <c r="AH127" s="25">
        <v>0</v>
      </c>
      <c r="AI127" s="25">
        <v>101.46076874999997</v>
      </c>
      <c r="AJ127" s="25">
        <v>0</v>
      </c>
      <c r="AK127" s="25">
        <v>0</v>
      </c>
      <c r="AL127" s="25">
        <v>0</v>
      </c>
      <c r="AM127" s="25">
        <v>19.357465050000005</v>
      </c>
      <c r="AN127" s="25">
        <v>0.40542783942711158</v>
      </c>
      <c r="AO127" s="25">
        <v>336.66585184656878</v>
      </c>
      <c r="AP127" s="25">
        <v>0</v>
      </c>
      <c r="AQ127" s="25">
        <v>0</v>
      </c>
      <c r="AR127" s="25">
        <v>0</v>
      </c>
      <c r="AS127" s="25">
        <v>0</v>
      </c>
      <c r="AT127" s="25">
        <v>0</v>
      </c>
      <c r="AU127" s="25">
        <v>218.14417030411366</v>
      </c>
      <c r="AV127" s="25">
        <v>46.54089422631489</v>
      </c>
      <c r="AW127" s="25">
        <v>46.54089422631489</v>
      </c>
      <c r="AX127" s="25">
        <v>0</v>
      </c>
      <c r="AY127" s="25">
        <v>0</v>
      </c>
      <c r="AZ127" s="25">
        <v>104.48294328924749</v>
      </c>
      <c r="BA127" s="25">
        <v>77.861174682099431</v>
      </c>
      <c r="BB127" s="25">
        <v>11.09240358631169</v>
      </c>
      <c r="BC127" s="25">
        <v>15.529365020836366</v>
      </c>
      <c r="BD127" s="25">
        <v>0</v>
      </c>
      <c r="BE127" s="25">
        <v>67.120332788551281</v>
      </c>
      <c r="BF127" s="25">
        <v>23.028128689799079</v>
      </c>
      <c r="BG127" s="25">
        <v>1.4901660226239126</v>
      </c>
      <c r="BH127" s="25">
        <v>42.602038076128295</v>
      </c>
      <c r="BI127" s="25">
        <v>0</v>
      </c>
      <c r="BJ127" s="25">
        <v>218.14417030411366</v>
      </c>
      <c r="BK127" s="25">
        <v>326.44460249602935</v>
      </c>
      <c r="BL127" s="25">
        <v>0.83974633669979026</v>
      </c>
      <c r="BM127" s="25">
        <v>0.66629364762475285</v>
      </c>
    </row>
    <row r="128" spans="1:65" x14ac:dyDescent="0.35">
      <c r="A128" s="25" t="s">
        <v>10700</v>
      </c>
      <c r="B128" s="25" t="s">
        <v>10504</v>
      </c>
      <c r="C128" s="25" t="s">
        <v>10660</v>
      </c>
      <c r="D128" s="25" t="s">
        <v>10510</v>
      </c>
      <c r="E128" s="25" t="s">
        <v>10818</v>
      </c>
      <c r="F128" s="25">
        <v>1134611</v>
      </c>
      <c r="G128" s="25">
        <v>0.89712625302283622</v>
      </c>
      <c r="H128" s="25">
        <v>160</v>
      </c>
      <c r="I128" s="25">
        <v>404.84996057641149</v>
      </c>
      <c r="J128" s="42">
        <v>0.44111312251542234</v>
      </c>
      <c r="K128" s="25">
        <v>35</v>
      </c>
      <c r="L128" s="25">
        <v>678.64314479252471</v>
      </c>
      <c r="M128" s="25">
        <v>65.927333825821677</v>
      </c>
      <c r="N128" s="25">
        <v>402.80896818294815</v>
      </c>
      <c r="O128" s="25">
        <v>90.268482747378215</v>
      </c>
      <c r="P128" s="25">
        <v>140.91063324975892</v>
      </c>
      <c r="Q128" s="25">
        <v>171.62985218581096</v>
      </c>
      <c r="R128" s="25">
        <v>32.124015212590109</v>
      </c>
      <c r="S128" s="25">
        <v>0</v>
      </c>
      <c r="T128" s="25">
        <v>139.50583697322082</v>
      </c>
      <c r="U128" s="25">
        <v>0</v>
      </c>
      <c r="V128" s="25">
        <v>0</v>
      </c>
      <c r="W128" s="25">
        <v>0</v>
      </c>
      <c r="X128" s="25">
        <v>0</v>
      </c>
      <c r="Y128" s="25">
        <v>520.17140488126245</v>
      </c>
      <c r="Z128" s="25">
        <v>0</v>
      </c>
      <c r="AA128" s="25">
        <v>173.22</v>
      </c>
      <c r="AB128" s="25">
        <v>4.62</v>
      </c>
      <c r="AC128" s="25">
        <v>342.33140488126247</v>
      </c>
      <c r="AD128" s="25">
        <v>115.32144430485096</v>
      </c>
      <c r="AE128" s="25">
        <v>-23.477777602649017</v>
      </c>
      <c r="AF128" s="25">
        <v>0</v>
      </c>
      <c r="AG128" s="25">
        <v>0</v>
      </c>
      <c r="AH128" s="25">
        <v>0</v>
      </c>
      <c r="AI128" s="25">
        <v>101.46076874999997</v>
      </c>
      <c r="AJ128" s="25">
        <v>0</v>
      </c>
      <c r="AK128" s="25">
        <v>0</v>
      </c>
      <c r="AL128" s="25">
        <v>0</v>
      </c>
      <c r="AM128" s="25">
        <v>37.338453157499984</v>
      </c>
      <c r="AN128" s="25">
        <v>0.33687077101456747</v>
      </c>
      <c r="AO128" s="25">
        <v>404.84996057641149</v>
      </c>
      <c r="AP128" s="25">
        <v>0</v>
      </c>
      <c r="AQ128" s="25">
        <v>0</v>
      </c>
      <c r="AR128" s="25">
        <v>0</v>
      </c>
      <c r="AS128" s="25">
        <v>0</v>
      </c>
      <c r="AT128" s="25">
        <v>0</v>
      </c>
      <c r="AU128" s="25">
        <v>240.59459083651799</v>
      </c>
      <c r="AV128" s="25">
        <v>52.982327768409213</v>
      </c>
      <c r="AW128" s="25">
        <v>52.982327768409213</v>
      </c>
      <c r="AX128" s="25">
        <v>0</v>
      </c>
      <c r="AY128" s="25">
        <v>0</v>
      </c>
      <c r="AZ128" s="25">
        <v>108.19395058186454</v>
      </c>
      <c r="BA128" s="25">
        <v>77.861174682099431</v>
      </c>
      <c r="BB128" s="25">
        <v>12.638656624902131</v>
      </c>
      <c r="BC128" s="25">
        <v>17.694119274862981</v>
      </c>
      <c r="BD128" s="25">
        <v>0</v>
      </c>
      <c r="BE128" s="25">
        <v>79.418312486244247</v>
      </c>
      <c r="BF128" s="25">
        <v>27.343209285480818</v>
      </c>
      <c r="BG128" s="25">
        <v>1.4901660226239126</v>
      </c>
      <c r="BH128" s="25">
        <v>50.584937178139512</v>
      </c>
      <c r="BI128" s="25">
        <v>0</v>
      </c>
      <c r="BJ128" s="25">
        <v>240.59459083651799</v>
      </c>
      <c r="BK128" s="25">
        <v>355.91603514136898</v>
      </c>
      <c r="BL128" s="25">
        <v>0.52167177101980611</v>
      </c>
      <c r="BM128" s="25">
        <v>0.44111312251542234</v>
      </c>
    </row>
    <row r="129" spans="1:65" x14ac:dyDescent="0.35">
      <c r="A129" s="25" t="s">
        <v>10700</v>
      </c>
      <c r="B129" s="25" t="s">
        <v>10504</v>
      </c>
      <c r="C129" s="25" t="s">
        <v>10660</v>
      </c>
      <c r="D129" s="25" t="s">
        <v>10511</v>
      </c>
      <c r="E129" s="25" t="s">
        <v>10819</v>
      </c>
      <c r="F129" s="25">
        <v>1134611</v>
      </c>
      <c r="G129" s="25">
        <v>0.89712625302283622</v>
      </c>
      <c r="H129" s="25">
        <v>160</v>
      </c>
      <c r="I129" s="40">
        <v>436.26598483124604</v>
      </c>
      <c r="J129" s="43">
        <v>0.67134493219024893</v>
      </c>
      <c r="K129" s="25">
        <v>35</v>
      </c>
      <c r="L129" s="25">
        <v>1672.6121965229991</v>
      </c>
      <c r="M129" s="25">
        <v>109.08736245725036</v>
      </c>
      <c r="N129" s="25">
        <v>402.80896818294815</v>
      </c>
      <c r="O129" s="25">
        <v>294.3726947546553</v>
      </c>
      <c r="P129" s="25">
        <v>74.136990594071619</v>
      </c>
      <c r="Q129" s="25">
        <v>34.299282834221195</v>
      </c>
      <c r="R129" s="25">
        <v>34.299282834221195</v>
      </c>
      <c r="S129" s="25">
        <v>0</v>
      </c>
      <c r="T129" s="25">
        <v>0</v>
      </c>
      <c r="U129" s="25">
        <v>255408.64494810038</v>
      </c>
      <c r="V129" s="25">
        <v>0</v>
      </c>
      <c r="W129" s="25">
        <v>0</v>
      </c>
      <c r="X129" s="25">
        <v>0</v>
      </c>
      <c r="Y129" s="25">
        <v>822.60340170133713</v>
      </c>
      <c r="Z129" s="25">
        <v>0</v>
      </c>
      <c r="AA129" s="25">
        <v>173.22</v>
      </c>
      <c r="AB129" s="25">
        <v>4.62</v>
      </c>
      <c r="AC129" s="25">
        <v>644.7634017013371</v>
      </c>
      <c r="AD129" s="25">
        <v>386.33741687009109</v>
      </c>
      <c r="AE129" s="25">
        <v>37.514402932682515</v>
      </c>
      <c r="AF129" s="25">
        <v>0</v>
      </c>
      <c r="AG129" s="25">
        <v>0</v>
      </c>
      <c r="AH129" s="25">
        <v>29.930036007530767</v>
      </c>
      <c r="AI129" s="25">
        <v>123.00035822944251</v>
      </c>
      <c r="AJ129" s="25">
        <v>195.89261970043532</v>
      </c>
      <c r="AK129" s="25">
        <v>0</v>
      </c>
      <c r="AL129" s="25">
        <v>0</v>
      </c>
      <c r="AM129" s="25">
        <v>0</v>
      </c>
      <c r="AN129" s="25">
        <v>0.5991925345803788</v>
      </c>
      <c r="AO129" s="25">
        <v>436.26598483124604</v>
      </c>
      <c r="AP129" s="25">
        <v>67.444438940213274</v>
      </c>
      <c r="AQ129" s="25">
        <v>37.514402932682515</v>
      </c>
      <c r="AR129" s="25">
        <v>0</v>
      </c>
      <c r="AS129" s="25">
        <v>0</v>
      </c>
      <c r="AT129" s="25">
        <v>29.930036007530767</v>
      </c>
      <c r="AU129" s="25">
        <v>318.86650389447777</v>
      </c>
      <c r="AV129" s="25">
        <v>82.203700734707127</v>
      </c>
      <c r="AW129" s="25">
        <v>82.203700734707127</v>
      </c>
      <c r="AX129" s="25">
        <v>0</v>
      </c>
      <c r="AY129" s="25">
        <v>0</v>
      </c>
      <c r="AZ129" s="25">
        <v>126.8838787546356</v>
      </c>
      <c r="BA129" s="25">
        <v>83.718984207234897</v>
      </c>
      <c r="BB129" s="25">
        <v>17.985372728083629</v>
      </c>
      <c r="BC129" s="25">
        <v>25.179521819317078</v>
      </c>
      <c r="BD129" s="25">
        <v>0</v>
      </c>
      <c r="BE129" s="25">
        <v>109.77892440513507</v>
      </c>
      <c r="BF129" s="25">
        <v>37.95671831418499</v>
      </c>
      <c r="BG129" s="25">
        <v>1.602277209707845</v>
      </c>
      <c r="BH129" s="25">
        <v>70.21992888124224</v>
      </c>
      <c r="BI129" s="25">
        <v>0</v>
      </c>
      <c r="BJ129" s="25">
        <v>386.31094283469105</v>
      </c>
      <c r="BK129" s="25">
        <v>772.64835970478214</v>
      </c>
      <c r="BL129" s="25">
        <v>0.45425183444129974</v>
      </c>
      <c r="BM129" s="25">
        <v>0.67134493219024893</v>
      </c>
    </row>
    <row r="130" spans="1:65" x14ac:dyDescent="0.35">
      <c r="A130" s="25" t="s">
        <v>10700</v>
      </c>
      <c r="B130" s="25" t="s">
        <v>10504</v>
      </c>
      <c r="C130" s="25" t="s">
        <v>10660</v>
      </c>
      <c r="D130" s="25" t="s">
        <v>10512</v>
      </c>
      <c r="E130" s="25" t="s">
        <v>10820</v>
      </c>
      <c r="F130" s="25">
        <v>1134611</v>
      </c>
      <c r="G130" s="25">
        <v>0.89712625302283622</v>
      </c>
      <c r="H130" s="25">
        <v>160</v>
      </c>
      <c r="I130" s="25">
        <v>1293.4602733046243</v>
      </c>
      <c r="J130" s="42">
        <v>-0.33237980729925287</v>
      </c>
      <c r="K130" s="25">
        <v>35</v>
      </c>
      <c r="L130" s="25">
        <v>675.75247986162481</v>
      </c>
      <c r="M130" s="25">
        <v>72.517764513223938</v>
      </c>
      <c r="N130" s="25">
        <v>402.80896818294815</v>
      </c>
      <c r="O130" s="25">
        <v>294.3726947546553</v>
      </c>
      <c r="P130" s="25">
        <v>74.136990594071619</v>
      </c>
      <c r="Q130" s="25">
        <v>34.299282834221195</v>
      </c>
      <c r="R130" s="25">
        <v>34.299282834221195</v>
      </c>
      <c r="S130" s="25">
        <v>0</v>
      </c>
      <c r="T130" s="25">
        <v>0</v>
      </c>
      <c r="U130" s="25">
        <v>255408.64494810038</v>
      </c>
      <c r="V130" s="25">
        <v>0</v>
      </c>
      <c r="W130" s="25">
        <v>0</v>
      </c>
      <c r="X130" s="25">
        <v>0</v>
      </c>
      <c r="Y130" s="25">
        <v>1712.0965262347936</v>
      </c>
      <c r="Z130" s="25">
        <v>0</v>
      </c>
      <c r="AA130" s="25">
        <v>173.22</v>
      </c>
      <c r="AB130" s="25">
        <v>4.62</v>
      </c>
      <c r="AC130" s="25">
        <v>1534.2565262347937</v>
      </c>
      <c r="AD130" s="25">
        <v>418.63625293016935</v>
      </c>
      <c r="AE130" s="25">
        <v>42.581120458065762</v>
      </c>
      <c r="AF130" s="25">
        <v>0</v>
      </c>
      <c r="AG130" s="25">
        <v>0</v>
      </c>
      <c r="AH130" s="25">
        <v>33.768838987903514</v>
      </c>
      <c r="AI130" s="25">
        <v>123.00035822944251</v>
      </c>
      <c r="AJ130" s="25">
        <v>219.2859352547575</v>
      </c>
      <c r="AK130" s="25">
        <v>0</v>
      </c>
      <c r="AL130" s="25">
        <v>0</v>
      </c>
      <c r="AM130" s="25">
        <v>0</v>
      </c>
      <c r="AN130" s="25">
        <v>0.27285935941725542</v>
      </c>
      <c r="AO130" s="25">
        <v>1293.4602733046243</v>
      </c>
      <c r="AP130" s="25">
        <v>76.349959445969276</v>
      </c>
      <c r="AQ130" s="25">
        <v>42.581120458065762</v>
      </c>
      <c r="AR130" s="25">
        <v>0</v>
      </c>
      <c r="AS130" s="25">
        <v>0</v>
      </c>
      <c r="AT130" s="25">
        <v>33.768838987903514</v>
      </c>
      <c r="AU130" s="25">
        <v>444.35023746842512</v>
      </c>
      <c r="AV130" s="25">
        <v>82.203700734707127</v>
      </c>
      <c r="AW130" s="25">
        <v>82.203700734707127</v>
      </c>
      <c r="AX130" s="25">
        <v>0</v>
      </c>
      <c r="AY130" s="25">
        <v>0</v>
      </c>
      <c r="AZ130" s="25">
        <v>126.8838787546356</v>
      </c>
      <c r="BA130" s="25">
        <v>83.718984207234897</v>
      </c>
      <c r="BB130" s="25">
        <v>17.985372728083629</v>
      </c>
      <c r="BC130" s="25">
        <v>25.179521819317078</v>
      </c>
      <c r="BD130" s="25">
        <v>0</v>
      </c>
      <c r="BE130" s="25">
        <v>235.26265797908241</v>
      </c>
      <c r="BF130" s="25">
        <v>81.986098515570021</v>
      </c>
      <c r="BG130" s="25">
        <v>1.602277209707845</v>
      </c>
      <c r="BH130" s="25">
        <v>151.67428225380453</v>
      </c>
      <c r="BI130" s="25">
        <v>0</v>
      </c>
      <c r="BJ130" s="25">
        <v>520.70019691439438</v>
      </c>
      <c r="BK130" s="25">
        <v>939.33644984456373</v>
      </c>
      <c r="BL130" s="25">
        <v>-0.28021394665029925</v>
      </c>
      <c r="BM130" s="25">
        <v>-0.33237980729925287</v>
      </c>
    </row>
    <row r="131" spans="1:65" x14ac:dyDescent="0.35">
      <c r="A131" s="25" t="s">
        <v>10700</v>
      </c>
      <c r="B131" s="25" t="s">
        <v>10504</v>
      </c>
      <c r="C131" s="25" t="s">
        <v>10802</v>
      </c>
      <c r="D131" s="25" t="s">
        <v>9780</v>
      </c>
      <c r="E131" s="25" t="s">
        <v>10821</v>
      </c>
      <c r="F131" s="25">
        <v>1134611</v>
      </c>
      <c r="G131" s="25">
        <v>0.89712625302283622</v>
      </c>
      <c r="H131" s="25">
        <v>160</v>
      </c>
      <c r="I131" s="40">
        <v>320.70744053940871</v>
      </c>
      <c r="J131" s="43">
        <v>0.91567786478421609</v>
      </c>
      <c r="K131" s="25">
        <v>35</v>
      </c>
      <c r="L131" s="25">
        <v>646.37228072000005</v>
      </c>
      <c r="M131" s="25">
        <v>65.032436771067296</v>
      </c>
      <c r="N131" s="25">
        <v>402.80896818294815</v>
      </c>
      <c r="O131" s="25">
        <v>75.081376219976519</v>
      </c>
      <c r="P131" s="25">
        <v>155.96410790196592</v>
      </c>
      <c r="Q131" s="25">
        <v>171.76348406100564</v>
      </c>
      <c r="R131" s="25">
        <v>32.124015212590109</v>
      </c>
      <c r="S131" s="25">
        <v>67.315118611167208</v>
      </c>
      <c r="T131" s="25">
        <v>72.324350237248339</v>
      </c>
      <c r="U131" s="25">
        <v>0</v>
      </c>
      <c r="V131" s="25">
        <v>48915.348736677217</v>
      </c>
      <c r="W131" s="25">
        <v>0</v>
      </c>
      <c r="X131" s="25">
        <v>0</v>
      </c>
      <c r="Y131" s="25">
        <v>481.95807364156963</v>
      </c>
      <c r="Z131" s="25">
        <v>0</v>
      </c>
      <c r="AA131" s="25">
        <v>173.22</v>
      </c>
      <c r="AB131" s="25">
        <v>4.62</v>
      </c>
      <c r="AC131" s="25">
        <v>304.11807364156965</v>
      </c>
      <c r="AD131" s="25">
        <v>161.25063310216092</v>
      </c>
      <c r="AE131" s="25">
        <v>14.097345526080964</v>
      </c>
      <c r="AF131" s="25">
        <v>0</v>
      </c>
      <c r="AG131" s="25">
        <v>0</v>
      </c>
      <c r="AH131" s="25">
        <v>25.602671343497537</v>
      </c>
      <c r="AI131" s="25">
        <v>101.46076874999997</v>
      </c>
      <c r="AJ131" s="25">
        <v>0.73238243258237268</v>
      </c>
      <c r="AK131" s="25">
        <v>0</v>
      </c>
      <c r="AL131" s="25">
        <v>0</v>
      </c>
      <c r="AM131" s="25">
        <v>19.357465050000005</v>
      </c>
      <c r="AN131" s="25">
        <v>0.53022377516506702</v>
      </c>
      <c r="AO131" s="25">
        <v>320.70744053940871</v>
      </c>
      <c r="AP131" s="25">
        <v>39.700016869578505</v>
      </c>
      <c r="AQ131" s="25">
        <v>14.097345526080964</v>
      </c>
      <c r="AR131" s="25">
        <v>0</v>
      </c>
      <c r="AS131" s="25">
        <v>0</v>
      </c>
      <c r="AT131" s="25">
        <v>25.602671343497537</v>
      </c>
      <c r="AU131" s="25">
        <v>231.83212804336694</v>
      </c>
      <c r="AV131" s="25">
        <v>48.408644594818085</v>
      </c>
      <c r="AW131" s="25">
        <v>48.408644594818085</v>
      </c>
      <c r="AX131" s="25">
        <v>0</v>
      </c>
      <c r="AY131" s="25">
        <v>0</v>
      </c>
      <c r="AZ131" s="25">
        <v>118.46744643779827</v>
      </c>
      <c r="BA131" s="25">
        <v>77.861174682099431</v>
      </c>
      <c r="BB131" s="25">
        <v>16.919279898207851</v>
      </c>
      <c r="BC131" s="25">
        <v>23.686991857490991</v>
      </c>
      <c r="BD131" s="25">
        <v>0</v>
      </c>
      <c r="BE131" s="25">
        <v>64.956037010750592</v>
      </c>
      <c r="BF131" s="25">
        <v>22.26872666250059</v>
      </c>
      <c r="BG131" s="25">
        <v>1.4901660226239126</v>
      </c>
      <c r="BH131" s="25">
        <v>41.197144325626091</v>
      </c>
      <c r="BI131" s="25">
        <v>0</v>
      </c>
      <c r="BJ131" s="25">
        <v>271.53214491294545</v>
      </c>
      <c r="BK131" s="25">
        <v>432.78277801510637</v>
      </c>
      <c r="BL131" s="25">
        <v>0.9656272672555688</v>
      </c>
      <c r="BM131" s="25">
        <v>0.91567786478421609</v>
      </c>
    </row>
    <row r="132" spans="1:65" x14ac:dyDescent="0.35">
      <c r="A132" s="25" t="s">
        <v>10700</v>
      </c>
      <c r="B132" s="25" t="s">
        <v>10504</v>
      </c>
      <c r="C132" s="25" t="s">
        <v>10505</v>
      </c>
      <c r="D132" s="25" t="s">
        <v>10506</v>
      </c>
      <c r="E132" s="25" t="s">
        <v>10822</v>
      </c>
      <c r="F132" s="25">
        <v>113859</v>
      </c>
      <c r="G132" s="25">
        <v>0.89714423282726408</v>
      </c>
      <c r="H132" s="25">
        <v>160</v>
      </c>
      <c r="I132" s="25">
        <v>320.80124845286446</v>
      </c>
      <c r="J132" s="42">
        <v>1.5932287677737009</v>
      </c>
      <c r="K132" s="25">
        <v>35</v>
      </c>
      <c r="L132" s="25">
        <v>142.52034419370563</v>
      </c>
      <c r="M132" s="25">
        <v>21.468688137739662</v>
      </c>
      <c r="N132" s="25">
        <v>40.422969178587763</v>
      </c>
      <c r="O132" s="25">
        <v>7.5346191285582771</v>
      </c>
      <c r="P132" s="25">
        <v>15.651419964968868</v>
      </c>
      <c r="Q132" s="25">
        <v>17.236930085060621</v>
      </c>
      <c r="R132" s="25">
        <v>3.2237317919923743</v>
      </c>
      <c r="S132" s="25">
        <v>6.7552541770528114</v>
      </c>
      <c r="T132" s="25">
        <v>7.257944116015433</v>
      </c>
      <c r="U132" s="25">
        <v>0</v>
      </c>
      <c r="V132" s="25">
        <v>4908.787515983312</v>
      </c>
      <c r="W132" s="25">
        <v>0</v>
      </c>
      <c r="X132" s="25">
        <v>0</v>
      </c>
      <c r="Y132" s="25">
        <v>481.97691880743668</v>
      </c>
      <c r="Z132" s="25">
        <v>0</v>
      </c>
      <c r="AA132" s="25">
        <v>174.58</v>
      </c>
      <c r="AB132" s="25">
        <v>2.98</v>
      </c>
      <c r="AC132" s="25">
        <v>304.41691880743667</v>
      </c>
      <c r="AD132" s="25">
        <v>161.17567035457222</v>
      </c>
      <c r="AE132" s="25">
        <v>14.36323071497509</v>
      </c>
      <c r="AF132" s="25">
        <v>0</v>
      </c>
      <c r="AG132" s="25">
        <v>0</v>
      </c>
      <c r="AH132" s="25">
        <v>25.9942058395972</v>
      </c>
      <c r="AI132" s="25">
        <v>101.46076874999997</v>
      </c>
      <c r="AJ132" s="25">
        <v>0</v>
      </c>
      <c r="AK132" s="25">
        <v>0</v>
      </c>
      <c r="AL132" s="25">
        <v>0</v>
      </c>
      <c r="AM132" s="25">
        <v>19.357465049999998</v>
      </c>
      <c r="AN132" s="25">
        <v>0.52945700582603372</v>
      </c>
      <c r="AO132" s="25">
        <v>320.80124845286446</v>
      </c>
      <c r="AP132" s="25">
        <v>40.357436554572288</v>
      </c>
      <c r="AQ132" s="25">
        <v>14.36323071497509</v>
      </c>
      <c r="AR132" s="25">
        <v>0</v>
      </c>
      <c r="AS132" s="25">
        <v>0</v>
      </c>
      <c r="AT132" s="25">
        <v>25.9942058395972</v>
      </c>
      <c r="AU132" s="25">
        <v>448.99358967111425</v>
      </c>
      <c r="AV132" s="25">
        <v>96.924786956652596</v>
      </c>
      <c r="AW132" s="25">
        <v>96.924786956652596</v>
      </c>
      <c r="AX132" s="25">
        <v>0</v>
      </c>
      <c r="AY132" s="25">
        <v>0</v>
      </c>
      <c r="AZ132" s="25">
        <v>278.79000581873299</v>
      </c>
      <c r="BA132" s="25">
        <v>77.861174682099417</v>
      </c>
      <c r="BB132" s="25">
        <v>83.720346306930665</v>
      </c>
      <c r="BC132" s="25">
        <v>117.20848482970294</v>
      </c>
      <c r="BD132" s="25">
        <v>0</v>
      </c>
      <c r="BE132" s="25">
        <v>73.278796895728632</v>
      </c>
      <c r="BF132" s="25">
        <v>25.188993288808675</v>
      </c>
      <c r="BG132" s="25">
        <v>1.4901660226239122</v>
      </c>
      <c r="BH132" s="25">
        <v>46.599637584296048</v>
      </c>
      <c r="BI132" s="25">
        <v>0</v>
      </c>
      <c r="BJ132" s="25">
        <v>489.35102622568655</v>
      </c>
      <c r="BK132" s="25">
        <v>650.52669658025877</v>
      </c>
      <c r="BL132" s="25">
        <v>1.67897953824351</v>
      </c>
      <c r="BM132" s="25">
        <v>1.5932287677737009</v>
      </c>
    </row>
    <row r="133" spans="1:65" x14ac:dyDescent="0.35">
      <c r="A133" s="25" t="s">
        <v>10700</v>
      </c>
      <c r="B133" s="25" t="s">
        <v>10504</v>
      </c>
      <c r="C133" s="25" t="s">
        <v>10505</v>
      </c>
      <c r="D133" s="25" t="s">
        <v>10507</v>
      </c>
      <c r="E133" s="25" t="s">
        <v>10823</v>
      </c>
      <c r="F133" s="25">
        <v>113859</v>
      </c>
      <c r="G133" s="25">
        <v>0.89714423282726408</v>
      </c>
      <c r="H133" s="25">
        <v>160</v>
      </c>
      <c r="I133" s="25">
        <v>281.7174887969469</v>
      </c>
      <c r="J133" s="42">
        <v>1.8128136674554447</v>
      </c>
      <c r="K133" s="25">
        <v>35</v>
      </c>
      <c r="L133" s="25">
        <v>142.52034419370563</v>
      </c>
      <c r="M133" s="25">
        <v>21.468688137739662</v>
      </c>
      <c r="N133" s="25">
        <v>40.422969178587763</v>
      </c>
      <c r="O133" s="25">
        <v>7.5346191285582771</v>
      </c>
      <c r="P133" s="25">
        <v>15.651419964968868</v>
      </c>
      <c r="Q133" s="25">
        <v>17.236930085060621</v>
      </c>
      <c r="R133" s="25">
        <v>3.2237317919923743</v>
      </c>
      <c r="S133" s="25">
        <v>6.7552541770528114</v>
      </c>
      <c r="T133" s="25">
        <v>7.257944116015433</v>
      </c>
      <c r="U133" s="25">
        <v>0</v>
      </c>
      <c r="V133" s="25">
        <v>0</v>
      </c>
      <c r="W133" s="25">
        <v>1227.196878995828</v>
      </c>
      <c r="X133" s="25">
        <v>0</v>
      </c>
      <c r="Y133" s="25">
        <v>481.97691880743668</v>
      </c>
      <c r="Z133" s="25">
        <v>0</v>
      </c>
      <c r="AA133" s="25">
        <v>174.58</v>
      </c>
      <c r="AB133" s="25">
        <v>2.98</v>
      </c>
      <c r="AC133" s="25">
        <v>304.41691880743667</v>
      </c>
      <c r="AD133" s="25">
        <v>200.25943001048978</v>
      </c>
      <c r="AE133" s="25">
        <v>-16.143742655453483</v>
      </c>
      <c r="AF133" s="25">
        <v>16.523449048618637</v>
      </c>
      <c r="AG133" s="25">
        <v>33.906058735694451</v>
      </c>
      <c r="AH133" s="25">
        <v>0</v>
      </c>
      <c r="AI133" s="25">
        <v>101.46076874999997</v>
      </c>
      <c r="AJ133" s="25">
        <v>0</v>
      </c>
      <c r="AK133" s="25">
        <v>45.155431081630248</v>
      </c>
      <c r="AL133" s="25">
        <v>0</v>
      </c>
      <c r="AM133" s="25">
        <v>19.357465049999998</v>
      </c>
      <c r="AN133" s="25">
        <v>0.65784592655037932</v>
      </c>
      <c r="AO133" s="25">
        <v>281.7174887969469</v>
      </c>
      <c r="AP133" s="25">
        <v>0</v>
      </c>
      <c r="AQ133" s="25">
        <v>0</v>
      </c>
      <c r="AR133" s="25">
        <v>0</v>
      </c>
      <c r="AS133" s="25">
        <v>0</v>
      </c>
      <c r="AT133" s="25">
        <v>0</v>
      </c>
      <c r="AU133" s="25">
        <v>449.85880284927828</v>
      </c>
      <c r="AV133" s="25">
        <v>96.924786956652596</v>
      </c>
      <c r="AW133" s="25">
        <v>96.924786956652596</v>
      </c>
      <c r="AX133" s="25">
        <v>0</v>
      </c>
      <c r="AY133" s="25">
        <v>0</v>
      </c>
      <c r="AZ133" s="25">
        <v>278.79000581873299</v>
      </c>
      <c r="BA133" s="25">
        <v>77.861174682099417</v>
      </c>
      <c r="BB133" s="25">
        <v>83.720346306930665</v>
      </c>
      <c r="BC133" s="25">
        <v>117.20848482970294</v>
      </c>
      <c r="BD133" s="25">
        <v>0</v>
      </c>
      <c r="BE133" s="25">
        <v>74.144010073892701</v>
      </c>
      <c r="BF133" s="25">
        <v>25.49257686009431</v>
      </c>
      <c r="BG133" s="25">
        <v>1.4901660226239122</v>
      </c>
      <c r="BH133" s="25">
        <v>47.161267191174474</v>
      </c>
      <c r="BI133" s="25">
        <v>0</v>
      </c>
      <c r="BJ133" s="25">
        <v>449.85880284927828</v>
      </c>
      <c r="BK133" s="25">
        <v>650.11823285976811</v>
      </c>
      <c r="BL133" s="25">
        <v>1.6776377477737463</v>
      </c>
      <c r="BM133" s="25">
        <v>1.8128136674554447</v>
      </c>
    </row>
    <row r="134" spans="1:65" x14ac:dyDescent="0.35">
      <c r="A134" s="25" t="s">
        <v>10700</v>
      </c>
      <c r="B134" s="25" t="s">
        <v>10504</v>
      </c>
      <c r="C134" s="25" t="s">
        <v>10505</v>
      </c>
      <c r="D134" s="25" t="s">
        <v>10508</v>
      </c>
      <c r="E134" s="25" t="s">
        <v>10824</v>
      </c>
      <c r="F134" s="25">
        <v>113859</v>
      </c>
      <c r="G134" s="25">
        <v>0.89714423282726408</v>
      </c>
      <c r="H134" s="25">
        <v>160</v>
      </c>
      <c r="I134" s="25">
        <v>296.56430406436641</v>
      </c>
      <c r="J134" s="42">
        <v>1.6962280920194506</v>
      </c>
      <c r="K134" s="25">
        <v>35</v>
      </c>
      <c r="L134" s="25">
        <v>142.52034419370563</v>
      </c>
      <c r="M134" s="25">
        <v>21.468688137739662</v>
      </c>
      <c r="N134" s="25">
        <v>40.422969178587763</v>
      </c>
      <c r="O134" s="25">
        <v>7.5346191285582771</v>
      </c>
      <c r="P134" s="25">
        <v>15.651419964968868</v>
      </c>
      <c r="Q134" s="25">
        <v>17.236930085060621</v>
      </c>
      <c r="R134" s="25">
        <v>3.2237317919923743</v>
      </c>
      <c r="S134" s="25">
        <v>6.7552541770528114</v>
      </c>
      <c r="T134" s="25">
        <v>7.257944116015433</v>
      </c>
      <c r="U134" s="25">
        <v>0</v>
      </c>
      <c r="V134" s="25">
        <v>0</v>
      </c>
      <c r="W134" s="25">
        <v>0</v>
      </c>
      <c r="X134" s="25">
        <v>1227196.8789958281</v>
      </c>
      <c r="Y134" s="25">
        <v>481.97691880743668</v>
      </c>
      <c r="Z134" s="25">
        <v>0</v>
      </c>
      <c r="AA134" s="25">
        <v>174.58</v>
      </c>
      <c r="AB134" s="25">
        <v>2.98</v>
      </c>
      <c r="AC134" s="25">
        <v>304.41691880743667</v>
      </c>
      <c r="AD134" s="25">
        <v>185.41261474307026</v>
      </c>
      <c r="AE134" s="25">
        <v>-16.143742655453483</v>
      </c>
      <c r="AF134" s="25">
        <v>0</v>
      </c>
      <c r="AG134" s="25">
        <v>0</v>
      </c>
      <c r="AH134" s="25">
        <v>0</v>
      </c>
      <c r="AI134" s="25">
        <v>101.46076874999997</v>
      </c>
      <c r="AJ134" s="25">
        <v>0</v>
      </c>
      <c r="AK134" s="25">
        <v>80.738123598523813</v>
      </c>
      <c r="AL134" s="25">
        <v>0</v>
      </c>
      <c r="AM134" s="25">
        <v>19.357465049999998</v>
      </c>
      <c r="AN134" s="25">
        <v>0.60907460554239334</v>
      </c>
      <c r="AO134" s="25">
        <v>296.56430406436641</v>
      </c>
      <c r="AP134" s="25">
        <v>0</v>
      </c>
      <c r="AQ134" s="25">
        <v>0</v>
      </c>
      <c r="AR134" s="25">
        <v>0</v>
      </c>
      <c r="AS134" s="25">
        <v>0</v>
      </c>
      <c r="AT134" s="25">
        <v>0</v>
      </c>
      <c r="AU134" s="25">
        <v>457.04500770854293</v>
      </c>
      <c r="AV134" s="25">
        <v>96.924786956652596</v>
      </c>
      <c r="AW134" s="25">
        <v>96.924786956652596</v>
      </c>
      <c r="AX134" s="25">
        <v>0</v>
      </c>
      <c r="AY134" s="25">
        <v>0</v>
      </c>
      <c r="AZ134" s="25">
        <v>278.79000581873299</v>
      </c>
      <c r="BA134" s="25">
        <v>77.861174682099417</v>
      </c>
      <c r="BB134" s="25">
        <v>83.720346306930665</v>
      </c>
      <c r="BC134" s="25">
        <v>117.20848482970294</v>
      </c>
      <c r="BD134" s="25">
        <v>0</v>
      </c>
      <c r="BE134" s="25">
        <v>81.330214933157322</v>
      </c>
      <c r="BF134" s="25">
        <v>28.014052249309966</v>
      </c>
      <c r="BG134" s="25">
        <v>1.4901660226239122</v>
      </c>
      <c r="BH134" s="25">
        <v>51.825996661223435</v>
      </c>
      <c r="BI134" s="25">
        <v>0</v>
      </c>
      <c r="BJ134" s="25">
        <v>457.04500770854293</v>
      </c>
      <c r="BK134" s="25">
        <v>642.45762245161313</v>
      </c>
      <c r="BL134" s="25">
        <v>1.6524728836191334</v>
      </c>
      <c r="BM134" s="25">
        <v>1.6962280920194506</v>
      </c>
    </row>
    <row r="135" spans="1:65" x14ac:dyDescent="0.35">
      <c r="A135" s="25" t="s">
        <v>10700</v>
      </c>
      <c r="B135" s="25" t="s">
        <v>10504</v>
      </c>
      <c r="C135" s="25" t="s">
        <v>10505</v>
      </c>
      <c r="D135" s="25" t="s">
        <v>10509</v>
      </c>
      <c r="E135" s="25" t="s">
        <v>10825</v>
      </c>
      <c r="F135" s="25">
        <v>113859</v>
      </c>
      <c r="G135" s="25">
        <v>0.89714423282726408</v>
      </c>
      <c r="H135" s="25">
        <v>160</v>
      </c>
      <c r="I135" s="25">
        <v>337.03108572741814</v>
      </c>
      <c r="J135" s="42">
        <v>1.1559278784467106</v>
      </c>
      <c r="K135" s="25">
        <v>35</v>
      </c>
      <c r="L135" s="25">
        <v>106.92692176803848</v>
      </c>
      <c r="M135" s="25">
        <v>18.125814514570372</v>
      </c>
      <c r="N135" s="25">
        <v>40.422969178587763</v>
      </c>
      <c r="O135" s="25">
        <v>5.6802356289751534</v>
      </c>
      <c r="P135" s="25">
        <v>16.313699786248559</v>
      </c>
      <c r="Q135" s="25">
        <v>18.429033763364053</v>
      </c>
      <c r="R135" s="25">
        <v>3.2237317919923743</v>
      </c>
      <c r="S135" s="25">
        <v>7.9473578553562474</v>
      </c>
      <c r="T135" s="25">
        <v>7.257944116015433</v>
      </c>
      <c r="U135" s="25">
        <v>0</v>
      </c>
      <c r="V135" s="25">
        <v>0</v>
      </c>
      <c r="W135" s="25">
        <v>0</v>
      </c>
      <c r="X135" s="25">
        <v>0</v>
      </c>
      <c r="Y135" s="25">
        <v>445.00890097890908</v>
      </c>
      <c r="Z135" s="25">
        <v>0</v>
      </c>
      <c r="AA135" s="25">
        <v>174.58</v>
      </c>
      <c r="AB135" s="25">
        <v>2.98</v>
      </c>
      <c r="AC135" s="25">
        <v>267.44890097890908</v>
      </c>
      <c r="AD135" s="25">
        <v>107.97781525149094</v>
      </c>
      <c r="AE135" s="25">
        <v>-12.840418548508984</v>
      </c>
      <c r="AF135" s="25">
        <v>0</v>
      </c>
      <c r="AG135" s="25">
        <v>0</v>
      </c>
      <c r="AH135" s="25">
        <v>0</v>
      </c>
      <c r="AI135" s="25">
        <v>101.46076874999997</v>
      </c>
      <c r="AJ135" s="25">
        <v>0</v>
      </c>
      <c r="AK135" s="25">
        <v>0</v>
      </c>
      <c r="AL135" s="25">
        <v>0</v>
      </c>
      <c r="AM135" s="25">
        <v>19.357465049999998</v>
      </c>
      <c r="AN135" s="25">
        <v>0.40373250686868978</v>
      </c>
      <c r="AO135" s="25">
        <v>337.03108572741814</v>
      </c>
      <c r="AP135" s="25">
        <v>0</v>
      </c>
      <c r="AQ135" s="25">
        <v>0</v>
      </c>
      <c r="AR135" s="25">
        <v>0</v>
      </c>
      <c r="AS135" s="25">
        <v>0</v>
      </c>
      <c r="AT135" s="25">
        <v>0</v>
      </c>
      <c r="AU135" s="25">
        <v>384.05471362290399</v>
      </c>
      <c r="AV135" s="25">
        <v>93.533129521778179</v>
      </c>
      <c r="AW135" s="25">
        <v>93.533129521778179</v>
      </c>
      <c r="AX135" s="25">
        <v>0</v>
      </c>
      <c r="AY135" s="25">
        <v>0</v>
      </c>
      <c r="AZ135" s="25">
        <v>215.00563208462114</v>
      </c>
      <c r="BA135" s="25">
        <v>77.861174682099417</v>
      </c>
      <c r="BB135" s="25">
        <v>57.143523917717381</v>
      </c>
      <c r="BC135" s="25">
        <v>80.000933484804321</v>
      </c>
      <c r="BD135" s="25">
        <v>0</v>
      </c>
      <c r="BE135" s="25">
        <v>75.515952016504684</v>
      </c>
      <c r="BF135" s="25">
        <v>25.973959997852905</v>
      </c>
      <c r="BG135" s="25">
        <v>1.4901660226239122</v>
      </c>
      <c r="BH135" s="25">
        <v>48.051825996027873</v>
      </c>
      <c r="BI135" s="25">
        <v>0</v>
      </c>
      <c r="BJ135" s="25">
        <v>384.05471362290399</v>
      </c>
      <c r="BK135" s="25">
        <v>492.03252887439493</v>
      </c>
      <c r="BL135" s="25">
        <v>1.456665652651937</v>
      </c>
      <c r="BM135" s="25">
        <v>1.1559278784467106</v>
      </c>
    </row>
    <row r="136" spans="1:65" x14ac:dyDescent="0.35">
      <c r="A136" s="25" t="s">
        <v>10700</v>
      </c>
      <c r="B136" s="25" t="s">
        <v>10504</v>
      </c>
      <c r="C136" s="25" t="s">
        <v>10505</v>
      </c>
      <c r="D136" s="25" t="s">
        <v>10510</v>
      </c>
      <c r="E136" s="25" t="s">
        <v>10826</v>
      </c>
      <c r="F136" s="25">
        <v>113859</v>
      </c>
      <c r="G136" s="25">
        <v>0.89714423282726408</v>
      </c>
      <c r="H136" s="25">
        <v>160</v>
      </c>
      <c r="I136" s="25">
        <v>381.7268713725631</v>
      </c>
      <c r="J136" s="42">
        <v>0.9334820879428356</v>
      </c>
      <c r="K136" s="25">
        <v>35</v>
      </c>
      <c r="L136" s="25">
        <v>98.1734924497609</v>
      </c>
      <c r="M136" s="25">
        <v>17.178948906554648</v>
      </c>
      <c r="N136" s="25">
        <v>40.422969178587763</v>
      </c>
      <c r="O136" s="25">
        <v>9.0586863354985727</v>
      </c>
      <c r="P136" s="25">
        <v>14.14076307805357</v>
      </c>
      <c r="Q136" s="25">
        <v>17.223519765035626</v>
      </c>
      <c r="R136" s="25">
        <v>3.2237317919923743</v>
      </c>
      <c r="S136" s="25">
        <v>0</v>
      </c>
      <c r="T136" s="25">
        <v>13.999787973043251</v>
      </c>
      <c r="U136" s="25">
        <v>0</v>
      </c>
      <c r="V136" s="25">
        <v>0</v>
      </c>
      <c r="W136" s="25">
        <v>0</v>
      </c>
      <c r="X136" s="25">
        <v>0</v>
      </c>
      <c r="Y136" s="25">
        <v>508.46986027933826</v>
      </c>
      <c r="Z136" s="25">
        <v>0</v>
      </c>
      <c r="AA136" s="25">
        <v>174.58</v>
      </c>
      <c r="AB136" s="25">
        <v>2.98</v>
      </c>
      <c r="AC136" s="25">
        <v>330.90986027933826</v>
      </c>
      <c r="AD136" s="25">
        <v>126.74298890677517</v>
      </c>
      <c r="AE136" s="25">
        <v>-12.056233000724815</v>
      </c>
      <c r="AF136" s="25">
        <v>0</v>
      </c>
      <c r="AG136" s="25">
        <v>0</v>
      </c>
      <c r="AH136" s="25">
        <v>0</v>
      </c>
      <c r="AI136" s="25">
        <v>101.46076874999997</v>
      </c>
      <c r="AJ136" s="25">
        <v>0</v>
      </c>
      <c r="AK136" s="25">
        <v>0</v>
      </c>
      <c r="AL136" s="25">
        <v>0</v>
      </c>
      <c r="AM136" s="25">
        <v>37.338453157500005</v>
      </c>
      <c r="AN136" s="25">
        <v>0.3830136364017222</v>
      </c>
      <c r="AO136" s="25">
        <v>381.7268713725631</v>
      </c>
      <c r="AP136" s="25">
        <v>0</v>
      </c>
      <c r="AQ136" s="25">
        <v>0</v>
      </c>
      <c r="AR136" s="25">
        <v>0</v>
      </c>
      <c r="AS136" s="25">
        <v>0</v>
      </c>
      <c r="AT136" s="25">
        <v>0</v>
      </c>
      <c r="AU136" s="25">
        <v>395.50206828530958</v>
      </c>
      <c r="AV136" s="25">
        <v>104.96416927977893</v>
      </c>
      <c r="AW136" s="25">
        <v>104.96416927977893</v>
      </c>
      <c r="AX136" s="25">
        <v>0</v>
      </c>
      <c r="AY136" s="25">
        <v>0</v>
      </c>
      <c r="AZ136" s="25">
        <v>205.83047397236169</v>
      </c>
      <c r="BA136" s="25">
        <v>77.861174682099417</v>
      </c>
      <c r="BB136" s="25">
        <v>53.320541370942621</v>
      </c>
      <c r="BC136" s="25">
        <v>74.648757919319664</v>
      </c>
      <c r="BD136" s="25">
        <v>0</v>
      </c>
      <c r="BE136" s="25">
        <v>84.707425033168931</v>
      </c>
      <c r="BF136" s="25">
        <v>29.199038249314039</v>
      </c>
      <c r="BG136" s="25">
        <v>1.4901660226239122</v>
      </c>
      <c r="BH136" s="25">
        <v>54.018220761230971</v>
      </c>
      <c r="BI136" s="25">
        <v>0</v>
      </c>
      <c r="BJ136" s="25">
        <v>395.50206828530958</v>
      </c>
      <c r="BK136" s="25">
        <v>522.24505719208469</v>
      </c>
      <c r="BL136" s="25">
        <v>1.0768346298655027</v>
      </c>
      <c r="BM136" s="25">
        <v>0.9334820879428356</v>
      </c>
    </row>
    <row r="137" spans="1:65" x14ac:dyDescent="0.35">
      <c r="A137" s="25" t="s">
        <v>10700</v>
      </c>
      <c r="B137" s="25" t="s">
        <v>10504</v>
      </c>
      <c r="C137" s="25" t="s">
        <v>10505</v>
      </c>
      <c r="D137" s="25" t="s">
        <v>10511</v>
      </c>
      <c r="E137" s="25" t="s">
        <v>10827</v>
      </c>
      <c r="F137" s="25">
        <v>113859</v>
      </c>
      <c r="G137" s="25">
        <v>0.89714423282726408</v>
      </c>
      <c r="H137" s="25">
        <v>160</v>
      </c>
      <c r="I137" s="25">
        <v>384.97413857986862</v>
      </c>
      <c r="J137" s="42">
        <v>1.7849524200243738</v>
      </c>
      <c r="K137" s="25">
        <v>35</v>
      </c>
      <c r="L137" s="25">
        <v>94.971858539643392</v>
      </c>
      <c r="M137" s="25">
        <v>16.683864957907609</v>
      </c>
      <c r="N137" s="25">
        <v>40.422969178587763</v>
      </c>
      <c r="O137" s="25">
        <v>29.541095921381693</v>
      </c>
      <c r="P137" s="25">
        <v>7.439847477319077</v>
      </c>
      <c r="Q137" s="25">
        <v>3.4420257798869947</v>
      </c>
      <c r="R137" s="25">
        <v>3.4420257798869947</v>
      </c>
      <c r="S137" s="25">
        <v>0</v>
      </c>
      <c r="T137" s="25">
        <v>0</v>
      </c>
      <c r="U137" s="25">
        <v>25630.948161990265</v>
      </c>
      <c r="V137" s="25">
        <v>0</v>
      </c>
      <c r="W137" s="25">
        <v>0</v>
      </c>
      <c r="X137" s="25">
        <v>0</v>
      </c>
      <c r="Y137" s="25">
        <v>795.64346695754466</v>
      </c>
      <c r="Z137" s="25">
        <v>0</v>
      </c>
      <c r="AA137" s="25">
        <v>174.58</v>
      </c>
      <c r="AB137" s="25">
        <v>2.98</v>
      </c>
      <c r="AC137" s="25">
        <v>618.0834669575446</v>
      </c>
      <c r="AD137" s="25">
        <v>410.66932837767604</v>
      </c>
      <c r="AE137" s="25">
        <v>10.834468188890026</v>
      </c>
      <c r="AF137" s="25">
        <v>0</v>
      </c>
      <c r="AG137" s="25">
        <v>0</v>
      </c>
      <c r="AH137" s="25">
        <v>276.83450195934353</v>
      </c>
      <c r="AI137" s="25">
        <v>123.00035822944253</v>
      </c>
      <c r="AJ137" s="25">
        <v>0</v>
      </c>
      <c r="AK137" s="25">
        <v>0</v>
      </c>
      <c r="AL137" s="25">
        <v>0</v>
      </c>
      <c r="AM137" s="25">
        <v>0</v>
      </c>
      <c r="AN137" s="25">
        <v>0.66442373940069233</v>
      </c>
      <c r="AO137" s="25">
        <v>384.97413857986862</v>
      </c>
      <c r="AP137" s="25">
        <v>287.66897014823354</v>
      </c>
      <c r="AQ137" s="25">
        <v>10.834468188890026</v>
      </c>
      <c r="AR137" s="25">
        <v>0</v>
      </c>
      <c r="AS137" s="25">
        <v>0</v>
      </c>
      <c r="AT137" s="25">
        <v>276.83450195934353</v>
      </c>
      <c r="AU137" s="25">
        <v>441.9056887365702</v>
      </c>
      <c r="AV137" s="25">
        <v>147.54274298660459</v>
      </c>
      <c r="AW137" s="25">
        <v>147.54274298660459</v>
      </c>
      <c r="AX137" s="25">
        <v>0</v>
      </c>
      <c r="AY137" s="25">
        <v>0</v>
      </c>
      <c r="AZ137" s="25">
        <v>210.23994299154162</v>
      </c>
      <c r="BA137" s="25">
        <v>83.718984207234882</v>
      </c>
      <c r="BB137" s="25">
        <v>52.717066160127821</v>
      </c>
      <c r="BC137" s="25">
        <v>73.803892624178943</v>
      </c>
      <c r="BD137" s="25">
        <v>0</v>
      </c>
      <c r="BE137" s="25">
        <v>84.123002758423979</v>
      </c>
      <c r="BF137" s="25">
        <v>28.95464054340917</v>
      </c>
      <c r="BG137" s="25">
        <v>1.6022772097078448</v>
      </c>
      <c r="BH137" s="25">
        <v>53.566085005306967</v>
      </c>
      <c r="BI137" s="25">
        <v>0</v>
      </c>
      <c r="BJ137" s="25">
        <v>729.57465888480374</v>
      </c>
      <c r="BK137" s="25">
        <v>1140.2439872624798</v>
      </c>
      <c r="BL137" s="25">
        <v>1.1117600729354817</v>
      </c>
      <c r="BM137" s="25">
        <v>1.7849524200243738</v>
      </c>
    </row>
    <row r="138" spans="1:65" x14ac:dyDescent="0.35">
      <c r="A138" s="25" t="s">
        <v>10700</v>
      </c>
      <c r="B138" s="25" t="s">
        <v>10504</v>
      </c>
      <c r="C138" s="25" t="s">
        <v>10505</v>
      </c>
      <c r="D138" s="25" t="s">
        <v>10512</v>
      </c>
      <c r="E138" s="25" t="s">
        <v>10828</v>
      </c>
      <c r="F138" s="25">
        <v>113859</v>
      </c>
      <c r="G138" s="25">
        <v>0.89714423282726408</v>
      </c>
      <c r="H138" s="25">
        <v>160</v>
      </c>
      <c r="I138" s="65">
        <v>1330.4619351475151</v>
      </c>
      <c r="J138" s="43">
        <v>-1.7215806245439367E-2</v>
      </c>
      <c r="K138" s="25">
        <v>35</v>
      </c>
      <c r="L138" s="25">
        <v>121.44045217546015</v>
      </c>
      <c r="M138" s="25">
        <v>26.348034683882769</v>
      </c>
      <c r="N138" s="25">
        <v>40.422969178587763</v>
      </c>
      <c r="O138" s="25">
        <v>29.541095921381693</v>
      </c>
      <c r="P138" s="25">
        <v>7.439847477319077</v>
      </c>
      <c r="Q138" s="25">
        <v>3.4420257798869947</v>
      </c>
      <c r="R138" s="25">
        <v>3.4420257798869947</v>
      </c>
      <c r="S138" s="25">
        <v>0</v>
      </c>
      <c r="T138" s="25">
        <v>0</v>
      </c>
      <c r="U138" s="25">
        <v>25630.948161990265</v>
      </c>
      <c r="V138" s="25">
        <v>0</v>
      </c>
      <c r="W138" s="25">
        <v>0</v>
      </c>
      <c r="X138" s="25">
        <v>0</v>
      </c>
      <c r="Y138" s="25">
        <v>1697.7865497180064</v>
      </c>
      <c r="Z138" s="25">
        <v>0</v>
      </c>
      <c r="AA138" s="25">
        <v>174.58</v>
      </c>
      <c r="AB138" s="25">
        <v>2.98</v>
      </c>
      <c r="AC138" s="25">
        <v>1520.2265497180065</v>
      </c>
      <c r="AD138" s="25">
        <v>367.32461457049135</v>
      </c>
      <c r="AE138" s="25">
        <v>28.551143941278568</v>
      </c>
      <c r="AF138" s="25">
        <v>0</v>
      </c>
      <c r="AG138" s="25">
        <v>0</v>
      </c>
      <c r="AH138" s="25">
        <v>215.77311239977038</v>
      </c>
      <c r="AI138" s="25">
        <v>123.00035822944253</v>
      </c>
      <c r="AJ138" s="25">
        <v>0</v>
      </c>
      <c r="AK138" s="25">
        <v>0</v>
      </c>
      <c r="AL138" s="25">
        <v>0</v>
      </c>
      <c r="AM138" s="25">
        <v>0</v>
      </c>
      <c r="AN138" s="25">
        <v>0.24162491744314557</v>
      </c>
      <c r="AO138" s="25">
        <v>1330.4619351475151</v>
      </c>
      <c r="AP138" s="25">
        <v>244.32425634104897</v>
      </c>
      <c r="AQ138" s="25">
        <v>28.551143941278568</v>
      </c>
      <c r="AR138" s="25">
        <v>0</v>
      </c>
      <c r="AS138" s="25">
        <v>0</v>
      </c>
      <c r="AT138" s="25">
        <v>215.77311239977038</v>
      </c>
      <c r="AU138" s="25">
        <v>720.67270391403429</v>
      </c>
      <c r="AV138" s="25">
        <v>147.54274298660459</v>
      </c>
      <c r="AW138" s="25">
        <v>147.54274298660459</v>
      </c>
      <c r="AX138" s="25">
        <v>0</v>
      </c>
      <c r="AY138" s="25">
        <v>0</v>
      </c>
      <c r="AZ138" s="25">
        <v>354.27494715811611</v>
      </c>
      <c r="BA138" s="25">
        <v>83.718984207234882</v>
      </c>
      <c r="BB138" s="25">
        <v>112.73165122953385</v>
      </c>
      <c r="BC138" s="25">
        <v>157.82431172134739</v>
      </c>
      <c r="BD138" s="25">
        <v>0</v>
      </c>
      <c r="BE138" s="25">
        <v>218.85501376931362</v>
      </c>
      <c r="BF138" s="25">
        <v>76.229030371791495</v>
      </c>
      <c r="BG138" s="25">
        <v>1.6022772097078448</v>
      </c>
      <c r="BH138" s="25">
        <v>141.02370618781427</v>
      </c>
      <c r="BI138" s="25">
        <v>0</v>
      </c>
      <c r="BJ138" s="25">
        <v>964.9969602550832</v>
      </c>
      <c r="BK138" s="25">
        <v>1332.3215748255745</v>
      </c>
      <c r="BL138" s="25">
        <v>-1.5066816782459616E-2</v>
      </c>
      <c r="BM138" s="25">
        <v>-1.7215806245439367E-2</v>
      </c>
    </row>
    <row r="139" spans="1:65" x14ac:dyDescent="0.35">
      <c r="A139" s="25" t="s">
        <v>10700</v>
      </c>
      <c r="B139" s="25" t="s">
        <v>10504</v>
      </c>
      <c r="C139" s="25" t="s">
        <v>10811</v>
      </c>
      <c r="D139" s="25" t="s">
        <v>9780</v>
      </c>
      <c r="E139" s="25" t="s">
        <v>10829</v>
      </c>
      <c r="F139" s="25">
        <v>113859</v>
      </c>
      <c r="G139" s="25">
        <v>0.89714423282726408</v>
      </c>
      <c r="H139" s="25">
        <v>160</v>
      </c>
      <c r="I139" s="40">
        <v>281.7174887969469</v>
      </c>
      <c r="J139" s="43">
        <v>1.8128136674554447</v>
      </c>
      <c r="K139" s="25">
        <v>35</v>
      </c>
      <c r="L139" s="25">
        <v>142.52034419370563</v>
      </c>
      <c r="M139" s="25">
        <v>21.468688137739662</v>
      </c>
      <c r="N139" s="25">
        <v>40.422969178587763</v>
      </c>
      <c r="O139" s="25">
        <v>7.5346191285582771</v>
      </c>
      <c r="P139" s="25">
        <v>15.651419964968868</v>
      </c>
      <c r="Q139" s="25">
        <v>17.236930085060621</v>
      </c>
      <c r="R139" s="25">
        <v>3.2237317919923743</v>
      </c>
      <c r="S139" s="25">
        <v>6.7552541770528114</v>
      </c>
      <c r="T139" s="25">
        <v>7.257944116015433</v>
      </c>
      <c r="U139" s="25">
        <v>0</v>
      </c>
      <c r="V139" s="25">
        <v>0</v>
      </c>
      <c r="W139" s="25">
        <v>1227.196878995828</v>
      </c>
      <c r="X139" s="25">
        <v>0</v>
      </c>
      <c r="Y139" s="25">
        <v>481.97691880743668</v>
      </c>
      <c r="Z139" s="25">
        <v>0</v>
      </c>
      <c r="AA139" s="25">
        <v>174.58</v>
      </c>
      <c r="AB139" s="25">
        <v>2.98</v>
      </c>
      <c r="AC139" s="25">
        <v>304.41691880743667</v>
      </c>
      <c r="AD139" s="25">
        <v>200.25943001048978</v>
      </c>
      <c r="AE139" s="25">
        <v>-16.143742655453483</v>
      </c>
      <c r="AF139" s="25">
        <v>16.523449048618637</v>
      </c>
      <c r="AG139" s="25">
        <v>33.906058735694451</v>
      </c>
      <c r="AH139" s="25">
        <v>0</v>
      </c>
      <c r="AI139" s="25">
        <v>101.46076874999997</v>
      </c>
      <c r="AJ139" s="25">
        <v>0</v>
      </c>
      <c r="AK139" s="25">
        <v>45.155431081630248</v>
      </c>
      <c r="AL139" s="25">
        <v>0</v>
      </c>
      <c r="AM139" s="25">
        <v>19.357465049999998</v>
      </c>
      <c r="AN139" s="25">
        <v>0.65784592655037932</v>
      </c>
      <c r="AO139" s="25">
        <v>281.7174887969469</v>
      </c>
      <c r="AP139" s="25">
        <v>0</v>
      </c>
      <c r="AQ139" s="25">
        <v>0</v>
      </c>
      <c r="AR139" s="25">
        <v>0</v>
      </c>
      <c r="AS139" s="25">
        <v>0</v>
      </c>
      <c r="AT139" s="25">
        <v>0</v>
      </c>
      <c r="AU139" s="25">
        <v>449.85880284927828</v>
      </c>
      <c r="AV139" s="25">
        <v>96.924786956652596</v>
      </c>
      <c r="AW139" s="25">
        <v>96.924786956652596</v>
      </c>
      <c r="AX139" s="25">
        <v>0</v>
      </c>
      <c r="AY139" s="25">
        <v>0</v>
      </c>
      <c r="AZ139" s="25">
        <v>278.79000581873299</v>
      </c>
      <c r="BA139" s="25">
        <v>77.861174682099417</v>
      </c>
      <c r="BB139" s="25">
        <v>83.720346306930665</v>
      </c>
      <c r="BC139" s="25">
        <v>117.20848482970294</v>
      </c>
      <c r="BD139" s="25">
        <v>0</v>
      </c>
      <c r="BE139" s="25">
        <v>74.144010073892701</v>
      </c>
      <c r="BF139" s="25">
        <v>25.49257686009431</v>
      </c>
      <c r="BG139" s="25">
        <v>1.4901660226239122</v>
      </c>
      <c r="BH139" s="25">
        <v>47.161267191174474</v>
      </c>
      <c r="BI139" s="25">
        <v>0</v>
      </c>
      <c r="BJ139" s="25">
        <v>449.85880284927828</v>
      </c>
      <c r="BK139" s="25">
        <v>650.11823285976811</v>
      </c>
      <c r="BL139" s="25">
        <v>1.6776377477737463</v>
      </c>
      <c r="BM139" s="25">
        <v>1.8128136674554447</v>
      </c>
    </row>
    <row r="140" spans="1:65" x14ac:dyDescent="0.35">
      <c r="A140" s="25" t="s">
        <v>10700</v>
      </c>
      <c r="B140" s="25" t="s">
        <v>10813</v>
      </c>
      <c r="C140" s="25" t="s">
        <v>9780</v>
      </c>
      <c r="D140" s="25" t="s">
        <v>9780</v>
      </c>
      <c r="E140" s="25" t="s">
        <v>10201</v>
      </c>
      <c r="F140" s="25">
        <f>F131</f>
        <v>1134611</v>
      </c>
      <c r="G140" s="25">
        <f>G131</f>
        <v>0.89712625302283622</v>
      </c>
      <c r="H140" s="25">
        <f>(H131*N131+H139*N139)/(N131+N139)</f>
        <v>160</v>
      </c>
      <c r="I140" s="25">
        <f>(I131*N131+I139*N139)/(N131+N139)</f>
        <v>317.15153789633138</v>
      </c>
      <c r="J140" s="42">
        <f>(J131*N131+J139*N139)/(N131+N139)</f>
        <v>0.99749708818283611</v>
      </c>
      <c r="K140" s="25">
        <f>K131</f>
        <v>35</v>
      </c>
      <c r="L140" s="25">
        <f t="shared" ref="L140:W140" si="10">L131+L139</f>
        <v>788.89262491370573</v>
      </c>
      <c r="M140" s="25">
        <f t="shared" si="10"/>
        <v>86.501124908806958</v>
      </c>
      <c r="N140" s="25">
        <f t="shared" si="10"/>
        <v>443.23193736153593</v>
      </c>
      <c r="O140" s="25">
        <f t="shared" si="10"/>
        <v>82.615995348534796</v>
      </c>
      <c r="P140" s="25">
        <f t="shared" si="10"/>
        <v>171.6155278669348</v>
      </c>
      <c r="Q140" s="25">
        <f t="shared" si="10"/>
        <v>189.00041414606625</v>
      </c>
      <c r="R140" s="25">
        <f t="shared" si="10"/>
        <v>35.34774700458248</v>
      </c>
      <c r="S140" s="25">
        <f t="shared" si="10"/>
        <v>74.070372788220013</v>
      </c>
      <c r="T140" s="25">
        <f t="shared" si="10"/>
        <v>79.582294353263777</v>
      </c>
      <c r="U140" s="25">
        <f t="shared" si="10"/>
        <v>0</v>
      </c>
      <c r="V140" s="25">
        <f t="shared" si="10"/>
        <v>48915.348736677217</v>
      </c>
      <c r="W140" s="25">
        <f t="shared" si="10"/>
        <v>1227.196878995828</v>
      </c>
      <c r="X140" s="25">
        <f>(X131*N131+X139*N139)/(N131+N139)</f>
        <v>0</v>
      </c>
      <c r="Y140" s="25">
        <f>(Y131*N131+Y139*N139)/(N131+N139)</f>
        <v>481.95979232990135</v>
      </c>
      <c r="Z140" s="25">
        <f>(Z131*N131+Z139*N139)/(N131+N139)</f>
        <v>0</v>
      </c>
      <c r="AA140" s="25">
        <f>(AA131*N131+AA139*N139)/(N131+N139)</f>
        <v>173.34403266427537</v>
      </c>
      <c r="AB140" s="25">
        <f>(AB131*N131+AB139*N139)/(N131+N139)</f>
        <v>4.4704311989620695</v>
      </c>
      <c r="AC140" s="25">
        <f>(AC131*N131+AC139*N139)/(N131+N139)</f>
        <v>304.14532846666395</v>
      </c>
      <c r="AD140" s="25">
        <f>(AD131*N131+AD139*N139)/(N131+N139)</f>
        <v>164.80825443356997</v>
      </c>
      <c r="AE140" s="25">
        <f>(AE131*N131+AE139*N139)/(N131+N139)</f>
        <v>11.33934351303558</v>
      </c>
      <c r="AF140" s="25">
        <f>(AF131*N131+AF139*N139)/(N131+N139)</f>
        <v>1.5069466239104994</v>
      </c>
      <c r="AG140" s="25">
        <f>(AG131*N131+AG139*N139)/(N131+N139)</f>
        <v>3.0922491176947928</v>
      </c>
      <c r="AH140" s="25">
        <f>(AH131*N131+AH139*N139)/(N131+N139)</f>
        <v>23.26769521165906</v>
      </c>
      <c r="AI140" s="25">
        <f>(AI131*N131+AI139*N139)/(N131+N139)</f>
        <v>101.46076874999996</v>
      </c>
      <c r="AJ140" s="25">
        <f>(AJ131*N131+AJ139*N139)/(N131+N139)</f>
        <v>0.66558879700762374</v>
      </c>
      <c r="AK140" s="25">
        <f>(AK131*N131+AK139*N139)/(N131+N139)</f>
        <v>4.1181973702623935</v>
      </c>
      <c r="AL140" s="25">
        <f>(AL131*N131+AL139*N139)/(N131+N139)</f>
        <v>0</v>
      </c>
      <c r="AM140" s="25">
        <f>(AM131*N131+AM139*N139)/(N131+N139)</f>
        <v>19.357465050000005</v>
      </c>
      <c r="AN140" s="25">
        <f>(AN131*N131+AN139*N139)/(N131+N139)</f>
        <v>0.54186297770688552</v>
      </c>
      <c r="AO140" s="25">
        <f>(AO131*N131+AO139*N139)/(N131+N139)</f>
        <v>317.15153789633138</v>
      </c>
      <c r="AP140" s="25">
        <f>(AP131*N131+AP139*N139)/(N131+N139)</f>
        <v>36.079355940085541</v>
      </c>
      <c r="AQ140" s="25">
        <f>(AQ131*N131+AQ139*N139)/(N131+N139)</f>
        <v>12.811660728426475</v>
      </c>
      <c r="AR140" s="25">
        <f>(AR131*N131+AR139*N139)/(N131+N139)</f>
        <v>0</v>
      </c>
      <c r="AS140" s="25">
        <f>(AS131*N131+AS139*N139)/(N131+N139)</f>
        <v>0</v>
      </c>
      <c r="AT140" s="25">
        <f>(AT131*N131+AT139*N139)/(N131+N139)</f>
        <v>23.26769521165906</v>
      </c>
      <c r="AU140" s="25">
        <f>(AU131*N131+AU139*N139)/(N131+N139)</f>
        <v>251.71626727812722</v>
      </c>
      <c r="AV140" s="25">
        <f>(AV131*N131+AV139*N139)/(N131+N139)</f>
        <v>52.833340475333408</v>
      </c>
      <c r="AW140" s="25">
        <f>(AW131*N131+AW139*N139)/(N131+N139)</f>
        <v>52.833340475333408</v>
      </c>
      <c r="AX140" s="25">
        <f>(AX131*N131+AX139*N139)/(N131+N139)</f>
        <v>0</v>
      </c>
      <c r="AY140" s="25">
        <f>(AY131*N131+AY139*N139)/(N131+N139)</f>
        <v>0</v>
      </c>
      <c r="AZ140" s="25">
        <f>(AZ131*N131+AZ139*N139)/(N131+N139)</f>
        <v>133.08894216093168</v>
      </c>
      <c r="BA140" s="25">
        <f>(BA131*N131+BA139*N139)/(N131+N139)</f>
        <v>77.861174682099431</v>
      </c>
      <c r="BB140" s="25">
        <f>(BB131*N131+BB139*N139)/(N131+N139)</f>
        <v>23.01156978284677</v>
      </c>
      <c r="BC140" s="25">
        <f>(BC131*N131+BC139*N139)/(N131+N139)</f>
        <v>32.216197695985478</v>
      </c>
      <c r="BD140" s="25">
        <f>(BD131*N131+BD139*N139)/(N131+N139)</f>
        <v>0</v>
      </c>
      <c r="BE140" s="25">
        <f>(BE131*N131+BE139*N139)/(N131+N139)</f>
        <v>65.793984641862153</v>
      </c>
      <c r="BF140" s="25">
        <f>(BF131*N131+BF139*N139)/(N131+N139)</f>
        <v>22.562743375171312</v>
      </c>
      <c r="BG140" s="25">
        <f>(BG131*N131+BG139*N139)/(N131+N139)</f>
        <v>1.4901660226239124</v>
      </c>
      <c r="BH140" s="25">
        <f>(BH131*N131+BH139*N139)/(N131+N139)</f>
        <v>41.74107524406692</v>
      </c>
      <c r="BI140" s="25">
        <f>(BI131*N131+BI139*N139)/(N131+N139)</f>
        <v>0</v>
      </c>
      <c r="BJ140" s="25">
        <f>(BJ131*N131+BJ139*N139)/(N131+N139)</f>
        <v>287.79562321821277</v>
      </c>
      <c r="BK140" s="25">
        <f>(BK131*N131+BK139*N139)/(N131+N139)</f>
        <v>452.60387765178274</v>
      </c>
      <c r="BL140" s="25">
        <f>(BL131*N131+BL139*N139)/(N131+N139)</f>
        <v>1.0305629708516324</v>
      </c>
      <c r="BM140" s="25">
        <f>(BM131*N131+BM139*N139)/(N131+N139)</f>
        <v>0.99749708818283611</v>
      </c>
    </row>
    <row r="141" spans="1:65" x14ac:dyDescent="0.35">
      <c r="A141" s="25" t="s">
        <v>10709</v>
      </c>
      <c r="B141" s="25" t="s">
        <v>10504</v>
      </c>
      <c r="C141" s="25" t="s">
        <v>10660</v>
      </c>
      <c r="D141" s="25" t="s">
        <v>10506</v>
      </c>
      <c r="E141" s="25" t="s">
        <v>10830</v>
      </c>
      <c r="F141" s="25">
        <v>1134611</v>
      </c>
      <c r="G141" s="25">
        <v>0.89712625302283622</v>
      </c>
      <c r="H141" s="25">
        <v>160</v>
      </c>
      <c r="I141" s="25">
        <v>340.0649055894088</v>
      </c>
      <c r="J141" s="42">
        <v>0.96276494245597111</v>
      </c>
      <c r="K141" s="25">
        <v>35</v>
      </c>
      <c r="L141" s="25">
        <v>549.27832461755156</v>
      </c>
      <c r="M141" s="25">
        <v>79.411635356047853</v>
      </c>
      <c r="N141" s="25">
        <v>402.80896818294815</v>
      </c>
      <c r="O141" s="25">
        <v>75.081376219976519</v>
      </c>
      <c r="P141" s="25">
        <v>155.96410790196592</v>
      </c>
      <c r="Q141" s="25">
        <v>171.76348406100564</v>
      </c>
      <c r="R141" s="25">
        <v>32.124015212590109</v>
      </c>
      <c r="S141" s="25">
        <v>67.315118611167208</v>
      </c>
      <c r="T141" s="25">
        <v>72.324350237248339</v>
      </c>
      <c r="U141" s="25">
        <v>0</v>
      </c>
      <c r="V141" s="25">
        <v>48915.348736677217</v>
      </c>
      <c r="W141" s="25">
        <v>0</v>
      </c>
      <c r="X141" s="25">
        <v>0</v>
      </c>
      <c r="Y141" s="25">
        <v>481.95807364156963</v>
      </c>
      <c r="Z141" s="25">
        <v>0</v>
      </c>
      <c r="AA141" s="25">
        <v>173.22</v>
      </c>
      <c r="AB141" s="25">
        <v>4.62</v>
      </c>
      <c r="AC141" s="25">
        <v>304.11807364156965</v>
      </c>
      <c r="AD141" s="25">
        <v>141.89316805216083</v>
      </c>
      <c r="AE141" s="25">
        <v>14.097345526080964</v>
      </c>
      <c r="AF141" s="25">
        <v>0</v>
      </c>
      <c r="AG141" s="25">
        <v>0</v>
      </c>
      <c r="AH141" s="25">
        <v>25.602671343497537</v>
      </c>
      <c r="AI141" s="25">
        <v>101.46076874999997</v>
      </c>
      <c r="AJ141" s="25">
        <v>0.73238243258237268</v>
      </c>
      <c r="AK141" s="25">
        <v>0</v>
      </c>
      <c r="AL141" s="25">
        <v>0</v>
      </c>
      <c r="AM141" s="25">
        <v>0</v>
      </c>
      <c r="AN141" s="25">
        <v>0.46657262540533723</v>
      </c>
      <c r="AO141" s="25">
        <v>340.0649055894088</v>
      </c>
      <c r="AP141" s="25">
        <v>39.700016869578505</v>
      </c>
      <c r="AQ141" s="25">
        <v>14.097345526080964</v>
      </c>
      <c r="AR141" s="25">
        <v>0</v>
      </c>
      <c r="AS141" s="25">
        <v>0</v>
      </c>
      <c r="AT141" s="25">
        <v>25.602671343497537</v>
      </c>
      <c r="AU141" s="25">
        <v>284.92745798091266</v>
      </c>
      <c r="AV141" s="25">
        <v>110.07270767499999</v>
      </c>
      <c r="AW141" s="25">
        <v>110.07270767499999</v>
      </c>
      <c r="AX141" s="25">
        <v>0</v>
      </c>
      <c r="AY141" s="25">
        <v>0</v>
      </c>
      <c r="AZ141" s="25">
        <v>110.34281119328003</v>
      </c>
      <c r="BA141" s="25">
        <v>77.861174682099431</v>
      </c>
      <c r="BB141" s="25">
        <v>13.534015212991914</v>
      </c>
      <c r="BC141" s="25">
        <v>18.947621298188679</v>
      </c>
      <c r="BD141" s="25">
        <v>0</v>
      </c>
      <c r="BE141" s="25">
        <v>64.51193911263266</v>
      </c>
      <c r="BF141" s="25">
        <v>22.11290283859956</v>
      </c>
      <c r="BG141" s="25">
        <v>1.4901660226239126</v>
      </c>
      <c r="BH141" s="25">
        <v>40.908870251409184</v>
      </c>
      <c r="BI141" s="25">
        <v>0</v>
      </c>
      <c r="BJ141" s="25">
        <v>324.62747485049118</v>
      </c>
      <c r="BK141" s="25">
        <v>466.52064290265201</v>
      </c>
      <c r="BL141" s="25">
        <v>1.0765639981231621</v>
      </c>
      <c r="BM141" s="25">
        <v>0.96276494245597111</v>
      </c>
    </row>
    <row r="142" spans="1:65" x14ac:dyDescent="0.35">
      <c r="A142" s="25" t="s">
        <v>10709</v>
      </c>
      <c r="B142" s="25" t="s">
        <v>10504</v>
      </c>
      <c r="C142" s="25" t="s">
        <v>10660</v>
      </c>
      <c r="D142" s="25" t="s">
        <v>10507</v>
      </c>
      <c r="E142" s="25" t="s">
        <v>10831</v>
      </c>
      <c r="F142" s="25">
        <v>1134611</v>
      </c>
      <c r="G142" s="25">
        <v>0.89712625302283622</v>
      </c>
      <c r="H142" s="25">
        <v>160</v>
      </c>
      <c r="I142" s="25">
        <v>397.63024387659664</v>
      </c>
      <c r="J142" s="42">
        <v>0.6042395275098249</v>
      </c>
      <c r="K142" s="25">
        <v>35</v>
      </c>
      <c r="L142" s="25">
        <v>549.27832461755156</v>
      </c>
      <c r="M142" s="25">
        <v>79.411635356047853</v>
      </c>
      <c r="N142" s="25">
        <v>402.80896818294815</v>
      </c>
      <c r="O142" s="25">
        <v>75.081376219976519</v>
      </c>
      <c r="P142" s="25">
        <v>155.96410790196592</v>
      </c>
      <c r="Q142" s="25">
        <v>171.76348406100564</v>
      </c>
      <c r="R142" s="25">
        <v>32.124015212590109</v>
      </c>
      <c r="S142" s="25">
        <v>67.315118611167208</v>
      </c>
      <c r="T142" s="25">
        <v>72.324350237248339</v>
      </c>
      <c r="U142" s="25">
        <v>0</v>
      </c>
      <c r="V142" s="25">
        <v>0</v>
      </c>
      <c r="W142" s="25">
        <v>12228.837184169304</v>
      </c>
      <c r="X142" s="25">
        <v>0</v>
      </c>
      <c r="Y142" s="25">
        <v>481.95807364156963</v>
      </c>
      <c r="Z142" s="25">
        <v>0</v>
      </c>
      <c r="AA142" s="25">
        <v>173.22</v>
      </c>
      <c r="AB142" s="25">
        <v>4.62</v>
      </c>
      <c r="AC142" s="25">
        <v>304.11807364156965</v>
      </c>
      <c r="AD142" s="25">
        <v>84.327829764972989</v>
      </c>
      <c r="AE142" s="25">
        <v>-15.844897489586433</v>
      </c>
      <c r="AF142" s="25">
        <v>1.6581727925007792</v>
      </c>
      <c r="AG142" s="25">
        <v>-17.17779583189888</v>
      </c>
      <c r="AH142" s="25">
        <v>0</v>
      </c>
      <c r="AI142" s="25">
        <v>101.46076874999997</v>
      </c>
      <c r="AJ142" s="25">
        <v>0</v>
      </c>
      <c r="AK142" s="25">
        <v>14.231581543957551</v>
      </c>
      <c r="AL142" s="25">
        <v>0</v>
      </c>
      <c r="AM142" s="25">
        <v>0</v>
      </c>
      <c r="AN142" s="25">
        <v>0.27728647875219964</v>
      </c>
      <c r="AO142" s="25">
        <v>397.63024387659664</v>
      </c>
      <c r="AP142" s="25">
        <v>0</v>
      </c>
      <c r="AQ142" s="25">
        <v>0</v>
      </c>
      <c r="AR142" s="25">
        <v>0</v>
      </c>
      <c r="AS142" s="25">
        <v>0</v>
      </c>
      <c r="AT142" s="25">
        <v>0</v>
      </c>
      <c r="AU142" s="25">
        <v>295.05415456020785</v>
      </c>
      <c r="AV142" s="25">
        <v>110.07270767499999</v>
      </c>
      <c r="AW142" s="25">
        <v>110.07270767499999</v>
      </c>
      <c r="AX142" s="25">
        <v>0</v>
      </c>
      <c r="AY142" s="25">
        <v>0</v>
      </c>
      <c r="AZ142" s="25">
        <v>110.34281119328003</v>
      </c>
      <c r="BA142" s="25">
        <v>77.861174682099431</v>
      </c>
      <c r="BB142" s="25">
        <v>13.534015212991914</v>
      </c>
      <c r="BC142" s="25">
        <v>18.947621298188679</v>
      </c>
      <c r="BD142" s="25">
        <v>0</v>
      </c>
      <c r="BE142" s="25">
        <v>74.638635691927874</v>
      </c>
      <c r="BF142" s="25">
        <v>25.666129708527706</v>
      </c>
      <c r="BG142" s="25">
        <v>1.4901660226239126</v>
      </c>
      <c r="BH142" s="25">
        <v>47.482339960776258</v>
      </c>
      <c r="BI142" s="25">
        <v>0</v>
      </c>
      <c r="BJ142" s="25">
        <v>295.05415456020785</v>
      </c>
      <c r="BK142" s="25">
        <v>379.38198432518084</v>
      </c>
      <c r="BL142" s="25">
        <v>0.79003496177206389</v>
      </c>
      <c r="BM142" s="25">
        <v>0.6042395275098249</v>
      </c>
    </row>
    <row r="143" spans="1:65" x14ac:dyDescent="0.35">
      <c r="A143" s="25" t="s">
        <v>10709</v>
      </c>
      <c r="B143" s="25" t="s">
        <v>10504</v>
      </c>
      <c r="C143" s="25" t="s">
        <v>10660</v>
      </c>
      <c r="D143" s="25" t="s">
        <v>10508</v>
      </c>
      <c r="E143" s="25" t="s">
        <v>10832</v>
      </c>
      <c r="F143" s="25">
        <v>1134611</v>
      </c>
      <c r="G143" s="25">
        <v>0.89712625302283622</v>
      </c>
      <c r="H143" s="25">
        <v>160</v>
      </c>
      <c r="I143" s="25">
        <v>382.11062083719855</v>
      </c>
      <c r="J143" s="42">
        <v>0.66360884417272326</v>
      </c>
      <c r="K143" s="25">
        <v>35</v>
      </c>
      <c r="L143" s="25">
        <v>549.27832461755156</v>
      </c>
      <c r="M143" s="25">
        <v>79.411635356047853</v>
      </c>
      <c r="N143" s="25">
        <v>402.80896818294815</v>
      </c>
      <c r="O143" s="25">
        <v>75.081376219976519</v>
      </c>
      <c r="P143" s="25">
        <v>155.96410790196592</v>
      </c>
      <c r="Q143" s="25">
        <v>171.76348406100564</v>
      </c>
      <c r="R143" s="25">
        <v>32.124015212590109</v>
      </c>
      <c r="S143" s="25">
        <v>67.315118611167208</v>
      </c>
      <c r="T143" s="25">
        <v>72.324350237248339</v>
      </c>
      <c r="U143" s="25">
        <v>0</v>
      </c>
      <c r="V143" s="25">
        <v>0</v>
      </c>
      <c r="W143" s="25">
        <v>0</v>
      </c>
      <c r="X143" s="25">
        <v>12228837.184169304</v>
      </c>
      <c r="Y143" s="25">
        <v>481.95807364156963</v>
      </c>
      <c r="Z143" s="25">
        <v>0</v>
      </c>
      <c r="AA143" s="25">
        <v>173.22</v>
      </c>
      <c r="AB143" s="25">
        <v>4.62</v>
      </c>
      <c r="AC143" s="25">
        <v>304.11807364156965</v>
      </c>
      <c r="AD143" s="25">
        <v>99.847452804371073</v>
      </c>
      <c r="AE143" s="25">
        <v>-15.844897489586433</v>
      </c>
      <c r="AF143" s="25">
        <v>0</v>
      </c>
      <c r="AG143" s="25">
        <v>0</v>
      </c>
      <c r="AH143" s="25">
        <v>0</v>
      </c>
      <c r="AI143" s="25">
        <v>101.46076874999997</v>
      </c>
      <c r="AJ143" s="25">
        <v>0</v>
      </c>
      <c r="AK143" s="25">
        <v>14.231581543957551</v>
      </c>
      <c r="AL143" s="25">
        <v>0</v>
      </c>
      <c r="AM143" s="25">
        <v>0</v>
      </c>
      <c r="AN143" s="25">
        <v>0.32831804966004824</v>
      </c>
      <c r="AO143" s="25">
        <v>382.11062083719855</v>
      </c>
      <c r="AP143" s="25">
        <v>0</v>
      </c>
      <c r="AQ143" s="25">
        <v>0</v>
      </c>
      <c r="AR143" s="25">
        <v>0</v>
      </c>
      <c r="AS143" s="25">
        <v>0</v>
      </c>
      <c r="AT143" s="25">
        <v>0</v>
      </c>
      <c r="AU143" s="25">
        <v>292.84260827709363</v>
      </c>
      <c r="AV143" s="25">
        <v>110.07270767499999</v>
      </c>
      <c r="AW143" s="25">
        <v>110.07270767499999</v>
      </c>
      <c r="AX143" s="25">
        <v>0</v>
      </c>
      <c r="AY143" s="25">
        <v>0</v>
      </c>
      <c r="AZ143" s="25">
        <v>110.34281119328003</v>
      </c>
      <c r="BA143" s="25">
        <v>77.861174682099431</v>
      </c>
      <c r="BB143" s="25">
        <v>13.534015212991914</v>
      </c>
      <c r="BC143" s="25">
        <v>18.947621298188679</v>
      </c>
      <c r="BD143" s="25">
        <v>0</v>
      </c>
      <c r="BE143" s="25">
        <v>72.427089408813657</v>
      </c>
      <c r="BF143" s="25">
        <v>24.890148556557804</v>
      </c>
      <c r="BG143" s="25">
        <v>1.4901660226239126</v>
      </c>
      <c r="BH143" s="25">
        <v>46.046774829631936</v>
      </c>
      <c r="BI143" s="25">
        <v>0</v>
      </c>
      <c r="BJ143" s="25">
        <v>292.84260827709363</v>
      </c>
      <c r="BK143" s="25">
        <v>392.69006108146471</v>
      </c>
      <c r="BL143" s="25">
        <v>0.83379453382554414</v>
      </c>
      <c r="BM143" s="25">
        <v>0.66360884417272326</v>
      </c>
    </row>
    <row r="144" spans="1:65" x14ac:dyDescent="0.35">
      <c r="A144" s="25" t="s">
        <v>10709</v>
      </c>
      <c r="B144" s="25" t="s">
        <v>10504</v>
      </c>
      <c r="C144" s="25" t="s">
        <v>10660</v>
      </c>
      <c r="D144" s="25" t="s">
        <v>10509</v>
      </c>
      <c r="E144" s="25" t="s">
        <v>10833</v>
      </c>
      <c r="F144" s="25">
        <v>1134611</v>
      </c>
      <c r="G144" s="25">
        <v>0.89712625302283622</v>
      </c>
      <c r="H144" s="25">
        <v>160</v>
      </c>
      <c r="I144" s="25">
        <v>356.02331689656876</v>
      </c>
      <c r="J144" s="42">
        <v>0.72129918429655138</v>
      </c>
      <c r="K144" s="25">
        <v>35</v>
      </c>
      <c r="L144" s="25">
        <v>342.8066154138786</v>
      </c>
      <c r="M144" s="25">
        <v>66.861434958443638</v>
      </c>
      <c r="N144" s="25">
        <v>402.80896818294815</v>
      </c>
      <c r="O144" s="25">
        <v>56.602716209067871</v>
      </c>
      <c r="P144" s="25">
        <v>162.56362933443327</v>
      </c>
      <c r="Q144" s="25">
        <v>183.64262263944696</v>
      </c>
      <c r="R144" s="25">
        <v>32.124015212590109</v>
      </c>
      <c r="S144" s="25">
        <v>79.194257189608479</v>
      </c>
      <c r="T144" s="25">
        <v>72.324350237248339</v>
      </c>
      <c r="U144" s="25">
        <v>0</v>
      </c>
      <c r="V144" s="25">
        <v>0</v>
      </c>
      <c r="W144" s="25">
        <v>0</v>
      </c>
      <c r="X144" s="25">
        <v>0</v>
      </c>
      <c r="Y144" s="25">
        <v>444.96628403848445</v>
      </c>
      <c r="Z144" s="25">
        <v>0</v>
      </c>
      <c r="AA144" s="25">
        <v>173.22</v>
      </c>
      <c r="AB144" s="25">
        <v>4.62</v>
      </c>
      <c r="AC144" s="25">
        <v>267.12628403848441</v>
      </c>
      <c r="AD144" s="25">
        <v>88.942967141915688</v>
      </c>
      <c r="AE144" s="25">
        <v>-12.517801608084328</v>
      </c>
      <c r="AF144" s="25">
        <v>0</v>
      </c>
      <c r="AG144" s="25">
        <v>0</v>
      </c>
      <c r="AH144" s="25">
        <v>0</v>
      </c>
      <c r="AI144" s="25">
        <v>101.46076874999997</v>
      </c>
      <c r="AJ144" s="25">
        <v>0</v>
      </c>
      <c r="AK144" s="25">
        <v>0</v>
      </c>
      <c r="AL144" s="25">
        <v>0</v>
      </c>
      <c r="AM144" s="25">
        <v>0</v>
      </c>
      <c r="AN144" s="25">
        <v>0.33296224466290941</v>
      </c>
      <c r="AO144" s="25">
        <v>356.02331689656876</v>
      </c>
      <c r="AP144" s="25">
        <v>0</v>
      </c>
      <c r="AQ144" s="25">
        <v>0</v>
      </c>
      <c r="AR144" s="25">
        <v>0</v>
      </c>
      <c r="AS144" s="25">
        <v>0</v>
      </c>
      <c r="AT144" s="25">
        <v>0</v>
      </c>
      <c r="AU144" s="25">
        <v>269.98264496461638</v>
      </c>
      <c r="AV144" s="25">
        <v>107.1298585</v>
      </c>
      <c r="AW144" s="25">
        <v>107.1298585</v>
      </c>
      <c r="AX144" s="25">
        <v>0</v>
      </c>
      <c r="AY144" s="25">
        <v>0</v>
      </c>
      <c r="AZ144" s="25">
        <v>96.171138237356402</v>
      </c>
      <c r="BA144" s="25">
        <v>77.861174682099431</v>
      </c>
      <c r="BB144" s="25">
        <v>7.6291514813570727</v>
      </c>
      <c r="BC144" s="25">
        <v>10.680812073899901</v>
      </c>
      <c r="BD144" s="25">
        <v>0</v>
      </c>
      <c r="BE144" s="25">
        <v>66.681648227259956</v>
      </c>
      <c r="BF144" s="25">
        <v>22.874204282328435</v>
      </c>
      <c r="BG144" s="25">
        <v>1.4901660226239126</v>
      </c>
      <c r="BH144" s="25">
        <v>42.317277922307603</v>
      </c>
      <c r="BI144" s="25">
        <v>0</v>
      </c>
      <c r="BJ144" s="25">
        <v>269.98264496461638</v>
      </c>
      <c r="BK144" s="25">
        <v>358.92561210653207</v>
      </c>
      <c r="BL144" s="25">
        <v>0.96134054719621309</v>
      </c>
      <c r="BM144" s="25">
        <v>0.72129918429655138</v>
      </c>
    </row>
    <row r="145" spans="1:65" x14ac:dyDescent="0.35">
      <c r="A145" s="25" t="s">
        <v>10709</v>
      </c>
      <c r="B145" s="25" t="s">
        <v>10504</v>
      </c>
      <c r="C145" s="25" t="s">
        <v>10660</v>
      </c>
      <c r="D145" s="25" t="s">
        <v>10510</v>
      </c>
      <c r="E145" s="25" t="s">
        <v>10834</v>
      </c>
      <c r="F145" s="25">
        <v>1134611</v>
      </c>
      <c r="G145" s="25">
        <v>0.89712625302283622</v>
      </c>
      <c r="H145" s="25">
        <v>160</v>
      </c>
      <c r="I145" s="25">
        <v>442.18841373391149</v>
      </c>
      <c r="J145" s="42">
        <v>0.44527023998947485</v>
      </c>
      <c r="K145" s="25">
        <v>35</v>
      </c>
      <c r="L145" s="25">
        <v>587.42699614834191</v>
      </c>
      <c r="M145" s="25">
        <v>78.504380375156074</v>
      </c>
      <c r="N145" s="25">
        <v>402.80896818294815</v>
      </c>
      <c r="O145" s="25">
        <v>90.268482747378215</v>
      </c>
      <c r="P145" s="25">
        <v>140.91063324975892</v>
      </c>
      <c r="Q145" s="25">
        <v>171.62985218581096</v>
      </c>
      <c r="R145" s="25">
        <v>32.124015212590109</v>
      </c>
      <c r="S145" s="25">
        <v>0</v>
      </c>
      <c r="T145" s="25">
        <v>139.50583697322082</v>
      </c>
      <c r="U145" s="25">
        <v>0</v>
      </c>
      <c r="V145" s="25">
        <v>0</v>
      </c>
      <c r="W145" s="25">
        <v>0</v>
      </c>
      <c r="X145" s="25">
        <v>0</v>
      </c>
      <c r="Y145" s="25">
        <v>520.17140488126245</v>
      </c>
      <c r="Z145" s="25">
        <v>0</v>
      </c>
      <c r="AA145" s="25">
        <v>173.22</v>
      </c>
      <c r="AB145" s="25">
        <v>4.62</v>
      </c>
      <c r="AC145" s="25">
        <v>342.33140488126247</v>
      </c>
      <c r="AD145" s="25">
        <v>77.982991147350958</v>
      </c>
      <c r="AE145" s="25">
        <v>-23.477777602649017</v>
      </c>
      <c r="AF145" s="25">
        <v>0</v>
      </c>
      <c r="AG145" s="25">
        <v>0</v>
      </c>
      <c r="AH145" s="25">
        <v>0</v>
      </c>
      <c r="AI145" s="25">
        <v>101.46076874999997</v>
      </c>
      <c r="AJ145" s="25">
        <v>0</v>
      </c>
      <c r="AK145" s="25">
        <v>0</v>
      </c>
      <c r="AL145" s="25">
        <v>0</v>
      </c>
      <c r="AM145" s="25">
        <v>0</v>
      </c>
      <c r="AN145" s="25">
        <v>0.22779969945906461</v>
      </c>
      <c r="AO145" s="25">
        <v>442.18841373391149</v>
      </c>
      <c r="AP145" s="25">
        <v>0</v>
      </c>
      <c r="AQ145" s="25">
        <v>0</v>
      </c>
      <c r="AR145" s="25">
        <v>0</v>
      </c>
      <c r="AS145" s="25">
        <v>0</v>
      </c>
      <c r="AT145" s="25">
        <v>0</v>
      </c>
      <c r="AU145" s="25">
        <v>296.24175483777555</v>
      </c>
      <c r="AV145" s="25">
        <v>116.78533159999999</v>
      </c>
      <c r="AW145" s="25">
        <v>116.78533159999999</v>
      </c>
      <c r="AX145" s="25">
        <v>0</v>
      </c>
      <c r="AY145" s="25">
        <v>0</v>
      </c>
      <c r="AZ145" s="25">
        <v>100.49624871119428</v>
      </c>
      <c r="BA145" s="25">
        <v>77.861174682099431</v>
      </c>
      <c r="BB145" s="25">
        <v>9.4312808454561896</v>
      </c>
      <c r="BC145" s="25">
        <v>13.203793183638666</v>
      </c>
      <c r="BD145" s="25">
        <v>0</v>
      </c>
      <c r="BE145" s="25">
        <v>78.960174526581298</v>
      </c>
      <c r="BF145" s="25">
        <v>27.182459124195574</v>
      </c>
      <c r="BG145" s="25">
        <v>1.4901660226239126</v>
      </c>
      <c r="BH145" s="25">
        <v>50.287549379761806</v>
      </c>
      <c r="BI145" s="25">
        <v>0</v>
      </c>
      <c r="BJ145" s="25">
        <v>296.24175483777555</v>
      </c>
      <c r="BK145" s="25">
        <v>374.2247459851265</v>
      </c>
      <c r="BL145" s="25">
        <v>0.57515418771513638</v>
      </c>
      <c r="BM145" s="25">
        <v>0.44527023998947485</v>
      </c>
    </row>
    <row r="146" spans="1:65" x14ac:dyDescent="0.35">
      <c r="A146" s="25" t="s">
        <v>10709</v>
      </c>
      <c r="B146" s="25" t="s">
        <v>10504</v>
      </c>
      <c r="C146" s="25" t="s">
        <v>10660</v>
      </c>
      <c r="D146" s="25" t="s">
        <v>10511</v>
      </c>
      <c r="E146" s="25" t="s">
        <v>10835</v>
      </c>
      <c r="F146" s="25">
        <v>1134611</v>
      </c>
      <c r="G146" s="25">
        <v>0.89712625302283622</v>
      </c>
      <c r="H146" s="25">
        <v>160</v>
      </c>
      <c r="I146" s="40">
        <v>510.66854835500345</v>
      </c>
      <c r="J146" s="66">
        <v>0.54125247509065799</v>
      </c>
      <c r="K146" s="25">
        <v>35</v>
      </c>
      <c r="L146" s="25">
        <v>1608.102479622059</v>
      </c>
      <c r="M146" s="25">
        <v>113.79565558220146</v>
      </c>
      <c r="N146" s="25">
        <v>402.80896818294815</v>
      </c>
      <c r="O146" s="25">
        <v>294.3726947546553</v>
      </c>
      <c r="P146" s="25">
        <v>74.136990594071619</v>
      </c>
      <c r="Q146" s="25">
        <v>34.299282834221195</v>
      </c>
      <c r="R146" s="25">
        <v>34.299282834221195</v>
      </c>
      <c r="S146" s="25">
        <v>0</v>
      </c>
      <c r="T146" s="25">
        <v>0</v>
      </c>
      <c r="U146" s="25">
        <v>255408.64494810038</v>
      </c>
      <c r="V146" s="25">
        <v>0</v>
      </c>
      <c r="W146" s="25">
        <v>0</v>
      </c>
      <c r="X146" s="25">
        <v>0</v>
      </c>
      <c r="Y146" s="25">
        <v>822.38024017905389</v>
      </c>
      <c r="Z146" s="25">
        <v>0</v>
      </c>
      <c r="AA146" s="25">
        <v>173.22</v>
      </c>
      <c r="AB146" s="25">
        <v>4.62</v>
      </c>
      <c r="AC146" s="25">
        <v>644.54024017905385</v>
      </c>
      <c r="AD146" s="25">
        <v>311.71169182405043</v>
      </c>
      <c r="AE146" s="25">
        <v>37.291241410399294</v>
      </c>
      <c r="AF146" s="25">
        <v>0</v>
      </c>
      <c r="AG146" s="25">
        <v>0</v>
      </c>
      <c r="AH146" s="25">
        <v>29.760957484294849</v>
      </c>
      <c r="AI146" s="25">
        <v>123.00035822944251</v>
      </c>
      <c r="AJ146" s="25">
        <v>121.65913469991379</v>
      </c>
      <c r="AK146" s="25">
        <v>0</v>
      </c>
      <c r="AL146" s="25">
        <v>0</v>
      </c>
      <c r="AM146" s="25">
        <v>0</v>
      </c>
      <c r="AN146" s="25">
        <v>0.48361866706329559</v>
      </c>
      <c r="AO146" s="25">
        <v>510.66854835500345</v>
      </c>
      <c r="AP146" s="25">
        <v>67.052198894694143</v>
      </c>
      <c r="AQ146" s="25">
        <v>37.291241410399294</v>
      </c>
      <c r="AR146" s="25">
        <v>0</v>
      </c>
      <c r="AS146" s="25">
        <v>0</v>
      </c>
      <c r="AT146" s="25">
        <v>29.760957484294849</v>
      </c>
      <c r="AU146" s="25">
        <v>377.17696520840826</v>
      </c>
      <c r="AV146" s="25">
        <v>146.56093899999999</v>
      </c>
      <c r="AW146" s="25">
        <v>146.56093899999999</v>
      </c>
      <c r="AX146" s="25">
        <v>0</v>
      </c>
      <c r="AY146" s="25">
        <v>0</v>
      </c>
      <c r="AZ146" s="25">
        <v>121.3795031156792</v>
      </c>
      <c r="BA146" s="25">
        <v>83.718984207234897</v>
      </c>
      <c r="BB146" s="25">
        <v>15.691882878518463</v>
      </c>
      <c r="BC146" s="25">
        <v>21.968636029925847</v>
      </c>
      <c r="BD146" s="25">
        <v>0</v>
      </c>
      <c r="BE146" s="25">
        <v>109.23652309272912</v>
      </c>
      <c r="BF146" s="25">
        <v>37.766402064217992</v>
      </c>
      <c r="BG146" s="25">
        <v>1.602277209707845</v>
      </c>
      <c r="BH146" s="25">
        <v>69.86784381880328</v>
      </c>
      <c r="BI146" s="25">
        <v>0</v>
      </c>
      <c r="BJ146" s="25">
        <v>444.22916410310239</v>
      </c>
      <c r="BK146" s="25">
        <v>755.94085592715282</v>
      </c>
      <c r="BL146" s="25">
        <v>0.42883376167687315</v>
      </c>
      <c r="BM146" s="25">
        <v>0.54125247509065799</v>
      </c>
    </row>
    <row r="147" spans="1:65" x14ac:dyDescent="0.35">
      <c r="A147" s="25" t="s">
        <v>10709</v>
      </c>
      <c r="B147" s="25" t="s">
        <v>10504</v>
      </c>
      <c r="C147" s="25" t="s">
        <v>10660</v>
      </c>
      <c r="D147" s="25" t="s">
        <v>10512</v>
      </c>
      <c r="E147" s="25" t="s">
        <v>10836</v>
      </c>
      <c r="F147" s="25">
        <v>1134611</v>
      </c>
      <c r="G147" s="25">
        <v>0.89712625302283622</v>
      </c>
      <c r="H147" s="25">
        <v>160</v>
      </c>
      <c r="I147" s="25">
        <v>1367.8628368283819</v>
      </c>
      <c r="J147" s="42">
        <v>-0.32635174129055172</v>
      </c>
      <c r="K147" s="25">
        <v>35</v>
      </c>
      <c r="L147" s="25">
        <v>611.24276296068479</v>
      </c>
      <c r="M147" s="25">
        <v>77.226057638174964</v>
      </c>
      <c r="N147" s="25">
        <v>402.80896818294815</v>
      </c>
      <c r="O147" s="25">
        <v>294.3726947546553</v>
      </c>
      <c r="P147" s="25">
        <v>74.136990594071619</v>
      </c>
      <c r="Q147" s="25">
        <v>34.299282834221195</v>
      </c>
      <c r="R147" s="25">
        <v>34.299282834221195</v>
      </c>
      <c r="S147" s="25">
        <v>0</v>
      </c>
      <c r="T147" s="25">
        <v>0</v>
      </c>
      <c r="U147" s="25">
        <v>255408.64494810038</v>
      </c>
      <c r="V147" s="25">
        <v>0</v>
      </c>
      <c r="W147" s="25">
        <v>0</v>
      </c>
      <c r="X147" s="25">
        <v>0</v>
      </c>
      <c r="Y147" s="25">
        <v>1711.8733647125105</v>
      </c>
      <c r="Z147" s="25">
        <v>0</v>
      </c>
      <c r="AA147" s="25">
        <v>173.22</v>
      </c>
      <c r="AB147" s="25">
        <v>4.62</v>
      </c>
      <c r="AC147" s="25">
        <v>1534.0333647125105</v>
      </c>
      <c r="AD147" s="25">
        <v>344.01052788412858</v>
      </c>
      <c r="AE147" s="25">
        <v>42.357958935782534</v>
      </c>
      <c r="AF147" s="25">
        <v>0</v>
      </c>
      <c r="AG147" s="25">
        <v>0</v>
      </c>
      <c r="AH147" s="25">
        <v>33.599760464667604</v>
      </c>
      <c r="AI147" s="25">
        <v>123.00035822944251</v>
      </c>
      <c r="AJ147" s="25">
        <v>145.05245025423599</v>
      </c>
      <c r="AK147" s="25">
        <v>0</v>
      </c>
      <c r="AL147" s="25">
        <v>0</v>
      </c>
      <c r="AM147" s="25">
        <v>0</v>
      </c>
      <c r="AN147" s="25">
        <v>0.22425231145386382</v>
      </c>
      <c r="AO147" s="25">
        <v>1367.8628368283819</v>
      </c>
      <c r="AP147" s="25">
        <v>75.957719400450145</v>
      </c>
      <c r="AQ147" s="25">
        <v>42.357958935782534</v>
      </c>
      <c r="AR147" s="25">
        <v>0</v>
      </c>
      <c r="AS147" s="25">
        <v>0</v>
      </c>
      <c r="AT147" s="25">
        <v>33.599760464667604</v>
      </c>
      <c r="AU147" s="25">
        <v>502.66069878235561</v>
      </c>
      <c r="AV147" s="25">
        <v>146.56093899999999</v>
      </c>
      <c r="AW147" s="25">
        <v>146.56093899999999</v>
      </c>
      <c r="AX147" s="25">
        <v>0</v>
      </c>
      <c r="AY147" s="25">
        <v>0</v>
      </c>
      <c r="AZ147" s="25">
        <v>121.3795031156792</v>
      </c>
      <c r="BA147" s="25">
        <v>83.718984207234897</v>
      </c>
      <c r="BB147" s="25">
        <v>15.691882878518463</v>
      </c>
      <c r="BC147" s="25">
        <v>21.968636029925847</v>
      </c>
      <c r="BD147" s="25">
        <v>0</v>
      </c>
      <c r="BE147" s="25">
        <v>234.72025666667645</v>
      </c>
      <c r="BF147" s="25">
        <v>81.795782265603023</v>
      </c>
      <c r="BG147" s="25">
        <v>1.602277209707845</v>
      </c>
      <c r="BH147" s="25">
        <v>151.32219719136558</v>
      </c>
      <c r="BI147" s="25">
        <v>0</v>
      </c>
      <c r="BJ147" s="25">
        <v>578.61841818280573</v>
      </c>
      <c r="BK147" s="25">
        <v>922.6289460669343</v>
      </c>
      <c r="BL147" s="25">
        <v>-0.29100046251551759</v>
      </c>
      <c r="BM147" s="25">
        <v>-0.32635174129055172</v>
      </c>
    </row>
    <row r="148" spans="1:65" x14ac:dyDescent="0.35">
      <c r="A148" s="25" t="s">
        <v>10709</v>
      </c>
      <c r="B148" s="25" t="s">
        <v>10504</v>
      </c>
      <c r="C148" s="25" t="s">
        <v>10802</v>
      </c>
      <c r="D148" s="25" t="s">
        <v>9780</v>
      </c>
      <c r="E148" s="25" t="s">
        <v>10837</v>
      </c>
      <c r="F148" s="25">
        <v>1134611</v>
      </c>
      <c r="G148" s="25">
        <v>0.89712625302283622</v>
      </c>
      <c r="H148" s="25">
        <v>160</v>
      </c>
      <c r="I148" s="40">
        <v>340.0649055894088</v>
      </c>
      <c r="J148" s="43">
        <v>0.96276494245597111</v>
      </c>
      <c r="K148" s="25">
        <v>35</v>
      </c>
      <c r="L148" s="25">
        <v>549.27832461755156</v>
      </c>
      <c r="M148" s="25">
        <v>79.411635356047853</v>
      </c>
      <c r="N148" s="25">
        <v>402.80896818294815</v>
      </c>
      <c r="O148" s="25">
        <v>75.081376219976519</v>
      </c>
      <c r="P148" s="25">
        <v>155.96410790196592</v>
      </c>
      <c r="Q148" s="25">
        <v>171.76348406100564</v>
      </c>
      <c r="R148" s="25">
        <v>32.124015212590109</v>
      </c>
      <c r="S148" s="25">
        <v>67.315118611167208</v>
      </c>
      <c r="T148" s="25">
        <v>72.324350237248339</v>
      </c>
      <c r="U148" s="25">
        <v>0</v>
      </c>
      <c r="V148" s="25">
        <v>48915.348736677217</v>
      </c>
      <c r="W148" s="25">
        <v>0</v>
      </c>
      <c r="X148" s="25">
        <v>0</v>
      </c>
      <c r="Y148" s="25">
        <v>481.95807364156963</v>
      </c>
      <c r="Z148" s="25">
        <v>0</v>
      </c>
      <c r="AA148" s="25">
        <v>173.22</v>
      </c>
      <c r="AB148" s="25">
        <v>4.62</v>
      </c>
      <c r="AC148" s="25">
        <v>304.11807364156965</v>
      </c>
      <c r="AD148" s="25">
        <v>141.89316805216083</v>
      </c>
      <c r="AE148" s="25">
        <v>14.097345526080964</v>
      </c>
      <c r="AF148" s="25">
        <v>0</v>
      </c>
      <c r="AG148" s="25">
        <v>0</v>
      </c>
      <c r="AH148" s="25">
        <v>25.602671343497537</v>
      </c>
      <c r="AI148" s="25">
        <v>101.46076874999997</v>
      </c>
      <c r="AJ148" s="25">
        <v>0.73238243258237268</v>
      </c>
      <c r="AK148" s="25">
        <v>0</v>
      </c>
      <c r="AL148" s="25">
        <v>0</v>
      </c>
      <c r="AM148" s="25">
        <v>0</v>
      </c>
      <c r="AN148" s="25">
        <v>0.46657262540533723</v>
      </c>
      <c r="AO148" s="25">
        <v>340.0649055894088</v>
      </c>
      <c r="AP148" s="25">
        <v>39.700016869578505</v>
      </c>
      <c r="AQ148" s="25">
        <v>14.097345526080964</v>
      </c>
      <c r="AR148" s="25">
        <v>0</v>
      </c>
      <c r="AS148" s="25">
        <v>0</v>
      </c>
      <c r="AT148" s="25">
        <v>25.602671343497537</v>
      </c>
      <c r="AU148" s="25">
        <v>284.92745798091266</v>
      </c>
      <c r="AV148" s="25">
        <v>110.07270767499999</v>
      </c>
      <c r="AW148" s="25">
        <v>110.07270767499999</v>
      </c>
      <c r="AX148" s="25">
        <v>0</v>
      </c>
      <c r="AY148" s="25">
        <v>0</v>
      </c>
      <c r="AZ148" s="25">
        <v>110.34281119328003</v>
      </c>
      <c r="BA148" s="25">
        <v>77.861174682099431</v>
      </c>
      <c r="BB148" s="25">
        <v>13.534015212991914</v>
      </c>
      <c r="BC148" s="25">
        <v>18.947621298188679</v>
      </c>
      <c r="BD148" s="25">
        <v>0</v>
      </c>
      <c r="BE148" s="25">
        <v>64.51193911263266</v>
      </c>
      <c r="BF148" s="25">
        <v>22.11290283859956</v>
      </c>
      <c r="BG148" s="25">
        <v>1.4901660226239126</v>
      </c>
      <c r="BH148" s="25">
        <v>40.908870251409184</v>
      </c>
      <c r="BI148" s="25">
        <v>0</v>
      </c>
      <c r="BJ148" s="25">
        <v>324.62747485049118</v>
      </c>
      <c r="BK148" s="25">
        <v>466.52064290265201</v>
      </c>
      <c r="BL148" s="25">
        <v>1.0765639981231621</v>
      </c>
      <c r="BM148" s="25">
        <v>0.96276494245597111</v>
      </c>
    </row>
    <row r="149" spans="1:65" x14ac:dyDescent="0.35">
      <c r="A149" s="25" t="s">
        <v>10709</v>
      </c>
      <c r="B149" s="25" t="s">
        <v>10504</v>
      </c>
      <c r="C149" s="25" t="s">
        <v>10505</v>
      </c>
      <c r="D149" s="25" t="s">
        <v>10506</v>
      </c>
      <c r="E149" s="25" t="s">
        <v>10838</v>
      </c>
      <c r="F149" s="25">
        <v>113859</v>
      </c>
      <c r="G149" s="25">
        <v>0.89714423282726408</v>
      </c>
      <c r="H149" s="25">
        <v>160</v>
      </c>
      <c r="I149" s="25">
        <v>340.15871350286443</v>
      </c>
      <c r="J149" s="42">
        <v>1.3915256156812637</v>
      </c>
      <c r="K149" s="25">
        <v>35</v>
      </c>
      <c r="L149" s="25">
        <v>104.48796055216388</v>
      </c>
      <c r="M149" s="25">
        <v>19.907559535507783</v>
      </c>
      <c r="N149" s="25">
        <v>40.422969178587763</v>
      </c>
      <c r="O149" s="25">
        <v>7.5346191285582771</v>
      </c>
      <c r="P149" s="25">
        <v>15.651419964968868</v>
      </c>
      <c r="Q149" s="25">
        <v>17.236930085060621</v>
      </c>
      <c r="R149" s="25">
        <v>3.2237317919923743</v>
      </c>
      <c r="S149" s="25">
        <v>6.7552541770528114</v>
      </c>
      <c r="T149" s="25">
        <v>7.257944116015433</v>
      </c>
      <c r="U149" s="25">
        <v>0</v>
      </c>
      <c r="V149" s="25">
        <v>4908.787515983312</v>
      </c>
      <c r="W149" s="25">
        <v>0</v>
      </c>
      <c r="X149" s="25">
        <v>0</v>
      </c>
      <c r="Y149" s="25">
        <v>481.97691880743668</v>
      </c>
      <c r="Z149" s="25">
        <v>0</v>
      </c>
      <c r="AA149" s="25">
        <v>174.58</v>
      </c>
      <c r="AB149" s="25">
        <v>2.98</v>
      </c>
      <c r="AC149" s="25">
        <v>304.41691880743667</v>
      </c>
      <c r="AD149" s="25">
        <v>141.81820530457225</v>
      </c>
      <c r="AE149" s="25">
        <v>14.36323071497509</v>
      </c>
      <c r="AF149" s="25">
        <v>0</v>
      </c>
      <c r="AG149" s="25">
        <v>0</v>
      </c>
      <c r="AH149" s="25">
        <v>25.9942058395972</v>
      </c>
      <c r="AI149" s="25">
        <v>101.46076874999997</v>
      </c>
      <c r="AJ149" s="25">
        <v>0</v>
      </c>
      <c r="AK149" s="25">
        <v>0</v>
      </c>
      <c r="AL149" s="25">
        <v>0</v>
      </c>
      <c r="AM149" s="25">
        <v>0</v>
      </c>
      <c r="AN149" s="25">
        <v>0.46586834220696322</v>
      </c>
      <c r="AO149" s="25">
        <v>340.15871350286443</v>
      </c>
      <c r="AP149" s="25">
        <v>40.357436554572288</v>
      </c>
      <c r="AQ149" s="25">
        <v>14.36323071497509</v>
      </c>
      <c r="AR149" s="25">
        <v>0</v>
      </c>
      <c r="AS149" s="25">
        <v>0</v>
      </c>
      <c r="AT149" s="25">
        <v>25.9942058395972</v>
      </c>
      <c r="AU149" s="25">
        <v>430.58084018471209</v>
      </c>
      <c r="AV149" s="25">
        <v>109.06770132499999</v>
      </c>
      <c r="AW149" s="25">
        <v>109.06770132499999</v>
      </c>
      <c r="AX149" s="25">
        <v>0</v>
      </c>
      <c r="AY149" s="25">
        <v>0</v>
      </c>
      <c r="AZ149" s="25">
        <v>257.09219661605505</v>
      </c>
      <c r="BA149" s="25">
        <v>77.861174682099417</v>
      </c>
      <c r="BB149" s="25">
        <v>74.679592472481502</v>
      </c>
      <c r="BC149" s="25">
        <v>104.5514294614741</v>
      </c>
      <c r="BD149" s="25">
        <v>0</v>
      </c>
      <c r="BE149" s="25">
        <v>64.42094224365708</v>
      </c>
      <c r="BF149" s="25">
        <v>22.080974112643219</v>
      </c>
      <c r="BG149" s="25">
        <v>1.4901660226239122</v>
      </c>
      <c r="BH149" s="25">
        <v>40.849802108389952</v>
      </c>
      <c r="BI149" s="25">
        <v>0</v>
      </c>
      <c r="BJ149" s="25">
        <v>470.93827673928439</v>
      </c>
      <c r="BK149" s="25">
        <v>612.75648204385664</v>
      </c>
      <c r="BL149" s="25">
        <v>1.5549055719069207</v>
      </c>
      <c r="BM149" s="25">
        <v>1.3915256156812637</v>
      </c>
    </row>
    <row r="150" spans="1:65" x14ac:dyDescent="0.35">
      <c r="A150" s="25" t="s">
        <v>10709</v>
      </c>
      <c r="B150" s="25" t="s">
        <v>10504</v>
      </c>
      <c r="C150" s="25" t="s">
        <v>10505</v>
      </c>
      <c r="D150" s="25" t="s">
        <v>10507</v>
      </c>
      <c r="E150" s="25" t="s">
        <v>10839</v>
      </c>
      <c r="F150" s="25">
        <v>113859</v>
      </c>
      <c r="G150" s="25">
        <v>0.89714423282726408</v>
      </c>
      <c r="H150" s="25">
        <v>160</v>
      </c>
      <c r="I150" s="25">
        <v>525.21334824522921</v>
      </c>
      <c r="J150" s="42">
        <v>0.52934040185841713</v>
      </c>
      <c r="K150" s="25">
        <v>35</v>
      </c>
      <c r="L150" s="25">
        <v>104.48796055216388</v>
      </c>
      <c r="M150" s="25">
        <v>19.907559535507783</v>
      </c>
      <c r="N150" s="25">
        <v>40.422969178587763</v>
      </c>
      <c r="O150" s="25">
        <v>7.5346191285582771</v>
      </c>
      <c r="P150" s="25">
        <v>15.651419964968868</v>
      </c>
      <c r="Q150" s="25">
        <v>17.236930085060621</v>
      </c>
      <c r="R150" s="25">
        <v>3.2237317919923743</v>
      </c>
      <c r="S150" s="25">
        <v>6.7552541770528114</v>
      </c>
      <c r="T150" s="25">
        <v>7.257944116015433</v>
      </c>
      <c r="U150" s="25">
        <v>0</v>
      </c>
      <c r="V150" s="25">
        <v>0</v>
      </c>
      <c r="W150" s="25">
        <v>1227.196878995828</v>
      </c>
      <c r="X150" s="25">
        <v>0</v>
      </c>
      <c r="Y150" s="25">
        <v>481.97691880743668</v>
      </c>
      <c r="Z150" s="25">
        <v>0</v>
      </c>
      <c r="AA150" s="25">
        <v>174.58</v>
      </c>
      <c r="AB150" s="25">
        <v>2.98</v>
      </c>
      <c r="AC150" s="25">
        <v>304.41691880743667</v>
      </c>
      <c r="AD150" s="25">
        <v>-43.236429437792538</v>
      </c>
      <c r="AE150" s="25">
        <v>-16.143742655453483</v>
      </c>
      <c r="AF150" s="25">
        <v>16.523449048618637</v>
      </c>
      <c r="AG150" s="25">
        <v>-171.17421988807686</v>
      </c>
      <c r="AH150" s="25">
        <v>0</v>
      </c>
      <c r="AI150" s="25">
        <v>101.46076874999997</v>
      </c>
      <c r="AJ150" s="25">
        <v>0</v>
      </c>
      <c r="AK150" s="25">
        <v>26.097315307119267</v>
      </c>
      <c r="AL150" s="25">
        <v>0</v>
      </c>
      <c r="AM150" s="25">
        <v>0</v>
      </c>
      <c r="AN150" s="25">
        <v>-0.14203031029672292</v>
      </c>
      <c r="AO150" s="25">
        <v>525.21334824522921</v>
      </c>
      <c r="AP150" s="25">
        <v>0</v>
      </c>
      <c r="AQ150" s="25">
        <v>0</v>
      </c>
      <c r="AR150" s="25">
        <v>0</v>
      </c>
      <c r="AS150" s="25">
        <v>0</v>
      </c>
      <c r="AT150" s="25">
        <v>0</v>
      </c>
      <c r="AU150" s="25">
        <v>460.6699930667636</v>
      </c>
      <c r="AV150" s="25">
        <v>109.06770132499999</v>
      </c>
      <c r="AW150" s="25">
        <v>109.06770132499999</v>
      </c>
      <c r="AX150" s="25">
        <v>0</v>
      </c>
      <c r="AY150" s="25">
        <v>0</v>
      </c>
      <c r="AZ150" s="25">
        <v>257.09219661605505</v>
      </c>
      <c r="BA150" s="25">
        <v>77.861174682099417</v>
      </c>
      <c r="BB150" s="25">
        <v>74.679592472481502</v>
      </c>
      <c r="BC150" s="25">
        <v>104.5514294614741</v>
      </c>
      <c r="BD150" s="25">
        <v>0</v>
      </c>
      <c r="BE150" s="25">
        <v>94.51009512570856</v>
      </c>
      <c r="BF150" s="25">
        <v>32.638571615117421</v>
      </c>
      <c r="BG150" s="25">
        <v>1.4901660226239122</v>
      </c>
      <c r="BH150" s="25">
        <v>60.381357487967229</v>
      </c>
      <c r="BI150" s="25">
        <v>0</v>
      </c>
      <c r="BJ150" s="25">
        <v>460.6699930667636</v>
      </c>
      <c r="BK150" s="25">
        <v>417.43356362897106</v>
      </c>
      <c r="BL150" s="25">
        <v>0.91327593062394108</v>
      </c>
      <c r="BM150" s="25">
        <v>0.52934040185841713</v>
      </c>
    </row>
    <row r="151" spans="1:65" x14ac:dyDescent="0.35">
      <c r="A151" s="25" t="s">
        <v>10709</v>
      </c>
      <c r="B151" s="25" t="s">
        <v>10504</v>
      </c>
      <c r="C151" s="25" t="s">
        <v>10505</v>
      </c>
      <c r="D151" s="25" t="s">
        <v>10508</v>
      </c>
      <c r="E151" s="25" t="s">
        <v>10840</v>
      </c>
      <c r="F151" s="25">
        <v>113859</v>
      </c>
      <c r="G151" s="25">
        <v>0.89714423282726408</v>
      </c>
      <c r="H151" s="25">
        <v>160</v>
      </c>
      <c r="I151" s="25">
        <v>364.41100419436646</v>
      </c>
      <c r="J151" s="42">
        <v>1.1437120428050382</v>
      </c>
      <c r="K151" s="25">
        <v>35</v>
      </c>
      <c r="L151" s="25">
        <v>104.48796055216388</v>
      </c>
      <c r="M151" s="25">
        <v>19.907559535507783</v>
      </c>
      <c r="N151" s="25">
        <v>40.422969178587763</v>
      </c>
      <c r="O151" s="25">
        <v>7.5346191285582771</v>
      </c>
      <c r="P151" s="25">
        <v>15.651419964968868</v>
      </c>
      <c r="Q151" s="25">
        <v>17.236930085060621</v>
      </c>
      <c r="R151" s="25">
        <v>3.2237317919923743</v>
      </c>
      <c r="S151" s="25">
        <v>6.7552541770528114</v>
      </c>
      <c r="T151" s="25">
        <v>7.257944116015433</v>
      </c>
      <c r="U151" s="25">
        <v>0</v>
      </c>
      <c r="V151" s="25">
        <v>0</v>
      </c>
      <c r="W151" s="25">
        <v>0</v>
      </c>
      <c r="X151" s="25">
        <v>1227196.8789958281</v>
      </c>
      <c r="Y151" s="25">
        <v>481.97691880743668</v>
      </c>
      <c r="Z151" s="25">
        <v>0</v>
      </c>
      <c r="AA151" s="25">
        <v>174.58</v>
      </c>
      <c r="AB151" s="25">
        <v>2.98</v>
      </c>
      <c r="AC151" s="25">
        <v>304.41691880743667</v>
      </c>
      <c r="AD151" s="25">
        <v>117.56591461307022</v>
      </c>
      <c r="AE151" s="25">
        <v>-16.143742655453483</v>
      </c>
      <c r="AF151" s="25">
        <v>0</v>
      </c>
      <c r="AG151" s="25">
        <v>0</v>
      </c>
      <c r="AH151" s="25">
        <v>0</v>
      </c>
      <c r="AI151" s="25">
        <v>101.46076874999997</v>
      </c>
      <c r="AJ151" s="25">
        <v>0</v>
      </c>
      <c r="AK151" s="25">
        <v>32.24888851852382</v>
      </c>
      <c r="AL151" s="25">
        <v>0</v>
      </c>
      <c r="AM151" s="25">
        <v>0</v>
      </c>
      <c r="AN151" s="25">
        <v>0.38620033036809703</v>
      </c>
      <c r="AO151" s="25">
        <v>364.41100419436646</v>
      </c>
      <c r="AP151" s="25">
        <v>0</v>
      </c>
      <c r="AQ151" s="25">
        <v>0</v>
      </c>
      <c r="AR151" s="25">
        <v>0</v>
      </c>
      <c r="AS151" s="25">
        <v>0</v>
      </c>
      <c r="AT151" s="25">
        <v>0</v>
      </c>
      <c r="AU151" s="25">
        <v>438.63225822214076</v>
      </c>
      <c r="AV151" s="25">
        <v>109.06770132499999</v>
      </c>
      <c r="AW151" s="25">
        <v>109.06770132499999</v>
      </c>
      <c r="AX151" s="25">
        <v>0</v>
      </c>
      <c r="AY151" s="25">
        <v>0</v>
      </c>
      <c r="AZ151" s="25">
        <v>257.09219661605505</v>
      </c>
      <c r="BA151" s="25">
        <v>77.861174682099417</v>
      </c>
      <c r="BB151" s="25">
        <v>74.679592472481502</v>
      </c>
      <c r="BC151" s="25">
        <v>104.5514294614741</v>
      </c>
      <c r="BD151" s="25">
        <v>0</v>
      </c>
      <c r="BE151" s="25">
        <v>72.47236028108577</v>
      </c>
      <c r="BF151" s="25">
        <v>24.906033073144513</v>
      </c>
      <c r="BG151" s="25">
        <v>1.4901660226239122</v>
      </c>
      <c r="BH151" s="25">
        <v>46.076161185317346</v>
      </c>
      <c r="BI151" s="25">
        <v>0</v>
      </c>
      <c r="BJ151" s="25">
        <v>438.63225822214076</v>
      </c>
      <c r="BK151" s="25">
        <v>556.19817283521093</v>
      </c>
      <c r="BL151" s="25">
        <v>1.3691133057273182</v>
      </c>
      <c r="BM151" s="25">
        <v>1.1437120428050382</v>
      </c>
    </row>
    <row r="152" spans="1:65" x14ac:dyDescent="0.35">
      <c r="A152" s="25" t="s">
        <v>10709</v>
      </c>
      <c r="B152" s="25" t="s">
        <v>10504</v>
      </c>
      <c r="C152" s="25" t="s">
        <v>10505</v>
      </c>
      <c r="D152" s="25" t="s">
        <v>10509</v>
      </c>
      <c r="E152" s="25" t="s">
        <v>10841</v>
      </c>
      <c r="F152" s="25">
        <v>113859</v>
      </c>
      <c r="G152" s="25">
        <v>0.89714423282726408</v>
      </c>
      <c r="H152" s="25">
        <v>160</v>
      </c>
      <c r="I152" s="25">
        <v>356.38855077741812</v>
      </c>
      <c r="J152" s="42">
        <v>0.98830768069141672</v>
      </c>
      <c r="K152" s="25">
        <v>35</v>
      </c>
      <c r="L152" s="25">
        <v>68.578107110179616</v>
      </c>
      <c r="M152" s="25">
        <v>16.624474064201099</v>
      </c>
      <c r="N152" s="25">
        <v>40.422969178587763</v>
      </c>
      <c r="O152" s="25">
        <v>5.6802356289751534</v>
      </c>
      <c r="P152" s="25">
        <v>16.313699786248559</v>
      </c>
      <c r="Q152" s="25">
        <v>18.429033763364053</v>
      </c>
      <c r="R152" s="25">
        <v>3.2237317919923743</v>
      </c>
      <c r="S152" s="25">
        <v>7.9473578553562474</v>
      </c>
      <c r="T152" s="25">
        <v>7.257944116015433</v>
      </c>
      <c r="U152" s="25">
        <v>0</v>
      </c>
      <c r="V152" s="25">
        <v>0</v>
      </c>
      <c r="W152" s="25">
        <v>0</v>
      </c>
      <c r="X152" s="25">
        <v>0</v>
      </c>
      <c r="Y152" s="25">
        <v>445.00890097890908</v>
      </c>
      <c r="Z152" s="25">
        <v>0</v>
      </c>
      <c r="AA152" s="25">
        <v>174.58</v>
      </c>
      <c r="AB152" s="25">
        <v>2.98</v>
      </c>
      <c r="AC152" s="25">
        <v>267.44890097890908</v>
      </c>
      <c r="AD152" s="25">
        <v>88.620350201490965</v>
      </c>
      <c r="AE152" s="25">
        <v>-12.840418548508984</v>
      </c>
      <c r="AF152" s="25">
        <v>0</v>
      </c>
      <c r="AG152" s="25">
        <v>0</v>
      </c>
      <c r="AH152" s="25">
        <v>0</v>
      </c>
      <c r="AI152" s="25">
        <v>101.46076874999997</v>
      </c>
      <c r="AJ152" s="25">
        <v>0</v>
      </c>
      <c r="AK152" s="25">
        <v>0</v>
      </c>
      <c r="AL152" s="25">
        <v>0</v>
      </c>
      <c r="AM152" s="25">
        <v>0</v>
      </c>
      <c r="AN152" s="25">
        <v>0.33135432554452537</v>
      </c>
      <c r="AO152" s="25">
        <v>356.38855077741812</v>
      </c>
      <c r="AP152" s="25">
        <v>0</v>
      </c>
      <c r="AQ152" s="25">
        <v>0</v>
      </c>
      <c r="AR152" s="25">
        <v>0</v>
      </c>
      <c r="AS152" s="25">
        <v>0</v>
      </c>
      <c r="AT152" s="25">
        <v>0</v>
      </c>
      <c r="AU152" s="25">
        <v>366.05009282122336</v>
      </c>
      <c r="AV152" s="25">
        <v>106.15172149999999</v>
      </c>
      <c r="AW152" s="25">
        <v>106.15172149999999</v>
      </c>
      <c r="AX152" s="25">
        <v>0</v>
      </c>
      <c r="AY152" s="25">
        <v>0</v>
      </c>
      <c r="AZ152" s="25">
        <v>193.16467726594237</v>
      </c>
      <c r="BA152" s="25">
        <v>77.861174682099417</v>
      </c>
      <c r="BB152" s="25">
        <v>48.043126076601226</v>
      </c>
      <c r="BC152" s="25">
        <v>67.260376507241716</v>
      </c>
      <c r="BD152" s="25">
        <v>0</v>
      </c>
      <c r="BE152" s="25">
        <v>66.733694055280978</v>
      </c>
      <c r="BF152" s="25">
        <v>22.892465976370904</v>
      </c>
      <c r="BG152" s="25">
        <v>1.4901660226239122</v>
      </c>
      <c r="BH152" s="25">
        <v>42.351062056286167</v>
      </c>
      <c r="BI152" s="25">
        <v>0</v>
      </c>
      <c r="BJ152" s="25">
        <v>366.05009282122336</v>
      </c>
      <c r="BK152" s="25">
        <v>454.67044302271432</v>
      </c>
      <c r="BL152" s="25">
        <v>1.3169676179435164</v>
      </c>
      <c r="BM152" s="25">
        <v>0.98830768069141672</v>
      </c>
    </row>
    <row r="153" spans="1:65" x14ac:dyDescent="0.35">
      <c r="A153" s="25" t="s">
        <v>10709</v>
      </c>
      <c r="B153" s="25" t="s">
        <v>10504</v>
      </c>
      <c r="C153" s="25" t="s">
        <v>10505</v>
      </c>
      <c r="D153" s="25" t="s">
        <v>10510</v>
      </c>
      <c r="E153" s="25" t="s">
        <v>10842</v>
      </c>
      <c r="F153" s="25">
        <v>113859</v>
      </c>
      <c r="G153" s="25">
        <v>0.89714423282726408</v>
      </c>
      <c r="H153" s="25">
        <v>160</v>
      </c>
      <c r="I153" s="25">
        <v>419.06532453006309</v>
      </c>
      <c r="J153" s="42">
        <v>0.71429919836173295</v>
      </c>
      <c r="K153" s="25">
        <v>35</v>
      </c>
      <c r="L153" s="25">
        <v>60.862886338915189</v>
      </c>
      <c r="M153" s="25">
        <v>15.481443835547644</v>
      </c>
      <c r="N153" s="25">
        <v>40.422969178587763</v>
      </c>
      <c r="O153" s="25">
        <v>9.0586863354985727</v>
      </c>
      <c r="P153" s="25">
        <v>14.14076307805357</v>
      </c>
      <c r="Q153" s="25">
        <v>17.223519765035626</v>
      </c>
      <c r="R153" s="25">
        <v>3.2237317919923743</v>
      </c>
      <c r="S153" s="25">
        <v>0</v>
      </c>
      <c r="T153" s="25">
        <v>13.999787973043251</v>
      </c>
      <c r="U153" s="25">
        <v>0</v>
      </c>
      <c r="V153" s="25">
        <v>0</v>
      </c>
      <c r="W153" s="25">
        <v>0</v>
      </c>
      <c r="X153" s="25">
        <v>0</v>
      </c>
      <c r="Y153" s="25">
        <v>508.46986027933826</v>
      </c>
      <c r="Z153" s="25">
        <v>0</v>
      </c>
      <c r="AA153" s="25">
        <v>174.58</v>
      </c>
      <c r="AB153" s="25">
        <v>2.98</v>
      </c>
      <c r="AC153" s="25">
        <v>330.90986027933826</v>
      </c>
      <c r="AD153" s="25">
        <v>89.404535749275169</v>
      </c>
      <c r="AE153" s="25">
        <v>-12.056233000724815</v>
      </c>
      <c r="AF153" s="25">
        <v>0</v>
      </c>
      <c r="AG153" s="25">
        <v>0</v>
      </c>
      <c r="AH153" s="25">
        <v>0</v>
      </c>
      <c r="AI153" s="25">
        <v>101.46076874999997</v>
      </c>
      <c r="AJ153" s="25">
        <v>0</v>
      </c>
      <c r="AK153" s="25">
        <v>0</v>
      </c>
      <c r="AL153" s="25">
        <v>0</v>
      </c>
      <c r="AM153" s="25">
        <v>0</v>
      </c>
      <c r="AN153" s="25">
        <v>0.27017791393041035</v>
      </c>
      <c r="AO153" s="25">
        <v>419.06532453006309</v>
      </c>
      <c r="AP153" s="25">
        <v>0</v>
      </c>
      <c r="AQ153" s="25">
        <v>0</v>
      </c>
      <c r="AR153" s="25">
        <v>0</v>
      </c>
      <c r="AS153" s="25">
        <v>0</v>
      </c>
      <c r="AT153" s="25">
        <v>0</v>
      </c>
      <c r="AU153" s="25">
        <v>375.84334990308662</v>
      </c>
      <c r="AV153" s="25">
        <v>115.71903639999999</v>
      </c>
      <c r="AW153" s="25">
        <v>115.71903639999999</v>
      </c>
      <c r="AX153" s="25">
        <v>0</v>
      </c>
      <c r="AY153" s="25">
        <v>0</v>
      </c>
      <c r="AZ153" s="25">
        <v>184.45917918805372</v>
      </c>
      <c r="BA153" s="25">
        <v>77.861174682099417</v>
      </c>
      <c r="BB153" s="25">
        <v>44.415835210814294</v>
      </c>
      <c r="BC153" s="25">
        <v>62.182169295140007</v>
      </c>
      <c r="BD153" s="25">
        <v>0</v>
      </c>
      <c r="BE153" s="25">
        <v>75.665134315032901</v>
      </c>
      <c r="BF153" s="25">
        <v>26.026304664003153</v>
      </c>
      <c r="BG153" s="25">
        <v>1.4901660226239122</v>
      </c>
      <c r="BH153" s="25">
        <v>48.148663628405828</v>
      </c>
      <c r="BI153" s="25">
        <v>0</v>
      </c>
      <c r="BJ153" s="25">
        <v>375.84334990308662</v>
      </c>
      <c r="BK153" s="25">
        <v>465.24788565236179</v>
      </c>
      <c r="BL153" s="25">
        <v>0.90459083062782319</v>
      </c>
      <c r="BM153" s="25">
        <v>0.71429919836173295</v>
      </c>
    </row>
    <row r="154" spans="1:65" x14ac:dyDescent="0.35">
      <c r="A154" s="25" t="s">
        <v>10709</v>
      </c>
      <c r="B154" s="25" t="s">
        <v>10504</v>
      </c>
      <c r="C154" s="25" t="s">
        <v>10505</v>
      </c>
      <c r="D154" s="25" t="s">
        <v>10511</v>
      </c>
      <c r="E154" s="25" t="s">
        <v>10843</v>
      </c>
      <c r="F154" s="25">
        <v>113859</v>
      </c>
      <c r="G154" s="25">
        <v>0.89714423282726408</v>
      </c>
      <c r="H154" s="25">
        <v>160</v>
      </c>
      <c r="I154" s="65">
        <v>365.77173673899006</v>
      </c>
      <c r="J154" s="43">
        <v>1.8898298365510844</v>
      </c>
      <c r="K154" s="25">
        <v>35</v>
      </c>
      <c r="L154" s="25">
        <v>60.862886338915189</v>
      </c>
      <c r="M154" s="25">
        <v>14.381426221881238</v>
      </c>
      <c r="N154" s="25">
        <v>40.422969178587763</v>
      </c>
      <c r="O154" s="25">
        <v>29.541095921381693</v>
      </c>
      <c r="P154" s="25">
        <v>7.439847477319077</v>
      </c>
      <c r="Q154" s="25">
        <v>3.4420257798869947</v>
      </c>
      <c r="R154" s="25">
        <v>3.4420257798869947</v>
      </c>
      <c r="S154" s="25">
        <v>0</v>
      </c>
      <c r="T154" s="25">
        <v>0</v>
      </c>
      <c r="U154" s="25">
        <v>25630.948161990265</v>
      </c>
      <c r="V154" s="25">
        <v>0</v>
      </c>
      <c r="W154" s="25">
        <v>0</v>
      </c>
      <c r="X154" s="25">
        <v>0</v>
      </c>
      <c r="Y154" s="25">
        <v>796.43810270797576</v>
      </c>
      <c r="Z154" s="25">
        <v>0</v>
      </c>
      <c r="AA154" s="25">
        <v>174.58</v>
      </c>
      <c r="AB154" s="25">
        <v>2.98</v>
      </c>
      <c r="AC154" s="25">
        <v>618.8781027079757</v>
      </c>
      <c r="AD154" s="25">
        <v>430.6663659689857</v>
      </c>
      <c r="AE154" s="25">
        <v>11.629103939321078</v>
      </c>
      <c r="AF154" s="25">
        <v>0</v>
      </c>
      <c r="AG154" s="25">
        <v>0</v>
      </c>
      <c r="AH154" s="25">
        <v>296.03690380022203</v>
      </c>
      <c r="AI154" s="25">
        <v>123.00035822944253</v>
      </c>
      <c r="AJ154" s="25">
        <v>0</v>
      </c>
      <c r="AK154" s="25">
        <v>0</v>
      </c>
      <c r="AL154" s="25">
        <v>0</v>
      </c>
      <c r="AM154" s="25">
        <v>0</v>
      </c>
      <c r="AN154" s="25">
        <v>0.69588237826569255</v>
      </c>
      <c r="AO154" s="25">
        <v>365.77173673899006</v>
      </c>
      <c r="AP154" s="25">
        <v>307.66600773954309</v>
      </c>
      <c r="AQ154" s="25">
        <v>11.629103939321078</v>
      </c>
      <c r="AR154" s="25">
        <v>0</v>
      </c>
      <c r="AS154" s="25">
        <v>0</v>
      </c>
      <c r="AT154" s="25">
        <v>296.03690380022203</v>
      </c>
      <c r="AU154" s="25">
        <v>406.79207045589868</v>
      </c>
      <c r="AV154" s="25">
        <v>145.222781</v>
      </c>
      <c r="AW154" s="25">
        <v>145.222781</v>
      </c>
      <c r="AX154" s="25">
        <v>0</v>
      </c>
      <c r="AY154" s="25">
        <v>0</v>
      </c>
      <c r="AZ154" s="25">
        <v>190.31698871318918</v>
      </c>
      <c r="BA154" s="25">
        <v>83.718984207234882</v>
      </c>
      <c r="BB154" s="25">
        <v>44.415835210814294</v>
      </c>
      <c r="BC154" s="25">
        <v>62.182169295140007</v>
      </c>
      <c r="BD154" s="25">
        <v>0</v>
      </c>
      <c r="BE154" s="25">
        <v>71.252300742709494</v>
      </c>
      <c r="BF154" s="25">
        <v>24.438604748421632</v>
      </c>
      <c r="BG154" s="25">
        <v>1.6022772097078448</v>
      </c>
      <c r="BH154" s="25">
        <v>45.211418784580019</v>
      </c>
      <c r="BI154" s="25">
        <v>0</v>
      </c>
      <c r="BJ154" s="25">
        <v>714.45807819544177</v>
      </c>
      <c r="BK154" s="25">
        <v>1145.1244441644276</v>
      </c>
      <c r="BL154" s="25">
        <v>1.11693456018531</v>
      </c>
      <c r="BM154" s="25">
        <v>1.8898298365510844</v>
      </c>
    </row>
    <row r="155" spans="1:65" x14ac:dyDescent="0.35">
      <c r="A155" s="25" t="s">
        <v>10709</v>
      </c>
      <c r="B155" s="25" t="s">
        <v>10504</v>
      </c>
      <c r="C155" s="25" t="s">
        <v>10505</v>
      </c>
      <c r="D155" s="25" t="s">
        <v>10512</v>
      </c>
      <c r="E155" s="25" t="s">
        <v>10844</v>
      </c>
      <c r="F155" s="25">
        <v>113859</v>
      </c>
      <c r="G155" s="25">
        <v>0.89714423282726408</v>
      </c>
      <c r="H155" s="25">
        <v>160</v>
      </c>
      <c r="I155" s="25">
        <v>1311.2595333066365</v>
      </c>
      <c r="J155" s="42">
        <v>-1.2875278391093819E-2</v>
      </c>
      <c r="K155" s="25">
        <v>35</v>
      </c>
      <c r="L155" s="25">
        <v>87.331479974731963</v>
      </c>
      <c r="M155" s="25">
        <v>24.045595947856384</v>
      </c>
      <c r="N155" s="25">
        <v>40.422969178587763</v>
      </c>
      <c r="O155" s="25">
        <v>29.541095921381693</v>
      </c>
      <c r="P155" s="25">
        <v>7.439847477319077</v>
      </c>
      <c r="Q155" s="25">
        <v>3.4420257798869947</v>
      </c>
      <c r="R155" s="25">
        <v>3.4420257798869947</v>
      </c>
      <c r="S155" s="25">
        <v>0</v>
      </c>
      <c r="T155" s="25">
        <v>0</v>
      </c>
      <c r="U155" s="25">
        <v>25630.948161990265</v>
      </c>
      <c r="V155" s="25">
        <v>0</v>
      </c>
      <c r="W155" s="25">
        <v>0</v>
      </c>
      <c r="X155" s="25">
        <v>0</v>
      </c>
      <c r="Y155" s="25">
        <v>1700.517507675054</v>
      </c>
      <c r="Z155" s="25">
        <v>0</v>
      </c>
      <c r="AA155" s="25">
        <v>174.58</v>
      </c>
      <c r="AB155" s="25">
        <v>2.98</v>
      </c>
      <c r="AC155" s="25">
        <v>1522.9575076750541</v>
      </c>
      <c r="AD155" s="25">
        <v>389.25797436841754</v>
      </c>
      <c r="AE155" s="25">
        <v>31.282101898326179</v>
      </c>
      <c r="AF155" s="25">
        <v>0</v>
      </c>
      <c r="AG155" s="25">
        <v>0</v>
      </c>
      <c r="AH155" s="25">
        <v>234.97551424064898</v>
      </c>
      <c r="AI155" s="25">
        <v>123.00035822944253</v>
      </c>
      <c r="AJ155" s="25">
        <v>0</v>
      </c>
      <c r="AK155" s="25">
        <v>0</v>
      </c>
      <c r="AL155" s="25">
        <v>0</v>
      </c>
      <c r="AM155" s="25">
        <v>0</v>
      </c>
      <c r="AN155" s="25">
        <v>0.25559345707724868</v>
      </c>
      <c r="AO155" s="25">
        <v>1311.2595333066365</v>
      </c>
      <c r="AP155" s="25">
        <v>266.25761613897515</v>
      </c>
      <c r="AQ155" s="25">
        <v>31.282101898326179</v>
      </c>
      <c r="AR155" s="25">
        <v>0</v>
      </c>
      <c r="AS155" s="25">
        <v>0</v>
      </c>
      <c r="AT155" s="25">
        <v>234.97551424064898</v>
      </c>
      <c r="AU155" s="25">
        <v>685.55908563336277</v>
      </c>
      <c r="AV155" s="25">
        <v>145.222781</v>
      </c>
      <c r="AW155" s="25">
        <v>145.222781</v>
      </c>
      <c r="AX155" s="25">
        <v>0</v>
      </c>
      <c r="AY155" s="25">
        <v>0</v>
      </c>
      <c r="AZ155" s="25">
        <v>334.35199287976366</v>
      </c>
      <c r="BA155" s="25">
        <v>83.718984207234882</v>
      </c>
      <c r="BB155" s="25">
        <v>104.43042028022032</v>
      </c>
      <c r="BC155" s="25">
        <v>146.20258839230846</v>
      </c>
      <c r="BD155" s="25">
        <v>0</v>
      </c>
      <c r="BE155" s="25">
        <v>205.98431175359912</v>
      </c>
      <c r="BF155" s="25">
        <v>71.712994576803951</v>
      </c>
      <c r="BG155" s="25">
        <v>1.6022772097078448</v>
      </c>
      <c r="BH155" s="25">
        <v>132.66903996708731</v>
      </c>
      <c r="BI155" s="25">
        <v>0</v>
      </c>
      <c r="BJ155" s="25">
        <v>951.81670177233786</v>
      </c>
      <c r="BK155" s="25">
        <v>1341.0746761407554</v>
      </c>
      <c r="BL155" s="25">
        <v>-1.1085556523551351E-2</v>
      </c>
      <c r="BM155" s="25">
        <v>-1.2875278391093819E-2</v>
      </c>
    </row>
    <row r="156" spans="1:65" x14ac:dyDescent="0.35">
      <c r="A156" s="25" t="s">
        <v>10709</v>
      </c>
      <c r="B156" s="25" t="s">
        <v>10504</v>
      </c>
      <c r="C156" s="25" t="s">
        <v>10811</v>
      </c>
      <c r="D156" s="25" t="s">
        <v>9780</v>
      </c>
      <c r="E156" s="25" t="s">
        <v>10845</v>
      </c>
      <c r="F156" s="25">
        <v>113859</v>
      </c>
      <c r="G156" s="25">
        <v>0.89714423282726408</v>
      </c>
      <c r="H156" s="25">
        <v>160</v>
      </c>
      <c r="I156" s="40">
        <v>340.15871350286443</v>
      </c>
      <c r="J156" s="43">
        <v>1.3915256156812637</v>
      </c>
      <c r="K156" s="25">
        <v>35</v>
      </c>
      <c r="L156" s="25">
        <v>104.48796055216388</v>
      </c>
      <c r="M156" s="25">
        <v>19.907559535507783</v>
      </c>
      <c r="N156" s="25">
        <v>40.422969178587763</v>
      </c>
      <c r="O156" s="25">
        <v>7.5346191285582771</v>
      </c>
      <c r="P156" s="25">
        <v>15.651419964968868</v>
      </c>
      <c r="Q156" s="25">
        <v>17.236930085060621</v>
      </c>
      <c r="R156" s="25">
        <v>3.2237317919923743</v>
      </c>
      <c r="S156" s="25">
        <v>6.7552541770528114</v>
      </c>
      <c r="T156" s="25">
        <v>7.257944116015433</v>
      </c>
      <c r="U156" s="25">
        <v>0</v>
      </c>
      <c r="V156" s="25">
        <v>4908.787515983312</v>
      </c>
      <c r="W156" s="25">
        <v>0</v>
      </c>
      <c r="X156" s="25">
        <v>0</v>
      </c>
      <c r="Y156" s="25">
        <v>481.97691880743668</v>
      </c>
      <c r="Z156" s="25">
        <v>0</v>
      </c>
      <c r="AA156" s="25">
        <v>174.58</v>
      </c>
      <c r="AB156" s="25">
        <v>2.98</v>
      </c>
      <c r="AC156" s="25">
        <v>304.41691880743667</v>
      </c>
      <c r="AD156" s="25">
        <v>141.81820530457225</v>
      </c>
      <c r="AE156" s="25">
        <v>14.36323071497509</v>
      </c>
      <c r="AF156" s="25">
        <v>0</v>
      </c>
      <c r="AG156" s="25">
        <v>0</v>
      </c>
      <c r="AH156" s="25">
        <v>25.9942058395972</v>
      </c>
      <c r="AI156" s="25">
        <v>101.46076874999997</v>
      </c>
      <c r="AJ156" s="25">
        <v>0</v>
      </c>
      <c r="AK156" s="25">
        <v>0</v>
      </c>
      <c r="AL156" s="25">
        <v>0</v>
      </c>
      <c r="AM156" s="25">
        <v>0</v>
      </c>
      <c r="AN156" s="25">
        <v>0.46586834220696322</v>
      </c>
      <c r="AO156" s="25">
        <v>340.15871350286443</v>
      </c>
      <c r="AP156" s="25">
        <v>40.357436554572288</v>
      </c>
      <c r="AQ156" s="25">
        <v>14.36323071497509</v>
      </c>
      <c r="AR156" s="25">
        <v>0</v>
      </c>
      <c r="AS156" s="25">
        <v>0</v>
      </c>
      <c r="AT156" s="25">
        <v>25.9942058395972</v>
      </c>
      <c r="AU156" s="25">
        <v>430.58084018471209</v>
      </c>
      <c r="AV156" s="25">
        <v>109.06770132499999</v>
      </c>
      <c r="AW156" s="25">
        <v>109.06770132499999</v>
      </c>
      <c r="AX156" s="25">
        <v>0</v>
      </c>
      <c r="AY156" s="25">
        <v>0</v>
      </c>
      <c r="AZ156" s="25">
        <v>257.09219661605505</v>
      </c>
      <c r="BA156" s="25">
        <v>77.861174682099417</v>
      </c>
      <c r="BB156" s="25">
        <v>74.679592472481502</v>
      </c>
      <c r="BC156" s="25">
        <v>104.5514294614741</v>
      </c>
      <c r="BD156" s="25">
        <v>0</v>
      </c>
      <c r="BE156" s="25">
        <v>64.42094224365708</v>
      </c>
      <c r="BF156" s="25">
        <v>22.080974112643219</v>
      </c>
      <c r="BG156" s="25">
        <v>1.4901660226239122</v>
      </c>
      <c r="BH156" s="25">
        <v>40.849802108389952</v>
      </c>
      <c r="BI156" s="25">
        <v>0</v>
      </c>
      <c r="BJ156" s="25">
        <v>470.93827673928439</v>
      </c>
      <c r="BK156" s="25">
        <v>612.75648204385664</v>
      </c>
      <c r="BL156" s="25">
        <v>1.5549055719069207</v>
      </c>
      <c r="BM156" s="25">
        <v>1.3915256156812637</v>
      </c>
    </row>
    <row r="157" spans="1:65" x14ac:dyDescent="0.35">
      <c r="A157" s="25" t="s">
        <v>10709</v>
      </c>
      <c r="B157" s="25" t="s">
        <v>10813</v>
      </c>
      <c r="C157" s="25" t="s">
        <v>9780</v>
      </c>
      <c r="D157" s="25" t="s">
        <v>9780</v>
      </c>
      <c r="E157" s="25" t="s">
        <v>10200</v>
      </c>
      <c r="F157" s="25">
        <f>F148</f>
        <v>1134611</v>
      </c>
      <c r="G157" s="25">
        <f>G148</f>
        <v>0.89712625302283622</v>
      </c>
      <c r="H157" s="25">
        <f>(H148*N148+H156*N156)/(N148+N156)</f>
        <v>160</v>
      </c>
      <c r="I157" s="25">
        <f>(I148*N148+I156*N156)/(N148+N156)</f>
        <v>340.07346091693529</v>
      </c>
      <c r="J157" s="42">
        <f>(J148*N148+J156*N156)/(N148+N156)</f>
        <v>1.0018681252770214</v>
      </c>
      <c r="K157" s="25">
        <f>K148</f>
        <v>35</v>
      </c>
      <c r="L157" s="25">
        <f t="shared" ref="L157:W157" si="11">L148+L156</f>
        <v>653.7662851697155</v>
      </c>
      <c r="M157" s="25">
        <f t="shared" si="11"/>
        <v>99.31919489155564</v>
      </c>
      <c r="N157" s="25">
        <f t="shared" si="11"/>
        <v>443.23193736153593</v>
      </c>
      <c r="O157" s="25">
        <f t="shared" si="11"/>
        <v>82.615995348534796</v>
      </c>
      <c r="P157" s="25">
        <f t="shared" si="11"/>
        <v>171.6155278669348</v>
      </c>
      <c r="Q157" s="25">
        <f t="shared" si="11"/>
        <v>189.00041414606625</v>
      </c>
      <c r="R157" s="25">
        <f t="shared" si="11"/>
        <v>35.34774700458248</v>
      </c>
      <c r="S157" s="25">
        <f t="shared" si="11"/>
        <v>74.070372788220013</v>
      </c>
      <c r="T157" s="25">
        <f t="shared" si="11"/>
        <v>79.582294353263777</v>
      </c>
      <c r="U157" s="25">
        <f t="shared" si="11"/>
        <v>0</v>
      </c>
      <c r="V157" s="25">
        <f t="shared" si="11"/>
        <v>53824.13625266053</v>
      </c>
      <c r="W157" s="25">
        <f t="shared" si="11"/>
        <v>0</v>
      </c>
      <c r="X157" s="25">
        <f>(X148*N148+X156*N156)/(N148+N156)</f>
        <v>0</v>
      </c>
      <c r="Y157" s="25">
        <f>(Y148*N148+Y156*N156)/(N148+N156)</f>
        <v>481.95979232990135</v>
      </c>
      <c r="Z157" s="25">
        <f>(Z148*N148+Z156*N156)/(N148+N156)</f>
        <v>0</v>
      </c>
      <c r="AA157" s="25">
        <f>(AA148*N148+AA156*N156)/(N148+N156)</f>
        <v>173.34403266427537</v>
      </c>
      <c r="AB157" s="25">
        <f>(AB148*N148+AB156*N156)/(N148+N156)</f>
        <v>4.4704311989620695</v>
      </c>
      <c r="AC157" s="25">
        <f>(AC148*N148+AC156*N156)/(N148+N156)</f>
        <v>304.14532846666395</v>
      </c>
      <c r="AD157" s="25">
        <f>(AD148*N148+AD156*N156)/(N148+N156)</f>
        <v>141.88633141296609</v>
      </c>
      <c r="AE157" s="25">
        <f>(AE148*N148+AE156*N156)/(N148+N156)</f>
        <v>14.121594385176474</v>
      </c>
      <c r="AF157" s="25">
        <f>(AF148*N148+AF156*N156)/(N148+N156)</f>
        <v>0</v>
      </c>
      <c r="AG157" s="25">
        <f>(AG148*N148+AG156*N156)/(N148+N156)</f>
        <v>0</v>
      </c>
      <c r="AH157" s="25">
        <f>(AH148*N148+AH156*N156)/(N148+N156)</f>
        <v>25.63837948078206</v>
      </c>
      <c r="AI157" s="25">
        <f>(AI148*N148+AI156*N156)/(N148+N156)</f>
        <v>101.46076874999996</v>
      </c>
      <c r="AJ157" s="25">
        <f>(AJ148*N148+AJ156*N156)/(N148+N156)</f>
        <v>0.66558879700762374</v>
      </c>
      <c r="AK157" s="25">
        <f>(AK148*N148+AK156*N156)/(N148+N156)</f>
        <v>0</v>
      </c>
      <c r="AL157" s="25">
        <f>(AL148*N148+AL156*N156)/(N148+N156)</f>
        <v>0</v>
      </c>
      <c r="AM157" s="25">
        <f>(AM148*N148+AM156*N156)/(N148+N156)</f>
        <v>0</v>
      </c>
      <c r="AN157" s="25">
        <f>(AN148*N148+AN156*N156)/(N148+N156)</f>
        <v>0.46650839443364706</v>
      </c>
      <c r="AO157" s="25">
        <f>(AO148*N148+AO156*N156)/(N148+N156)</f>
        <v>340.07346091693529</v>
      </c>
      <c r="AP157" s="25">
        <f>(AP148*N148+AP156*N156)/(N148+N156)</f>
        <v>39.759973865958543</v>
      </c>
      <c r="AQ157" s="25">
        <f>(AQ148*N148+AQ156*N156)/(N148+N156)</f>
        <v>14.121594385176474</v>
      </c>
      <c r="AR157" s="25">
        <f>(AR148*N148+AR156*N156)/(N148+N156)</f>
        <v>0</v>
      </c>
      <c r="AS157" s="25">
        <f>(AS148*N148+AS156*N156)/(N148+N156)</f>
        <v>0</v>
      </c>
      <c r="AT157" s="25">
        <f>(AT148*N148+AT156*N156)/(N148+N156)</f>
        <v>25.63837948078206</v>
      </c>
      <c r="AU157" s="25">
        <f>(AU148*N148+AU156*N156)/(N148+N156)</f>
        <v>298.21111758051126</v>
      </c>
      <c r="AV157" s="25">
        <f>(AV148*N148+AV156*N156)/(N148+N156)</f>
        <v>109.98105060499694</v>
      </c>
      <c r="AW157" s="25">
        <f>(AW148*N148+AW156*N156)/(N148+N156)</f>
        <v>109.98105060499694</v>
      </c>
      <c r="AX157" s="25">
        <f>(AX148*N148+AX156*N156)/(N148+N156)</f>
        <v>0</v>
      </c>
      <c r="AY157" s="25">
        <f>(AY148*N148+AY156*N156)/(N148+N156)</f>
        <v>0</v>
      </c>
      <c r="AZ157" s="25">
        <f>(AZ148*N148+AZ156*N156)/(N148+N156)</f>
        <v>123.72642682177855</v>
      </c>
      <c r="BA157" s="25">
        <f>(BA148*N148+BA156*N156)/(N148+N156)</f>
        <v>77.861174682099431</v>
      </c>
      <c r="BB157" s="25">
        <f>(BB148*N148+BB156*N156)/(N148+N156)</f>
        <v>19.110521724866299</v>
      </c>
      <c r="BC157" s="25">
        <f>(BC148*N148+BC156*N156)/(N148+N156)</f>
        <v>26.754730414812816</v>
      </c>
      <c r="BD157" s="25">
        <f>(BD148*N148+BD156*N156)/(N148+N156)</f>
        <v>0</v>
      </c>
      <c r="BE157" s="25">
        <f>(BE148*N148+BE156*N156)/(N148+N156)</f>
        <v>64.503640153735773</v>
      </c>
      <c r="BF157" s="25">
        <f>(BF148*N148+BF156*N156)/(N148+N156)</f>
        <v>22.109990923197145</v>
      </c>
      <c r="BG157" s="25">
        <f>(BG148*N148+BG156*N156)/(N148+N156)</f>
        <v>1.4901660226239124</v>
      </c>
      <c r="BH157" s="25">
        <f>(BH148*N148+BH156*N156)/(N148+N156)</f>
        <v>40.903483207914718</v>
      </c>
      <c r="BI157" s="25">
        <f>(BI148*N148+BI156*N156)/(N148+N156)</f>
        <v>0</v>
      </c>
      <c r="BJ157" s="25">
        <f>(BJ148*N148+BJ156*N156)/(N148+N156)</f>
        <v>337.97109144646976</v>
      </c>
      <c r="BK157" s="25">
        <f>(BK148*N148+BK156*N156)/(N148+N156)</f>
        <v>479.85742285943593</v>
      </c>
      <c r="BL157" s="25">
        <f>(BL148*N148+BL156*N156)/(N148+N156)</f>
        <v>1.1201889832923289</v>
      </c>
      <c r="BM157" s="25">
        <f>(BM148*N148+BM156*N156)/(N148+N156)</f>
        <v>1.0018681252770214</v>
      </c>
    </row>
    <row r="158" spans="1:65" x14ac:dyDescent="0.35">
      <c r="BK158" s="25">
        <v>613.66411525234867</v>
      </c>
      <c r="BL158" s="25">
        <v>1.5240164007144921</v>
      </c>
      <c r="BM158" s="25">
        <v>0.88262635675946699</v>
      </c>
    </row>
    <row r="159" spans="1:65" x14ac:dyDescent="0.35">
      <c r="BK159" s="25">
        <v>480.69455810505519</v>
      </c>
      <c r="BL159" s="25">
        <v>1.3751088334020753</v>
      </c>
      <c r="BM159" s="25">
        <v>0.64839974825898583</v>
      </c>
    </row>
    <row r="160" spans="1:65" x14ac:dyDescent="0.35">
      <c r="BK160" s="25">
        <v>504.52516620486159</v>
      </c>
      <c r="BL160" s="25">
        <v>1.0232856332527549</v>
      </c>
      <c r="BM160" s="25">
        <v>0.55290732943612209</v>
      </c>
    </row>
    <row r="161" spans="9:65" x14ac:dyDescent="0.35">
      <c r="BK161" s="25">
        <v>1041.7035250136933</v>
      </c>
      <c r="BL161" s="25">
        <v>0.94828426084507278</v>
      </c>
      <c r="BM161" s="25">
        <v>0.91372900512039212</v>
      </c>
    </row>
    <row r="162" spans="9:65" x14ac:dyDescent="0.35">
      <c r="BK162" s="25">
        <v>1215.5129053314558</v>
      </c>
      <c r="BL162" s="25">
        <v>-9.5343523408697145E-2</v>
      </c>
      <c r="BM162" s="25">
        <v>-9.1128002933624552E-2</v>
      </c>
    </row>
    <row r="163" spans="9:65" x14ac:dyDescent="0.35">
      <c r="I163" s="65"/>
      <c r="J163" s="43"/>
      <c r="BK163" s="25">
        <v>618.94105175093364</v>
      </c>
      <c r="BL163" s="25">
        <v>1.5411214322769662</v>
      </c>
      <c r="BM163" s="25">
        <v>0.91000391263042879</v>
      </c>
    </row>
    <row r="164" spans="9:65" x14ac:dyDescent="0.35">
      <c r="BK164" s="25">
        <v>510.4884845437075</v>
      </c>
      <c r="BL164" s="25">
        <v>1.1942481873827555</v>
      </c>
      <c r="BM164" s="25">
        <v>0.85512352515686529</v>
      </c>
    </row>
    <row r="165" spans="9:65" x14ac:dyDescent="0.35">
      <c r="BK165" s="25">
        <v>508.31751471310423</v>
      </c>
      <c r="BL165" s="25">
        <v>1.1871960366434549</v>
      </c>
      <c r="BM165" s="25">
        <v>0.9175926275789007</v>
      </c>
    </row>
    <row r="166" spans="9:65" x14ac:dyDescent="0.35">
      <c r="BK166" s="25">
        <v>506.02305648518683</v>
      </c>
      <c r="BL166" s="25">
        <v>1.179742747767577</v>
      </c>
      <c r="BM166" s="25">
        <v>0.90176403967617991</v>
      </c>
    </row>
    <row r="167" spans="9:65" x14ac:dyDescent="0.35">
      <c r="BK167" s="25">
        <v>388.9590009874135</v>
      </c>
      <c r="BL167" s="25">
        <v>1.0430002662231848</v>
      </c>
      <c r="BM167" s="25">
        <v>0.6285449455638551</v>
      </c>
    </row>
    <row r="168" spans="9:65" x14ac:dyDescent="0.35">
      <c r="BK168" s="25">
        <v>426.14963212936635</v>
      </c>
      <c r="BL168" s="25">
        <v>0.76845933280375522</v>
      </c>
      <c r="BM168" s="25">
        <v>0.52002864422757733</v>
      </c>
    </row>
    <row r="169" spans="9:65" x14ac:dyDescent="0.35">
      <c r="BK169" s="25">
        <v>872.48788431758783</v>
      </c>
      <c r="BL169" s="25">
        <v>0.61716450266722844</v>
      </c>
      <c r="BM169" s="25">
        <v>0.68868869857614778</v>
      </c>
    </row>
    <row r="170" spans="9:65" x14ac:dyDescent="0.35">
      <c r="BK170" s="25">
        <v>1053.3887241040466</v>
      </c>
      <c r="BL170" s="25">
        <v>-0.20478736737383924</v>
      </c>
      <c r="BM170" s="25">
        <v>-0.21969433728847784</v>
      </c>
    </row>
    <row r="171" spans="9:65" x14ac:dyDescent="0.35">
      <c r="I171" s="40"/>
      <c r="J171" s="43"/>
      <c r="BK171" s="25">
        <v>508.31751471310423</v>
      </c>
      <c r="BL171" s="25">
        <v>1.1871960366434549</v>
      </c>
      <c r="BM171" s="25">
        <v>0.9175926275789007</v>
      </c>
    </row>
    <row r="172" spans="9:65" x14ac:dyDescent="0.35">
      <c r="BK172" s="25">
        <v>687.10206852755516</v>
      </c>
      <c r="BL172" s="25">
        <v>1.7991284842698401</v>
      </c>
      <c r="BM172" s="25">
        <v>0.94820631220434881</v>
      </c>
    </row>
    <row r="173" spans="9:65" x14ac:dyDescent="0.35">
      <c r="BK173" s="25">
        <v>686.69370308638452</v>
      </c>
      <c r="BL173" s="25">
        <v>1.7977870166445502</v>
      </c>
      <c r="BM173" s="25">
        <v>1.0162646236311026</v>
      </c>
    </row>
    <row r="174" spans="9:65" x14ac:dyDescent="0.35">
      <c r="BK174" s="25">
        <v>679.03373367985364</v>
      </c>
      <c r="BL174" s="25">
        <v>1.7726242581601037</v>
      </c>
      <c r="BM174" s="25">
        <v>0.97515783331996975</v>
      </c>
    </row>
    <row r="175" spans="9:65" x14ac:dyDescent="0.35">
      <c r="BK175" s="25">
        <v>528.6133783734922</v>
      </c>
      <c r="BL175" s="25">
        <v>1.5934426196359293</v>
      </c>
      <c r="BM175" s="25">
        <v>0.71765269221726491</v>
      </c>
    </row>
    <row r="176" spans="9:65" x14ac:dyDescent="0.35">
      <c r="BK176" s="25">
        <v>558.82594909500722</v>
      </c>
      <c r="BL176" s="25">
        <v>1.187381024197913</v>
      </c>
      <c r="BM176" s="25">
        <v>0.61534777380796102</v>
      </c>
    </row>
    <row r="177" spans="9:65" x14ac:dyDescent="0.35">
      <c r="BK177" s="25">
        <v>1176.974886653888</v>
      </c>
      <c r="BL177" s="25">
        <v>1.17117268123813</v>
      </c>
      <c r="BM177" s="25">
        <v>1.128081464588061</v>
      </c>
    </row>
    <row r="178" spans="9:65" x14ac:dyDescent="0.35">
      <c r="BK178" s="25">
        <v>1369.076737613246</v>
      </c>
      <c r="BL178" s="25">
        <v>9.1009548253733353E-3</v>
      </c>
      <c r="BM178" s="25">
        <v>8.7171367811284053E-3</v>
      </c>
    </row>
    <row r="179" spans="9:65" x14ac:dyDescent="0.35">
      <c r="I179" s="65"/>
      <c r="J179" s="43"/>
      <c r="BK179" s="25">
        <v>686.69370308638452</v>
      </c>
      <c r="BL179" s="25">
        <v>1.7977870166445502</v>
      </c>
      <c r="BM179" s="25">
        <v>1.0162646236311026</v>
      </c>
    </row>
    <row r="180" spans="9:65" x14ac:dyDescent="0.35">
      <c r="BK180" s="25" t="e">
        <f>(BK163*N163+BK171*N171+BK179*N179)/(N163+N171+N179)</f>
        <v>#DIV/0!</v>
      </c>
      <c r="BL180" s="25" t="e">
        <f>(BL163*N163+BL171*N171+BL179*N179)/(N163+N171+N179)</f>
        <v>#DIV/0!</v>
      </c>
      <c r="BM180" s="25" t="e">
        <f>(BM163*N163+BM171*N171+BM179*N179)/(N163+N171+N179)</f>
        <v>#DIV/0!</v>
      </c>
    </row>
    <row r="181" spans="9:65" x14ac:dyDescent="0.35">
      <c r="BK181" s="25">
        <v>615.21798539384986</v>
      </c>
      <c r="BL181" s="25">
        <v>1.5290532242240209</v>
      </c>
      <c r="BM181" s="25">
        <v>0.82013151518723681</v>
      </c>
    </row>
    <row r="182" spans="9:65" x14ac:dyDescent="0.35">
      <c r="BK182" s="25">
        <v>462.74151298389734</v>
      </c>
      <c r="BL182" s="25">
        <v>1.0348053071216794</v>
      </c>
      <c r="BM182" s="25">
        <v>0.44881188104671443</v>
      </c>
    </row>
    <row r="183" spans="9:65" x14ac:dyDescent="0.35">
      <c r="BK183" s="25">
        <v>558.32815582541036</v>
      </c>
      <c r="BL183" s="25">
        <v>1.3446465461044588</v>
      </c>
      <c r="BM183" s="25">
        <v>0.69076440873177325</v>
      </c>
    </row>
    <row r="184" spans="9:65" x14ac:dyDescent="0.35">
      <c r="BK184" s="25">
        <v>473.63637555863238</v>
      </c>
      <c r="BL184" s="25">
        <v>1.3491461680778221</v>
      </c>
      <c r="BM184" s="25">
        <v>0.61549275985774843</v>
      </c>
    </row>
    <row r="185" spans="9:65" x14ac:dyDescent="0.35">
      <c r="BK185" s="25">
        <v>479.7322145827319</v>
      </c>
      <c r="BL185" s="25">
        <v>0.94836205254953665</v>
      </c>
      <c r="BM185" s="25">
        <v>0.4829779959870325</v>
      </c>
    </row>
    <row r="186" spans="9:65" x14ac:dyDescent="0.35">
      <c r="BK186" s="25">
        <v>1048.8797590481213</v>
      </c>
      <c r="BL186" s="25">
        <v>0.95840742370736753</v>
      </c>
      <c r="BM186" s="25">
        <v>0.91749098578590027</v>
      </c>
    </row>
    <row r="187" spans="9:65" x14ac:dyDescent="0.35">
      <c r="BK187" s="25">
        <v>1235.8873136071536</v>
      </c>
      <c r="BL187" s="25">
        <v>-8.2947826036499223E-2</v>
      </c>
      <c r="BM187" s="25">
        <v>-7.9675455069095832E-2</v>
      </c>
    </row>
    <row r="188" spans="9:65" x14ac:dyDescent="0.35">
      <c r="I188" s="65"/>
      <c r="J188" s="43"/>
      <c r="BK188" s="25">
        <v>615.21798539384986</v>
      </c>
      <c r="BL188" s="25">
        <v>1.5290532242240209</v>
      </c>
      <c r="BM188" s="25">
        <v>0.82013151518723681</v>
      </c>
    </row>
    <row r="189" spans="9:65" x14ac:dyDescent="0.35">
      <c r="BK189" s="25">
        <v>531.56193029813312</v>
      </c>
      <c r="BL189" s="25">
        <v>1.2627029000930583</v>
      </c>
      <c r="BM189" s="25">
        <v>0.86518483443088101</v>
      </c>
    </row>
    <row r="190" spans="9:65" x14ac:dyDescent="0.35">
      <c r="BK190" s="25">
        <v>437.04535728907831</v>
      </c>
      <c r="BL190" s="25">
        <v>0.95567646848358045</v>
      </c>
      <c r="BM190" s="25">
        <v>0.56713207950165612</v>
      </c>
    </row>
    <row r="191" spans="9:65" x14ac:dyDescent="0.35">
      <c r="BK191" s="25">
        <v>478.60726715961238</v>
      </c>
      <c r="BL191" s="25">
        <v>1.0906856470030164</v>
      </c>
      <c r="BM191" s="25">
        <v>0.71349441253600532</v>
      </c>
    </row>
    <row r="192" spans="9:65" x14ac:dyDescent="0.35">
      <c r="BK192" s="25">
        <v>408.9946867987382</v>
      </c>
      <c r="BL192" s="25">
        <v>1.1168918563472539</v>
      </c>
      <c r="BM192" s="25">
        <v>0.64531171520976371</v>
      </c>
    </row>
    <row r="193" spans="9:65" x14ac:dyDescent="0.35">
      <c r="BK193" s="25">
        <v>431.21974147646631</v>
      </c>
      <c r="BL193" s="25">
        <v>0.78362686688631422</v>
      </c>
      <c r="BM193" s="25">
        <v>0.49302531469999672</v>
      </c>
    </row>
    <row r="194" spans="9:65" x14ac:dyDescent="0.35">
      <c r="BK194" s="25">
        <v>866.70998879397894</v>
      </c>
      <c r="BL194" s="25">
        <v>0.60740504716219212</v>
      </c>
      <c r="BM194" s="25">
        <v>0.62689929195877447</v>
      </c>
    </row>
    <row r="195" spans="9:65" x14ac:dyDescent="0.35">
      <c r="BK195" s="25">
        <v>1047.6108285804376</v>
      </c>
      <c r="BL195" s="25">
        <v>-0.20871372831783558</v>
      </c>
      <c r="BM195" s="25">
        <v>-0.21681975804300527</v>
      </c>
    </row>
    <row r="196" spans="9:65" x14ac:dyDescent="0.35">
      <c r="I196" s="40"/>
      <c r="J196" s="43"/>
      <c r="BK196" s="25">
        <v>531.56193029813312</v>
      </c>
      <c r="BL196" s="25">
        <v>1.2627029000930583</v>
      </c>
      <c r="BM196" s="25">
        <v>0.86518483443088101</v>
      </c>
    </row>
    <row r="197" spans="9:65" x14ac:dyDescent="0.35">
      <c r="BK197" s="25">
        <v>663.26508212370004</v>
      </c>
      <c r="BL197" s="25">
        <v>1.7208247339486118</v>
      </c>
      <c r="BM197" s="25">
        <v>0.8775282971286249</v>
      </c>
    </row>
    <row r="198" spans="9:65" x14ac:dyDescent="0.35">
      <c r="BK198" s="25">
        <v>467.95451411930475</v>
      </c>
      <c r="BL198" s="25">
        <v>1.0792356633754951</v>
      </c>
      <c r="BM198" s="25">
        <v>0.4201252567908686</v>
      </c>
    </row>
    <row r="199" spans="9:65" x14ac:dyDescent="0.35">
      <c r="BK199" s="25">
        <v>606.70751219599856</v>
      </c>
      <c r="BL199" s="25">
        <v>1.5350348962836502</v>
      </c>
      <c r="BM199" s="25">
        <v>0.75222612983333081</v>
      </c>
    </row>
    <row r="200" spans="9:65" x14ac:dyDescent="0.35">
      <c r="BK200" s="25">
        <v>504.8120697799161</v>
      </c>
      <c r="BL200" s="25">
        <v>1.5044487650848011</v>
      </c>
      <c r="BM200" s="25">
        <v>0.6561818029558435</v>
      </c>
    </row>
    <row r="201" spans="9:65" x14ac:dyDescent="0.35">
      <c r="BK201" s="25">
        <v>516.6115574636658</v>
      </c>
      <c r="BL201" s="25">
        <v>1.0598103570811761</v>
      </c>
      <c r="BM201" s="25">
        <v>0.51889286882438368</v>
      </c>
    </row>
    <row r="202" spans="9:65" x14ac:dyDescent="0.35">
      <c r="BK202" s="25">
        <v>1198.4493027705789</v>
      </c>
      <c r="BL202" s="25">
        <v>1.2032320136472674</v>
      </c>
      <c r="BM202" s="25">
        <v>1.1942325529700701</v>
      </c>
    </row>
    <row r="203" spans="9:65" x14ac:dyDescent="0.35">
      <c r="BK203" s="25">
        <v>1394.2206811760052</v>
      </c>
      <c r="BL203" s="25">
        <v>2.3897543341103503E-2</v>
      </c>
      <c r="BM203" s="25">
        <v>2.319454322170143E-2</v>
      </c>
    </row>
    <row r="204" spans="9:65" x14ac:dyDescent="0.35">
      <c r="I204" s="65"/>
      <c r="J204" s="43"/>
      <c r="BK204" s="25">
        <v>663.26508212370004</v>
      </c>
      <c r="BL204" s="25">
        <v>1.7208247339486118</v>
      </c>
      <c r="BM204" s="25">
        <v>0.8775282971286249</v>
      </c>
    </row>
    <row r="205" spans="9:65" x14ac:dyDescent="0.35">
      <c r="BK205" s="25" t="e">
        <f>(BK188*N188+BK196*N196+BK204*N204)/(N188+N196+N204)</f>
        <v>#DIV/0!</v>
      </c>
      <c r="BL205" s="25" t="e">
        <f>(BL188*N188+BL196*N196+BL204*N204)/(N188+N196+N204)</f>
        <v>#DIV/0!</v>
      </c>
      <c r="BM205" s="25" t="e">
        <f>(BM188*N188+BM196*N196+BM204*N204)/(N188+N196+N204)</f>
        <v>#DIV/0!</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39502-220E-4C36-B9D8-0016D692E2AF}">
  <sheetPr codeName="Planilha6">
    <tabColor rgb="FF2D2D6E"/>
  </sheetPr>
  <dimension ref="A1:BK36"/>
  <sheetViews>
    <sheetView zoomScale="80" zoomScaleNormal="80" workbookViewId="0">
      <selection activeCell="D27" sqref="D27"/>
    </sheetView>
  </sheetViews>
  <sheetFormatPr defaultColWidth="25.7109375" defaultRowHeight="15" x14ac:dyDescent="0.25"/>
  <cols>
    <col min="4" max="4" width="24.28515625" customWidth="1"/>
    <col min="5" max="5" width="27.85546875" customWidth="1"/>
    <col min="6" max="6" width="27.5703125" customWidth="1"/>
    <col min="7" max="7" width="28" bestFit="1" customWidth="1"/>
  </cols>
  <sheetData>
    <row r="1" spans="1:63" ht="66.75" thickBot="1" x14ac:dyDescent="0.3">
      <c r="A1" s="76" t="s">
        <v>10057</v>
      </c>
      <c r="B1" s="76" t="s">
        <v>10548</v>
      </c>
      <c r="C1" s="76" t="s">
        <v>10549</v>
      </c>
      <c r="D1" s="76" t="s">
        <v>10550</v>
      </c>
      <c r="E1" s="78" t="s">
        <v>10551</v>
      </c>
      <c r="F1" s="78" t="s">
        <v>10552</v>
      </c>
      <c r="G1" s="76" t="str">
        <f>AM1</f>
        <v>Nova RT | TARIFA LÍQUIDA 
(R$/t RDO)</v>
      </c>
      <c r="H1" s="76" t="str">
        <f>BK1</f>
        <v>% EF RT + CM | Ef. Valoriz. RT + Custos Mov.(sobre TARIFA LÍQUIDA)
(R$/t RDO)</v>
      </c>
      <c r="I1" s="78" t="s">
        <v>10555</v>
      </c>
      <c r="J1" s="78" t="s">
        <v>10556</v>
      </c>
      <c r="K1" s="78" t="s">
        <v>10557</v>
      </c>
      <c r="L1" s="78" t="s">
        <v>10558</v>
      </c>
      <c r="M1" s="78" t="s">
        <v>10559</v>
      </c>
      <c r="N1" s="78" t="s">
        <v>10560</v>
      </c>
      <c r="O1" s="78" t="s">
        <v>10561</v>
      </c>
      <c r="P1" s="78" t="s">
        <v>10562</v>
      </c>
      <c r="Q1" s="78" t="s">
        <v>10563</v>
      </c>
      <c r="R1" s="78" t="s">
        <v>10564</v>
      </c>
      <c r="S1" s="78" t="s">
        <v>10565</v>
      </c>
      <c r="T1" s="78" t="s">
        <v>10566</v>
      </c>
      <c r="U1" s="78" t="s">
        <v>10567</v>
      </c>
      <c r="V1" s="78" t="s">
        <v>10568</v>
      </c>
      <c r="W1" s="78" t="s">
        <v>10569</v>
      </c>
      <c r="X1" s="78" t="s">
        <v>10570</v>
      </c>
      <c r="Y1" s="78" t="s">
        <v>10571</v>
      </c>
      <c r="Z1" s="78" t="s">
        <v>10572</v>
      </c>
      <c r="AA1" s="78" t="s">
        <v>10573</v>
      </c>
      <c r="AB1" s="78" t="s">
        <v>10574</v>
      </c>
      <c r="AC1" s="78" t="s">
        <v>10575</v>
      </c>
      <c r="AD1" s="78" t="s">
        <v>10576</v>
      </c>
      <c r="AE1" s="78" t="s">
        <v>10577</v>
      </c>
      <c r="AF1" s="78" t="s">
        <v>10578</v>
      </c>
      <c r="AG1" s="78" t="s">
        <v>10579</v>
      </c>
      <c r="AH1" s="78" t="s">
        <v>10580</v>
      </c>
      <c r="AI1" s="78" t="s">
        <v>10581</v>
      </c>
      <c r="AJ1" s="78" t="s">
        <v>10582</v>
      </c>
      <c r="AK1" s="78" t="s">
        <v>10583</v>
      </c>
      <c r="AL1" s="76" t="s">
        <v>10098</v>
      </c>
      <c r="AM1" s="78" t="s">
        <v>10553</v>
      </c>
      <c r="AN1" s="78" t="s">
        <v>10584</v>
      </c>
      <c r="AO1" s="78" t="s">
        <v>10585</v>
      </c>
      <c r="AP1" s="78" t="s">
        <v>10586</v>
      </c>
      <c r="AQ1" s="78" t="s">
        <v>10587</v>
      </c>
      <c r="AR1" s="78" t="s">
        <v>10588</v>
      </c>
      <c r="AS1" s="78" t="s">
        <v>10589</v>
      </c>
      <c r="AT1" s="78" t="s">
        <v>10590</v>
      </c>
      <c r="AU1" s="78" t="s">
        <v>10591</v>
      </c>
      <c r="AV1" s="78" t="s">
        <v>10592</v>
      </c>
      <c r="AW1" s="76" t="s">
        <v>10109</v>
      </c>
      <c r="AX1" s="78" t="s">
        <v>10593</v>
      </c>
      <c r="AY1" s="78" t="s">
        <v>10594</v>
      </c>
      <c r="AZ1" s="78" t="s">
        <v>10595</v>
      </c>
      <c r="BA1" s="78" t="s">
        <v>10596</v>
      </c>
      <c r="BB1" s="76" t="s">
        <v>10114</v>
      </c>
      <c r="BC1" s="78" t="s">
        <v>10597</v>
      </c>
      <c r="BD1" s="78" t="s">
        <v>10598</v>
      </c>
      <c r="BE1" s="78" t="s">
        <v>10599</v>
      </c>
      <c r="BF1" s="78" t="s">
        <v>10600</v>
      </c>
      <c r="BG1" s="76" t="s">
        <v>10119</v>
      </c>
      <c r="BH1" s="78" t="s">
        <v>10601</v>
      </c>
      <c r="BI1" s="78" t="s">
        <v>10602</v>
      </c>
      <c r="BJ1" s="78" t="s">
        <v>10603</v>
      </c>
      <c r="BK1" s="78" t="s">
        <v>10554</v>
      </c>
    </row>
    <row r="2" spans="1:63" ht="33" customHeight="1" x14ac:dyDescent="0.25">
      <c r="A2" s="33">
        <v>1</v>
      </c>
      <c r="B2" s="33"/>
      <c r="C2" s="33"/>
      <c r="D2" s="33">
        <v>2</v>
      </c>
      <c r="E2" s="33">
        <v>3</v>
      </c>
      <c r="F2" s="33">
        <v>4</v>
      </c>
      <c r="G2" s="33">
        <v>5</v>
      </c>
      <c r="H2" s="33">
        <v>6</v>
      </c>
      <c r="I2" s="33">
        <v>7</v>
      </c>
      <c r="J2" s="33">
        <v>8</v>
      </c>
      <c r="K2" s="33">
        <v>9</v>
      </c>
      <c r="L2" s="33">
        <v>10</v>
      </c>
      <c r="M2" s="33">
        <v>11</v>
      </c>
      <c r="N2" s="33">
        <v>12</v>
      </c>
      <c r="O2" s="33">
        <v>13</v>
      </c>
      <c r="P2" s="33">
        <v>14</v>
      </c>
      <c r="Q2" s="33">
        <v>15</v>
      </c>
      <c r="R2" s="33">
        <v>16</v>
      </c>
      <c r="S2" s="33">
        <v>17</v>
      </c>
      <c r="T2" s="33">
        <v>18</v>
      </c>
      <c r="U2" s="33">
        <v>19</v>
      </c>
      <c r="V2" s="33">
        <v>20</v>
      </c>
      <c r="W2" s="33">
        <v>21</v>
      </c>
      <c r="X2" s="33">
        <v>22</v>
      </c>
      <c r="Y2" s="33">
        <v>23</v>
      </c>
      <c r="Z2" s="33">
        <v>24</v>
      </c>
      <c r="AA2" s="33">
        <v>25</v>
      </c>
      <c r="AB2" s="33">
        <v>26</v>
      </c>
      <c r="AC2" s="33">
        <v>27</v>
      </c>
      <c r="AD2" s="33">
        <v>28</v>
      </c>
      <c r="AE2" s="33">
        <v>29</v>
      </c>
      <c r="AF2" s="33">
        <v>30</v>
      </c>
      <c r="AG2" s="33">
        <v>31</v>
      </c>
      <c r="AH2" s="33">
        <v>32</v>
      </c>
      <c r="AI2" s="33">
        <v>33</v>
      </c>
      <c r="AJ2" s="33">
        <v>34</v>
      </c>
      <c r="AK2" s="33">
        <v>35</v>
      </c>
      <c r="AL2" s="33">
        <v>36</v>
      </c>
      <c r="AM2" s="33">
        <v>37</v>
      </c>
      <c r="AN2" s="33">
        <v>38</v>
      </c>
      <c r="AO2" s="33">
        <v>39</v>
      </c>
      <c r="AP2" s="33">
        <v>40</v>
      </c>
      <c r="AQ2" s="33">
        <v>41</v>
      </c>
      <c r="AR2" s="33">
        <v>42</v>
      </c>
      <c r="AS2" s="33">
        <v>43</v>
      </c>
      <c r="AT2" s="33">
        <v>44</v>
      </c>
      <c r="AU2" s="33">
        <v>45</v>
      </c>
      <c r="AV2" s="33">
        <v>46</v>
      </c>
      <c r="AW2" s="33">
        <v>47</v>
      </c>
      <c r="AX2" s="33">
        <v>48</v>
      </c>
      <c r="AY2" s="33">
        <v>49</v>
      </c>
      <c r="AZ2" s="33">
        <v>50</v>
      </c>
      <c r="BA2" s="33">
        <v>51</v>
      </c>
      <c r="BB2" s="33">
        <v>52</v>
      </c>
      <c r="BC2" s="33">
        <v>53</v>
      </c>
      <c r="BD2" s="33">
        <v>54</v>
      </c>
      <c r="BE2" s="33">
        <v>55</v>
      </c>
      <c r="BF2" s="33">
        <v>56</v>
      </c>
      <c r="BG2" s="33">
        <v>57</v>
      </c>
      <c r="BH2" s="33">
        <v>58</v>
      </c>
      <c r="BI2" s="33">
        <v>59</v>
      </c>
      <c r="BJ2" s="33">
        <v>60</v>
      </c>
      <c r="BK2" s="33">
        <v>61</v>
      </c>
    </row>
    <row r="3" spans="1:63" s="75" customFormat="1" ht="19.5" thickBot="1" x14ac:dyDescent="0.3">
      <c r="A3" s="76"/>
      <c r="B3" s="76"/>
      <c r="C3" s="76"/>
      <c r="D3" s="76" t="s">
        <v>10520</v>
      </c>
      <c r="E3" s="76" t="s">
        <v>10604</v>
      </c>
      <c r="F3" s="76" t="s">
        <v>10129</v>
      </c>
      <c r="G3" s="76" t="s">
        <v>10129</v>
      </c>
      <c r="H3" s="76" t="s">
        <v>9634</v>
      </c>
      <c r="I3" s="76" t="s">
        <v>10521</v>
      </c>
      <c r="J3" s="76" t="s">
        <v>9977</v>
      </c>
      <c r="K3" s="76" t="s">
        <v>9977</v>
      </c>
      <c r="L3" s="76" t="s">
        <v>10522</v>
      </c>
      <c r="M3" s="76" t="s">
        <v>10522</v>
      </c>
      <c r="N3" s="76" t="s">
        <v>10522</v>
      </c>
      <c r="O3" s="76" t="s">
        <v>10522</v>
      </c>
      <c r="P3" s="76" t="s">
        <v>10522</v>
      </c>
      <c r="Q3" s="76" t="s">
        <v>10522</v>
      </c>
      <c r="R3" s="76" t="s">
        <v>10522</v>
      </c>
      <c r="S3" s="76" t="s">
        <v>10523</v>
      </c>
      <c r="T3" s="76" t="s">
        <v>10523</v>
      </c>
      <c r="U3" s="76" t="s">
        <v>10524</v>
      </c>
      <c r="V3" s="76" t="s">
        <v>10605</v>
      </c>
      <c r="W3" s="76" t="s">
        <v>9698</v>
      </c>
      <c r="X3" s="76" t="s">
        <v>9698</v>
      </c>
      <c r="Y3" s="76" t="s">
        <v>9698</v>
      </c>
      <c r="Z3" s="76" t="s">
        <v>9698</v>
      </c>
      <c r="AA3" s="76" t="s">
        <v>9698</v>
      </c>
      <c r="AB3" s="76" t="s">
        <v>9698</v>
      </c>
      <c r="AC3" s="76" t="s">
        <v>9698</v>
      </c>
      <c r="AD3" s="76" t="s">
        <v>9698</v>
      </c>
      <c r="AE3" s="76" t="s">
        <v>9698</v>
      </c>
      <c r="AF3" s="76" t="s">
        <v>9698</v>
      </c>
      <c r="AG3" s="76" t="s">
        <v>9698</v>
      </c>
      <c r="AH3" s="76" t="s">
        <v>9698</v>
      </c>
      <c r="AI3" s="76" t="s">
        <v>9698</v>
      </c>
      <c r="AJ3" s="76" t="s">
        <v>9698</v>
      </c>
      <c r="AK3" s="76" t="s">
        <v>9698</v>
      </c>
      <c r="AL3" s="76" t="s">
        <v>9698</v>
      </c>
      <c r="AM3" s="76" t="s">
        <v>9698</v>
      </c>
      <c r="AN3" s="76" t="s">
        <v>9698</v>
      </c>
      <c r="AO3" s="76" t="s">
        <v>9698</v>
      </c>
      <c r="AP3" s="76" t="s">
        <v>9698</v>
      </c>
      <c r="AQ3" s="76" t="s">
        <v>9698</v>
      </c>
      <c r="AR3" s="76" t="s">
        <v>9698</v>
      </c>
      <c r="AS3" s="76" t="s">
        <v>9698</v>
      </c>
      <c r="AT3" s="76" t="s">
        <v>9698</v>
      </c>
      <c r="AU3" s="76" t="s">
        <v>9698</v>
      </c>
      <c r="AV3" s="76" t="s">
        <v>9698</v>
      </c>
      <c r="AW3" s="76" t="s">
        <v>9698</v>
      </c>
      <c r="AX3" s="76" t="s">
        <v>9698</v>
      </c>
      <c r="AY3" s="76" t="s">
        <v>9698</v>
      </c>
      <c r="AZ3" s="76" t="s">
        <v>9698</v>
      </c>
      <c r="BA3" s="76" t="s">
        <v>9698</v>
      </c>
      <c r="BB3" s="76" t="s">
        <v>9698</v>
      </c>
      <c r="BC3" s="76" t="s">
        <v>9698</v>
      </c>
      <c r="BD3" s="76" t="s">
        <v>9698</v>
      </c>
      <c r="BE3" s="76" t="s">
        <v>9698</v>
      </c>
      <c r="BF3" s="76" t="s">
        <v>9698</v>
      </c>
      <c r="BG3" s="76" t="s">
        <v>9698</v>
      </c>
      <c r="BH3" s="76" t="s">
        <v>9698</v>
      </c>
      <c r="BI3" s="76" t="s">
        <v>9698</v>
      </c>
      <c r="BJ3" s="76" t="s">
        <v>9634</v>
      </c>
      <c r="BK3" s="76" t="s">
        <v>9634</v>
      </c>
    </row>
    <row r="4" spans="1:63" ht="16.5" x14ac:dyDescent="0.25">
      <c r="A4" s="49" t="s">
        <v>10191</v>
      </c>
      <c r="B4" s="70">
        <f>'Banco de Dados'!$I$29</f>
        <v>500</v>
      </c>
      <c r="C4" s="50">
        <f>'Banco de Dados'!$I$30/100</f>
        <v>0.56625000000000003</v>
      </c>
      <c r="D4" s="67">
        <f>IFERROR(VLOOKUP($A4,'Arranjos Consolidados'!$E$2:$BM$302,D$2,FALSE),"")</f>
        <v>1248470</v>
      </c>
      <c r="E4" s="71">
        <f>IFERROR(VLOOKUP($A4,'Arranjos Consolidados'!$E$2:$BM$302,E$2,FALSE),"")</f>
        <v>0.89712789275991622</v>
      </c>
      <c r="F4" s="67">
        <f>IFERROR(VLOOKUP($A4,'Arranjos Consolidados'!$E$2:$BM$302,F$2,FALSE),"")</f>
        <v>160</v>
      </c>
      <c r="G4" s="69">
        <f>IFERROR(VLOOKUP($A4,'Arranjos Consolidados'!$E$2:$BM$302,G$2,FALSE),"")</f>
        <v>350.76155427616078</v>
      </c>
      <c r="H4" s="72">
        <f>IFERROR(VLOOKUP($A4,'Arranjos Consolidados'!$E$2:$BM$302,H$2,FALSE),"")</f>
        <v>0.76878673865263014</v>
      </c>
      <c r="I4" s="67">
        <f>IFERROR(VLOOKUP($A4,'Arranjos Consolidados'!$E$2:$BM$302,I$2,FALSE),"")</f>
        <v>35</v>
      </c>
      <c r="J4" s="69">
        <f>IFERROR(VLOOKUP($A4,'Arranjos Consolidados'!$E$2:$BM$302,J$2,FALSE),"")</f>
        <v>695.89091089616034</v>
      </c>
      <c r="K4" s="69">
        <f>IFERROR(VLOOKUP($A4,'Arranjos Consolidados'!$E$2:$BM$302,K$2,FALSE),"")</f>
        <v>69.342545880892118</v>
      </c>
      <c r="L4" s="77">
        <f>IFERROR(VLOOKUP($A4,'Arranjos Consolidados'!$E$2:$BM$302,L$2,FALSE),"")</f>
        <v>443.23193736153604</v>
      </c>
      <c r="M4" s="77">
        <f>IFERROR(VLOOKUP($A4,'Arranjos Consolidados'!$E$2:$BM$302,M$2,FALSE),"")</f>
        <v>82.615995348534824</v>
      </c>
      <c r="N4" s="77">
        <f>IFERROR(VLOOKUP($A4,'Arranjos Consolidados'!$E$2:$BM$302,N$2,FALSE),"")</f>
        <v>171.61552786693488</v>
      </c>
      <c r="O4" s="77">
        <f>IFERROR(VLOOKUP($A4,'Arranjos Consolidados'!$E$2:$BM$302,O$2,FALSE),"")</f>
        <v>189.00041414606639</v>
      </c>
      <c r="P4" s="77">
        <f>IFERROR(VLOOKUP($A4,'Arranjos Consolidados'!$E$2:$BM$302,P$2,FALSE),"")</f>
        <v>35.347747004582502</v>
      </c>
      <c r="Q4" s="77">
        <f>IFERROR(VLOOKUP($A4,'Arranjos Consolidados'!$E$2:$BM$302,Q$2,FALSE),"")</f>
        <v>74.070372788220055</v>
      </c>
      <c r="R4" s="77">
        <f>IFERROR(VLOOKUP($A4,'Arranjos Consolidados'!$E$2:$BM$302,R$2,FALSE),"")</f>
        <v>79.582294353263805</v>
      </c>
      <c r="S4" s="77">
        <f>IFERROR(VLOOKUP($A4,'Arranjos Consolidados'!$E$2:$BM$302,S$2,FALSE),"")</f>
        <v>0</v>
      </c>
      <c r="T4" s="77">
        <f>IFERROR(VLOOKUP($A4,'Arranjos Consolidados'!$E$2:$BM$302,T$2,FALSE),"")</f>
        <v>53824.136252660552</v>
      </c>
      <c r="U4" s="77">
        <f>IFERROR(VLOOKUP($A4,'Arranjos Consolidados'!$E$2:$BM$302,U$2,FALSE),"")</f>
        <v>0</v>
      </c>
      <c r="V4" s="77">
        <f>IFERROR(VLOOKUP($A4,'Arranjos Consolidados'!$E$2:$BM$302,V$2,FALSE),"")</f>
        <v>0</v>
      </c>
      <c r="W4" s="69">
        <f>IFERROR(VLOOKUP($A4,'Arranjos Consolidados'!$E$2:$BM$302,W$2,FALSE),"")</f>
        <v>492.8690273295789</v>
      </c>
      <c r="X4" s="67">
        <f>IFERROR(VLOOKUP($A4,'Arranjos Consolidados'!$E$2:$BM$302,X$2,FALSE),"")</f>
        <v>0</v>
      </c>
      <c r="Y4" s="69">
        <f>IFERROR(VLOOKUP($A4,'Arranjos Consolidados'!$E$2:$BM$302,Y$2,FALSE),"")</f>
        <v>180.35</v>
      </c>
      <c r="Z4" s="67">
        <f>IFERROR(VLOOKUP($A4,'Arranjos Consolidados'!$E$2:$BM$302,Z$2,FALSE),"")</f>
        <v>8.49</v>
      </c>
      <c r="AA4" s="69">
        <f>IFERROR(VLOOKUP($A4,'Arranjos Consolidados'!$E$2:$BM$302,AA$2,FALSE),"")</f>
        <v>304.02902732957887</v>
      </c>
      <c r="AB4" s="69">
        <f>IFERROR(VLOOKUP($A4,'Arranjos Consolidados'!$E$2:$BM$302,AB$2,FALSE),"")</f>
        <v>142.10747305341812</v>
      </c>
      <c r="AC4" s="69">
        <f>IFERROR(VLOOKUP($A4,'Arranjos Consolidados'!$E$2:$BM$302,AC$2,FALSE),"")</f>
        <v>14.018120234230249</v>
      </c>
      <c r="AD4" s="69">
        <f>IFERROR(VLOOKUP($A4,'Arranjos Consolidados'!$E$2:$BM$302,AD$2,FALSE),"")</f>
        <v>0</v>
      </c>
      <c r="AE4" s="69">
        <f>IFERROR(VLOOKUP($A4,'Arranjos Consolidados'!$E$2:$BM$302,AE$2,FALSE),"")</f>
        <v>0</v>
      </c>
      <c r="AF4" s="69">
        <f>IFERROR(VLOOKUP($A4,'Arranjos Consolidados'!$E$2:$BM$302,AF$2,FALSE),"")</f>
        <v>23.267695211659053</v>
      </c>
      <c r="AG4" s="69">
        <f>IFERROR(VLOOKUP($A4,'Arranjos Consolidados'!$E$2:$BM$302,AG$2,FALSE),"")</f>
        <v>101.46076874999999</v>
      </c>
      <c r="AH4" s="69">
        <f>IFERROR(VLOOKUP($A4,'Arranjos Consolidados'!$E$2:$BM$302,AH$2,FALSE),"")</f>
        <v>3.3608888575288267</v>
      </c>
      <c r="AI4" s="69">
        <f>IFERROR(VLOOKUP($A4,'Arranjos Consolidados'!$E$2:$BM$302,AI$2,FALSE),"")</f>
        <v>0</v>
      </c>
      <c r="AJ4" s="69">
        <f>IFERROR(VLOOKUP($A4,'Arranjos Consolidados'!$E$2:$BM$302,AJ$2,FALSE),"")</f>
        <v>0</v>
      </c>
      <c r="AK4" s="69">
        <f>IFERROR(VLOOKUP($A4,'Arranjos Consolidados'!$E$2:$BM$302,AK$2,FALSE),"")</f>
        <v>0</v>
      </c>
      <c r="AL4" s="73">
        <f>IFERROR(VLOOKUP($A4,'Arranjos Consolidados'!$E$2:$BM$302,AL$2,FALSE),"")</f>
        <v>0.46741416206738801</v>
      </c>
      <c r="AM4" s="69">
        <f>IFERROR(VLOOKUP($A4,'Arranjos Consolidados'!$E$2:$BM$302,AM$2,FALSE),"")</f>
        <v>350.76155427616078</v>
      </c>
      <c r="AN4" s="69">
        <f>IFERROR(VLOOKUP($A4,'Arranjos Consolidados'!$E$2:$BM$302,AN$2,FALSE),"")</f>
        <v>37.285815445889298</v>
      </c>
      <c r="AO4" s="69">
        <f>IFERROR(VLOOKUP($A4,'Arranjos Consolidados'!$E$2:$BM$302,AO$2,FALSE),"")</f>
        <v>14.018120234230249</v>
      </c>
      <c r="AP4" s="69">
        <f>IFERROR(VLOOKUP($A4,'Arranjos Consolidados'!$E$2:$BM$302,AP$2,FALSE),"")</f>
        <v>0</v>
      </c>
      <c r="AQ4" s="69">
        <f>IFERROR(VLOOKUP($A4,'Arranjos Consolidados'!$E$2:$BM$302,AQ$2,FALSE),"")</f>
        <v>0</v>
      </c>
      <c r="AR4" s="69">
        <f>IFERROR(VLOOKUP($A4,'Arranjos Consolidados'!$E$2:$BM$302,AR$2,FALSE),"")</f>
        <v>23.267695211659053</v>
      </c>
      <c r="AS4" s="69">
        <f>IFERROR(VLOOKUP($A4,'Arranjos Consolidados'!$E$2:$BM$302,AS$2,FALSE),"")</f>
        <v>229.29657018696867</v>
      </c>
      <c r="AT4" s="69">
        <f>IFERROR(VLOOKUP($A4,'Arranjos Consolidados'!$E$2:$BM$302,AT$2,FALSE),"")</f>
        <v>47.078158967205511</v>
      </c>
      <c r="AU4" s="69">
        <f>IFERROR(VLOOKUP($A4,'Arranjos Consolidados'!$E$2:$BM$302,AU$2,FALSE),"")</f>
        <v>47.078158967205511</v>
      </c>
      <c r="AV4" s="69">
        <f>IFERROR(VLOOKUP($A4,'Arranjos Consolidados'!$E$2:$BM$302,AV$2,FALSE),"")</f>
        <v>0</v>
      </c>
      <c r="AW4" s="69">
        <f>IFERROR(VLOOKUP($A4,'Arranjos Consolidados'!$E$2:$BM$302,AW$2,FALSE),"")</f>
        <v>0</v>
      </c>
      <c r="AX4" s="69">
        <f>IFERROR(VLOOKUP($A4,'Arranjos Consolidados'!$E$2:$BM$302,AX$2,FALSE),"")</f>
        <v>115.41514927125533</v>
      </c>
      <c r="AY4" s="69">
        <f>IFERROR(VLOOKUP($A4,'Arranjos Consolidados'!$E$2:$BM$302,AY$2,FALSE),"")</f>
        <v>77.861174682099445</v>
      </c>
      <c r="AZ4" s="69">
        <f>IFERROR(VLOOKUP($A4,'Arranjos Consolidados'!$E$2:$BM$302,AZ$2,FALSE),"")</f>
        <v>15.647489412148282</v>
      </c>
      <c r="BA4" s="69">
        <f>IFERROR(VLOOKUP($A4,'Arranjos Consolidados'!$E$2:$BM$302,BA$2,FALSE),"")</f>
        <v>21.906485177007593</v>
      </c>
      <c r="BB4" s="69">
        <f>IFERROR(VLOOKUP($A4,'Arranjos Consolidados'!$E$2:$BM$302,BB$2,FALSE),"")</f>
        <v>0</v>
      </c>
      <c r="BC4" s="69">
        <f>IFERROR(VLOOKUP($A4,'Arranjos Consolidados'!$E$2:$BM$302,BC$2,FALSE),"")</f>
        <v>66.803261948507838</v>
      </c>
      <c r="BD4" s="69">
        <f>IFERROR(VLOOKUP($A4,'Arranjos Consolidados'!$E$2:$BM$302,BD$2,FALSE),"")</f>
        <v>22.916875763468045</v>
      </c>
      <c r="BE4" s="69">
        <f>IFERROR(VLOOKUP($A4,'Arranjos Consolidados'!$E$2:$BM$302,BE$2,FALSE),"")</f>
        <v>1.4901660226239131</v>
      </c>
      <c r="BF4" s="69">
        <f>IFERROR(VLOOKUP($A4,'Arranjos Consolidados'!$E$2:$BM$302,BF$2,FALSE),"")</f>
        <v>42.396220162415879</v>
      </c>
      <c r="BG4" s="69">
        <f>IFERROR(VLOOKUP($A4,'Arranjos Consolidados'!$E$2:$BM$302,BG$2,FALSE),"")</f>
        <v>0</v>
      </c>
      <c r="BH4" s="69">
        <f>IFERROR(VLOOKUP($A4,'Arranjos Consolidados'!$E$2:$BM$302,BH$2,FALSE),"")</f>
        <v>266.58238563285795</v>
      </c>
      <c r="BI4" s="69">
        <f>IFERROR(VLOOKUP($A4,'Arranjos Consolidados'!$E$2:$BM$302,BI$2,FALSE),"")</f>
        <v>408.68985868627607</v>
      </c>
      <c r="BJ4" s="73">
        <f>IFERROR(VLOOKUP($A4,'Arranjos Consolidados'!$E$2:$BM$302,BJ$2,FALSE),"")</f>
        <v>0.88695751759378783</v>
      </c>
      <c r="BK4" s="73">
        <f>IFERROR(VLOOKUP($A4,'Arranjos Consolidados'!$E$2:$BM$302,BK$2,FALSE),"")</f>
        <v>0.76878673865263014</v>
      </c>
    </row>
    <row r="5" spans="1:63" ht="16.5" x14ac:dyDescent="0.25">
      <c r="A5" s="49" t="s">
        <v>10194</v>
      </c>
      <c r="B5" s="70">
        <f>'Banco de Dados'!$I$29</f>
        <v>500</v>
      </c>
      <c r="C5" s="50">
        <f>'Banco de Dados'!$I$30/100</f>
        <v>0.56625000000000003</v>
      </c>
      <c r="D5" s="67">
        <f>IFERROR(VLOOKUP($A5,'Arranjos Consolidados'!$E$2:$BM$302,D$2,FALSE),"")</f>
        <v>1248470</v>
      </c>
      <c r="E5" s="71">
        <f>IFERROR(VLOOKUP($A5,'Arranjos Consolidados'!$E$2:$BM$302,E$2,FALSE),"")</f>
        <v>0.89712789275991622</v>
      </c>
      <c r="F5" s="67">
        <f>IFERROR(VLOOKUP($A5,'Arranjos Consolidados'!$E$2:$BM$302,F$2,FALSE),"")</f>
        <v>160</v>
      </c>
      <c r="G5" s="69">
        <f>IFERROR(VLOOKUP($A5,'Arranjos Consolidados'!$E$2:$BM$302,G$2,FALSE),"")</f>
        <v>350.76155427616078</v>
      </c>
      <c r="H5" s="72">
        <f>IFERROR(VLOOKUP($A5,'Arranjos Consolidados'!$E$2:$BM$302,H$2,FALSE),"")</f>
        <v>0.76878673865263014</v>
      </c>
      <c r="I5" s="67">
        <f>IFERROR(VLOOKUP($A5,'Arranjos Consolidados'!$E$2:$BM$302,I$2,FALSE),"")</f>
        <v>35</v>
      </c>
      <c r="J5" s="69">
        <f>IFERROR(VLOOKUP($A5,'Arranjos Consolidados'!$E$2:$BM$302,J$2,FALSE),"")</f>
        <v>695.89091089616034</v>
      </c>
      <c r="K5" s="69">
        <f>IFERROR(VLOOKUP($A5,'Arranjos Consolidados'!$E$2:$BM$302,K$2,FALSE),"")</f>
        <v>69.342545880892118</v>
      </c>
      <c r="L5" s="77">
        <f>IFERROR(VLOOKUP($A5,'Arranjos Consolidados'!$E$2:$BM$302,L$2,FALSE),"")</f>
        <v>443.23193736153604</v>
      </c>
      <c r="M5" s="69">
        <f>IFERROR(VLOOKUP($A5,'Arranjos Consolidados'!$E$2:$BM$302,M$2,FALSE),"")</f>
        <v>82.615995348534824</v>
      </c>
      <c r="N5" s="69">
        <f>IFERROR(VLOOKUP($A5,'Arranjos Consolidados'!$E$2:$BM$302,N$2,FALSE),"")</f>
        <v>171.61552786693488</v>
      </c>
      <c r="O5" s="69">
        <f>IFERROR(VLOOKUP($A5,'Arranjos Consolidados'!$E$2:$BM$302,O$2,FALSE),"")</f>
        <v>189.00041414606639</v>
      </c>
      <c r="P5" s="69">
        <f>IFERROR(VLOOKUP($A5,'Arranjos Consolidados'!$E$2:$BM$302,P$2,FALSE),"")</f>
        <v>35.347747004582502</v>
      </c>
      <c r="Q5" s="69">
        <f>IFERROR(VLOOKUP($A5,'Arranjos Consolidados'!$E$2:$BM$302,Q$2,FALSE),"")</f>
        <v>74.070372788220055</v>
      </c>
      <c r="R5" s="69">
        <f>IFERROR(VLOOKUP($A5,'Arranjos Consolidados'!$E$2:$BM$302,R$2,FALSE),"")</f>
        <v>79.582294353263805</v>
      </c>
      <c r="S5" s="69">
        <f>IFERROR(VLOOKUP($A5,'Arranjos Consolidados'!$E$2:$BM$302,S$2,FALSE),"")</f>
        <v>0</v>
      </c>
      <c r="T5" s="69">
        <f>IFERROR(VLOOKUP($A5,'Arranjos Consolidados'!$E$2:$BM$302,T$2,FALSE),"")</f>
        <v>53824.136252660552</v>
      </c>
      <c r="U5" s="69">
        <f>IFERROR(VLOOKUP($A5,'Arranjos Consolidados'!$E$2:$BM$302,U$2,FALSE),"")</f>
        <v>0</v>
      </c>
      <c r="V5" s="69">
        <f>IFERROR(VLOOKUP($A5,'Arranjos Consolidados'!$E$2:$BM$302,V$2,FALSE),"")</f>
        <v>0</v>
      </c>
      <c r="W5" s="69">
        <f>IFERROR(VLOOKUP($A5,'Arranjos Consolidados'!$E$2:$BM$302,W$2,FALSE),"")</f>
        <v>492.8690273295789</v>
      </c>
      <c r="X5" s="67">
        <f>IFERROR(VLOOKUP($A5,'Arranjos Consolidados'!$E$2:$BM$302,X$2,FALSE),"")</f>
        <v>0</v>
      </c>
      <c r="Y5" s="69">
        <f>IFERROR(VLOOKUP($A5,'Arranjos Consolidados'!$E$2:$BM$302,Y$2,FALSE),"")</f>
        <v>180.35</v>
      </c>
      <c r="Z5" s="67">
        <f>IFERROR(VLOOKUP($A5,'Arranjos Consolidados'!$E$2:$BM$302,Z$2,FALSE),"")</f>
        <v>8.49</v>
      </c>
      <c r="AA5" s="69">
        <f>IFERROR(VLOOKUP($A5,'Arranjos Consolidados'!$E$2:$BM$302,AA$2,FALSE),"")</f>
        <v>304.02902732957887</v>
      </c>
      <c r="AB5" s="69">
        <f>IFERROR(VLOOKUP($A5,'Arranjos Consolidados'!$E$2:$BM$302,AB$2,FALSE),"")</f>
        <v>142.10747305341812</v>
      </c>
      <c r="AC5" s="69">
        <f>IFERROR(VLOOKUP($A5,'Arranjos Consolidados'!$E$2:$BM$302,AC$2,FALSE),"")</f>
        <v>14.018120234230249</v>
      </c>
      <c r="AD5" s="69">
        <f>IFERROR(VLOOKUP($A5,'Arranjos Consolidados'!$E$2:$BM$302,AD$2,FALSE),"")</f>
        <v>0</v>
      </c>
      <c r="AE5" s="69">
        <f>IFERROR(VLOOKUP($A5,'Arranjos Consolidados'!$E$2:$BM$302,AE$2,FALSE),"")</f>
        <v>0</v>
      </c>
      <c r="AF5" s="69">
        <f>IFERROR(VLOOKUP($A5,'Arranjos Consolidados'!$E$2:$BM$302,AF$2,FALSE),"")</f>
        <v>23.267695211659053</v>
      </c>
      <c r="AG5" s="69">
        <f>IFERROR(VLOOKUP($A5,'Arranjos Consolidados'!$E$2:$BM$302,AG$2,FALSE),"")</f>
        <v>101.46076874999999</v>
      </c>
      <c r="AH5" s="69">
        <f>IFERROR(VLOOKUP($A5,'Arranjos Consolidados'!$E$2:$BM$302,AH$2,FALSE),"")</f>
        <v>3.3608888575288267</v>
      </c>
      <c r="AI5" s="69">
        <f>IFERROR(VLOOKUP($A5,'Arranjos Consolidados'!$E$2:$BM$302,AI$2,FALSE),"")</f>
        <v>0</v>
      </c>
      <c r="AJ5" s="69">
        <f>IFERROR(VLOOKUP($A5,'Arranjos Consolidados'!$E$2:$BM$302,AJ$2,FALSE),"")</f>
        <v>0</v>
      </c>
      <c r="AK5" s="69">
        <f>IFERROR(VLOOKUP($A5,'Arranjos Consolidados'!$E$2:$BM$302,AK$2,FALSE),"")</f>
        <v>0</v>
      </c>
      <c r="AL5" s="73">
        <f>IFERROR(VLOOKUP($A5,'Arranjos Consolidados'!$E$2:$BM$302,AL$2,FALSE),"")</f>
        <v>0.46741416206738801</v>
      </c>
      <c r="AM5" s="69">
        <f>IFERROR(VLOOKUP($A5,'Arranjos Consolidados'!$E$2:$BM$302,AM$2,FALSE),"")</f>
        <v>350.76155427616078</v>
      </c>
      <c r="AN5" s="69">
        <f>IFERROR(VLOOKUP($A5,'Arranjos Consolidados'!$E$2:$BM$302,AN$2,FALSE),"")</f>
        <v>37.285815445889298</v>
      </c>
      <c r="AO5" s="69">
        <f>IFERROR(VLOOKUP($A5,'Arranjos Consolidados'!$E$2:$BM$302,AO$2,FALSE),"")</f>
        <v>14.018120234230249</v>
      </c>
      <c r="AP5" s="69">
        <f>IFERROR(VLOOKUP($A5,'Arranjos Consolidados'!$E$2:$BM$302,AP$2,FALSE),"")</f>
        <v>0</v>
      </c>
      <c r="AQ5" s="69">
        <f>IFERROR(VLOOKUP($A5,'Arranjos Consolidados'!$E$2:$BM$302,AQ$2,FALSE),"")</f>
        <v>0</v>
      </c>
      <c r="AR5" s="69">
        <f>IFERROR(VLOOKUP($A5,'Arranjos Consolidados'!$E$2:$BM$302,AR$2,FALSE),"")</f>
        <v>23.267695211659053</v>
      </c>
      <c r="AS5" s="69">
        <f>IFERROR(VLOOKUP($A5,'Arranjos Consolidados'!$E$2:$BM$302,AS$2,FALSE),"")</f>
        <v>229.29657018696867</v>
      </c>
      <c r="AT5" s="69">
        <f>IFERROR(VLOOKUP($A5,'Arranjos Consolidados'!$E$2:$BM$302,AT$2,FALSE),"")</f>
        <v>47.078158967205511</v>
      </c>
      <c r="AU5" s="69">
        <f>IFERROR(VLOOKUP($A5,'Arranjos Consolidados'!$E$2:$BM$302,AU$2,FALSE),"")</f>
        <v>47.078158967205511</v>
      </c>
      <c r="AV5" s="69">
        <f>IFERROR(VLOOKUP($A5,'Arranjos Consolidados'!$E$2:$BM$302,AV$2,FALSE),"")</f>
        <v>0</v>
      </c>
      <c r="AW5" s="69">
        <f>IFERROR(VLOOKUP($A5,'Arranjos Consolidados'!$E$2:$BM$302,AW$2,FALSE),"")</f>
        <v>0</v>
      </c>
      <c r="AX5" s="69">
        <f>IFERROR(VLOOKUP($A5,'Arranjos Consolidados'!$E$2:$BM$302,AX$2,FALSE),"")</f>
        <v>115.41514927125533</v>
      </c>
      <c r="AY5" s="69">
        <f>IFERROR(VLOOKUP($A5,'Arranjos Consolidados'!$E$2:$BM$302,AY$2,FALSE),"")</f>
        <v>77.861174682099445</v>
      </c>
      <c r="AZ5" s="69">
        <f>IFERROR(VLOOKUP($A5,'Arranjos Consolidados'!$E$2:$BM$302,AZ$2,FALSE),"")</f>
        <v>15.647489412148282</v>
      </c>
      <c r="BA5" s="69">
        <f>IFERROR(VLOOKUP($A5,'Arranjos Consolidados'!$E$2:$BM$302,BA$2,FALSE),"")</f>
        <v>21.906485177007593</v>
      </c>
      <c r="BB5" s="69">
        <f>IFERROR(VLOOKUP($A5,'Arranjos Consolidados'!$E$2:$BM$302,BB$2,FALSE),"")</f>
        <v>0</v>
      </c>
      <c r="BC5" s="69">
        <f>IFERROR(VLOOKUP($A5,'Arranjos Consolidados'!$E$2:$BM$302,BC$2,FALSE),"")</f>
        <v>66.803261948507838</v>
      </c>
      <c r="BD5" s="69">
        <f>IFERROR(VLOOKUP($A5,'Arranjos Consolidados'!$E$2:$BM$302,BD$2,FALSE),"")</f>
        <v>22.916875763468045</v>
      </c>
      <c r="BE5" s="69">
        <f>IFERROR(VLOOKUP($A5,'Arranjos Consolidados'!$E$2:$BM$302,BE$2,FALSE),"")</f>
        <v>1.4901660226239131</v>
      </c>
      <c r="BF5" s="69">
        <f>IFERROR(VLOOKUP($A5,'Arranjos Consolidados'!$E$2:$BM$302,BF$2,FALSE),"")</f>
        <v>42.396220162415879</v>
      </c>
      <c r="BG5" s="69">
        <f>IFERROR(VLOOKUP($A5,'Arranjos Consolidados'!$E$2:$BM$302,BG$2,FALSE),"")</f>
        <v>0</v>
      </c>
      <c r="BH5" s="69">
        <f>IFERROR(VLOOKUP($A5,'Arranjos Consolidados'!$E$2:$BM$302,BH$2,FALSE),"")</f>
        <v>266.58238563285795</v>
      </c>
      <c r="BI5" s="69">
        <f>IFERROR(VLOOKUP($A5,'Arranjos Consolidados'!$E$2:$BM$302,BI$2,FALSE),"")</f>
        <v>408.68985868627607</v>
      </c>
      <c r="BJ5" s="73">
        <f>IFERROR(VLOOKUP($A5,'Arranjos Consolidados'!$E$2:$BM$302,BJ$2,FALSE),"")</f>
        <v>0.88695751759378783</v>
      </c>
      <c r="BK5" s="73">
        <f>IFERROR(VLOOKUP($A5,'Arranjos Consolidados'!$E$2:$BM$302,BK$2,FALSE),"")</f>
        <v>0.76878673865263014</v>
      </c>
    </row>
    <row r="6" spans="1:63" ht="16.5" x14ac:dyDescent="0.25">
      <c r="A6" s="49" t="s">
        <v>10197</v>
      </c>
      <c r="B6" s="70">
        <f>'Banco de Dados'!$I$29</f>
        <v>500</v>
      </c>
      <c r="C6" s="50">
        <f>'Banco de Dados'!$I$30/100</f>
        <v>0.56625000000000003</v>
      </c>
      <c r="D6" s="67">
        <f>IFERROR(VLOOKUP($A6,'Arranjos Consolidados'!$E$2:$BM$302,D$2,FALSE),"")</f>
        <v>1134874</v>
      </c>
      <c r="E6" s="71">
        <f>IFERROR(VLOOKUP($A6,'Arranjos Consolidados'!$E$2:$BM$302,E$2,FALSE),"")</f>
        <v>0.89712171535257745</v>
      </c>
      <c r="F6" s="67">
        <f>IFERROR(VLOOKUP($A6,'Arranjos Consolidados'!$E$2:$BM$302,F$2,FALSE),"")</f>
        <v>160</v>
      </c>
      <c r="G6" s="69">
        <f>IFERROR(VLOOKUP($A6,'Arranjos Consolidados'!$E$2:$BM$302,G$2,FALSE),"")</f>
        <v>339.92453216421757</v>
      </c>
      <c r="H6" s="72">
        <f>IFERROR(VLOOKUP($A6,'Arranjos Consolidados'!$E$2:$BM$302,H$2,FALSE),"")</f>
        <v>0.86527324659592963</v>
      </c>
      <c r="I6" s="67">
        <f>IFERROR(VLOOKUP($A6,'Arranjos Consolidados'!$E$2:$BM$302,I$2,FALSE),"")</f>
        <v>35</v>
      </c>
      <c r="J6" s="69">
        <f>IFERROR(VLOOKUP($A6,'Arranjos Consolidados'!$E$2:$BM$302,J$2,FALSE),"")</f>
        <v>788.87909171469016</v>
      </c>
      <c r="K6" s="69">
        <f>IFERROR(VLOOKUP($A6,'Arranjos Consolidados'!$E$2:$BM$302,K$2,FALSE),"")</f>
        <v>86.500805653688204</v>
      </c>
      <c r="L6" s="77">
        <f>IFERROR(VLOOKUP($A6,'Arranjos Consolidados'!$E$2:$BM$302,L$2,FALSE),"")</f>
        <v>443.22855468629086</v>
      </c>
      <c r="M6" s="69">
        <f>IFERROR(VLOOKUP($A6,'Arranjos Consolidados'!$E$2:$BM$302,M$2,FALSE),"")</f>
        <v>82.615364836473816</v>
      </c>
      <c r="N6" s="69">
        <f>IFERROR(VLOOKUP($A6,'Arranjos Consolidados'!$E$2:$BM$302,N$2,FALSE),"")</f>
        <v>171.6142181246783</v>
      </c>
      <c r="O6" s="69">
        <f>IFERROR(VLOOKUP($A6,'Arranjos Consolidados'!$E$2:$BM$302,O$2,FALSE),"")</f>
        <v>188.99897172513866</v>
      </c>
      <c r="P6" s="69">
        <f>IFERROR(VLOOKUP($A6,'Arranjos Consolidados'!$E$2:$BM$302,P$2,FALSE),"")</f>
        <v>35.34747723623169</v>
      </c>
      <c r="Q6" s="69">
        <f>IFERROR(VLOOKUP($A6,'Arranjos Consolidados'!$E$2:$BM$302,Q$2,FALSE),"")</f>
        <v>74.069807494983465</v>
      </c>
      <c r="R6" s="69">
        <f>IFERROR(VLOOKUP($A6,'Arranjos Consolidados'!$E$2:$BM$302,R$2,FALSE),"")</f>
        <v>79.581686993923512</v>
      </c>
      <c r="S6" s="69">
        <f>IFERROR(VLOOKUP($A6,'Arranjos Consolidados'!$E$2:$BM$302,S$2,FALSE),"")</f>
        <v>0</v>
      </c>
      <c r="T6" s="69">
        <f>IFERROR(VLOOKUP($A6,'Arranjos Consolidados'!$E$2:$BM$302,T$2,FALSE),"")</f>
        <v>53823.725475462532</v>
      </c>
      <c r="U6" s="69">
        <f>IFERROR(VLOOKUP($A6,'Arranjos Consolidados'!$E$2:$BM$302,U$2,FALSE),"")</f>
        <v>0</v>
      </c>
      <c r="V6" s="69">
        <f>IFERROR(VLOOKUP($A6,'Arranjos Consolidados'!$E$2:$BM$302,V$2,FALSE),"")</f>
        <v>0</v>
      </c>
      <c r="W6" s="69">
        <f>IFERROR(VLOOKUP($A6,'Arranjos Consolidados'!$E$2:$BM$302,W$2,FALSE),"")</f>
        <v>481.81136375149686</v>
      </c>
      <c r="X6" s="67">
        <f>IFERROR(VLOOKUP($A6,'Arranjos Consolidados'!$E$2:$BM$302,X$2,FALSE),"")</f>
        <v>0</v>
      </c>
      <c r="Y6" s="69">
        <f>IFERROR(VLOOKUP($A6,'Arranjos Consolidados'!$E$2:$BM$302,Y$2,FALSE),"")</f>
        <v>173.19551961779453</v>
      </c>
      <c r="Z6" s="67">
        <f>IFERROR(VLOOKUP($A6,'Arranjos Consolidados'!$E$2:$BM$302,Z$2,FALSE),"")</f>
        <v>4.4707805142373065</v>
      </c>
      <c r="AA6" s="69">
        <f>IFERROR(VLOOKUP($A6,'Arranjos Consolidados'!$E$2:$BM$302,AA$2,FALSE),"")</f>
        <v>304.14506361946502</v>
      </c>
      <c r="AB6" s="69">
        <f>IFERROR(VLOOKUP($A6,'Arranjos Consolidados'!$E$2:$BM$302,AB$2,FALSE),"")</f>
        <v>141.88683158727929</v>
      </c>
      <c r="AC6" s="69">
        <f>IFERROR(VLOOKUP($A6,'Arranjos Consolidados'!$E$2:$BM$302,AC$2,FALSE),"")</f>
        <v>14.121358748279649</v>
      </c>
      <c r="AD6" s="69">
        <f>IFERROR(VLOOKUP($A6,'Arranjos Consolidados'!$E$2:$BM$302,AD$2,FALSE),"")</f>
        <v>0</v>
      </c>
      <c r="AE6" s="69">
        <f>IFERROR(VLOOKUP($A6,'Arranjos Consolidados'!$E$2:$BM$302,AE$2,FALSE),"")</f>
        <v>0</v>
      </c>
      <c r="AF6" s="69">
        <f>IFERROR(VLOOKUP($A6,'Arranjos Consolidados'!$E$2:$BM$302,AF$2,FALSE),"")</f>
        <v>25.633020366509427</v>
      </c>
      <c r="AG6" s="69">
        <f>IFERROR(VLOOKUP($A6,'Arranjos Consolidados'!$E$2:$BM$302,AG$2,FALSE),"")</f>
        <v>101.46076874999999</v>
      </c>
      <c r="AH6" s="69">
        <f>IFERROR(VLOOKUP($A6,'Arranjos Consolidados'!$E$2:$BM$302,AH$2,FALSE),"")</f>
        <v>0.67168372249027108</v>
      </c>
      <c r="AI6" s="69">
        <f>IFERROR(VLOOKUP($A6,'Arranjos Consolidados'!$E$2:$BM$302,AI$2,FALSE),"")</f>
        <v>0</v>
      </c>
      <c r="AJ6" s="69">
        <f>IFERROR(VLOOKUP($A6,'Arranjos Consolidados'!$E$2:$BM$302,AJ$2,FALSE),"")</f>
        <v>0</v>
      </c>
      <c r="AK6" s="69">
        <f>IFERROR(VLOOKUP($A6,'Arranjos Consolidados'!$E$2:$BM$302,AK$2,FALSE),"")</f>
        <v>0</v>
      </c>
      <c r="AL6" s="73">
        <f>IFERROR(VLOOKUP($A6,'Arranjos Consolidados'!$E$2:$BM$302,AL$2,FALSE),"")</f>
        <v>0.46651044528300789</v>
      </c>
      <c r="AM6" s="69">
        <f>IFERROR(VLOOKUP($A6,'Arranjos Consolidados'!$E$2:$BM$302,AM$2,FALSE),"")</f>
        <v>339.92453216421757</v>
      </c>
      <c r="AN6" s="69">
        <f>IFERROR(VLOOKUP($A6,'Arranjos Consolidados'!$E$2:$BM$302,AN$2,FALSE),"")</f>
        <v>39.754379114789074</v>
      </c>
      <c r="AO6" s="69">
        <f>IFERROR(VLOOKUP($A6,'Arranjos Consolidados'!$E$2:$BM$302,AO$2,FALSE),"")</f>
        <v>14.121358748279649</v>
      </c>
      <c r="AP6" s="69">
        <f>IFERROR(VLOOKUP($A6,'Arranjos Consolidados'!$E$2:$BM$302,AP$2,FALSE),"")</f>
        <v>0</v>
      </c>
      <c r="AQ6" s="69">
        <f>IFERROR(VLOOKUP($A6,'Arranjos Consolidados'!$E$2:$BM$302,AQ$2,FALSE),"")</f>
        <v>0</v>
      </c>
      <c r="AR6" s="69">
        <f>IFERROR(VLOOKUP($A6,'Arranjos Consolidados'!$E$2:$BM$302,AR$2,FALSE),"")</f>
        <v>25.633020366509427</v>
      </c>
      <c r="AS6" s="69">
        <f>IFERROR(VLOOKUP($A6,'Arranjos Consolidados'!$E$2:$BM$302,AS$2,FALSE),"")</f>
        <v>251.6083052477131</v>
      </c>
      <c r="AT6" s="69">
        <f>IFERROR(VLOOKUP($A6,'Arranjos Consolidados'!$E$2:$BM$302,AT$2,FALSE),"")</f>
        <v>52.824259138420345</v>
      </c>
      <c r="AU6" s="69">
        <f>IFERROR(VLOOKUP($A6,'Arranjos Consolidados'!$E$2:$BM$302,AU$2,FALSE),"")</f>
        <v>52.824259138420345</v>
      </c>
      <c r="AV6" s="69">
        <f>IFERROR(VLOOKUP($A6,'Arranjos Consolidados'!$E$2:$BM$302,AV$2,FALSE),"")</f>
        <v>0</v>
      </c>
      <c r="AW6" s="69">
        <f>IFERROR(VLOOKUP($A6,'Arranjos Consolidados'!$E$2:$BM$302,AW$2,FALSE),"")</f>
        <v>0</v>
      </c>
      <c r="AX6" s="69">
        <f>IFERROR(VLOOKUP($A6,'Arranjos Consolidados'!$E$2:$BM$302,AX$2,FALSE),"")</f>
        <v>133.08895133385832</v>
      </c>
      <c r="AY6" s="69">
        <f>IFERROR(VLOOKUP($A6,'Arranjos Consolidados'!$E$2:$BM$302,AY$2,FALSE),"")</f>
        <v>77.861174682099403</v>
      </c>
      <c r="AZ6" s="69">
        <f>IFERROR(VLOOKUP($A6,'Arranjos Consolidados'!$E$2:$BM$302,AZ$2,FALSE),"")</f>
        <v>23.011573604899549</v>
      </c>
      <c r="BA6" s="69">
        <f>IFERROR(VLOOKUP($A6,'Arranjos Consolidados'!$E$2:$BM$302,BA$2,FALSE),"")</f>
        <v>32.216203046859363</v>
      </c>
      <c r="BB6" s="69">
        <f>IFERROR(VLOOKUP($A6,'Arranjos Consolidados'!$E$2:$BM$302,BB$2,FALSE),"")</f>
        <v>0</v>
      </c>
      <c r="BC6" s="69">
        <f>IFERROR(VLOOKUP($A6,'Arranjos Consolidados'!$E$2:$BM$302,BC$2,FALSE),"")</f>
        <v>65.695094775434427</v>
      </c>
      <c r="BD6" s="69">
        <f>IFERROR(VLOOKUP($A6,'Arranjos Consolidados'!$E$2:$BM$302,BD$2,FALSE),"")</f>
        <v>22.528045176424744</v>
      </c>
      <c r="BE6" s="69">
        <f>IFERROR(VLOOKUP($A6,'Arranjos Consolidados'!$E$2:$BM$302,BE$2,FALSE),"")</f>
        <v>1.4901660226239124</v>
      </c>
      <c r="BF6" s="69">
        <f>IFERROR(VLOOKUP($A6,'Arranjos Consolidados'!$E$2:$BM$302,BF$2,FALSE),"")</f>
        <v>41.676883576385777</v>
      </c>
      <c r="BG6" s="69">
        <f>IFERROR(VLOOKUP($A6,'Arranjos Consolidados'!$E$2:$BM$302,BG$2,FALSE),"")</f>
        <v>0</v>
      </c>
      <c r="BH6" s="69">
        <f>IFERROR(VLOOKUP($A6,'Arranjos Consolidados'!$E$2:$BM$302,BH$2,FALSE),"")</f>
        <v>291.36268436250214</v>
      </c>
      <c r="BI6" s="69">
        <f>IFERROR(VLOOKUP($A6,'Arranjos Consolidados'!$E$2:$BM$302,BI$2,FALSE),"")</f>
        <v>433.24951594978143</v>
      </c>
      <c r="BJ6" s="73">
        <f>IFERROR(VLOOKUP($A6,'Arranjos Consolidados'!$E$2:$BM$302,BJ$2,FALSE),"")</f>
        <v>0.96692928247292154</v>
      </c>
      <c r="BK6" s="73">
        <f>IFERROR(VLOOKUP($A6,'Arranjos Consolidados'!$E$2:$BM$302,BK$2,FALSE),"")</f>
        <v>0.86527324659592963</v>
      </c>
    </row>
    <row r="7" spans="1:63" ht="16.5" x14ac:dyDescent="0.25">
      <c r="A7" s="49" t="s">
        <v>10202</v>
      </c>
      <c r="B7" s="70">
        <f>'Banco de Dados'!$I$29</f>
        <v>500</v>
      </c>
      <c r="C7" s="50">
        <f>'Banco de Dados'!$I$30/100</f>
        <v>0.56625000000000003</v>
      </c>
      <c r="D7" s="67">
        <f>IFERROR(VLOOKUP($A7,'Arranjos Consolidados'!$E$2:$BM$302,D$2,FALSE),"")</f>
        <v>1134611</v>
      </c>
      <c r="E7" s="71">
        <f>IFERROR(VLOOKUP($A7,'Arranjos Consolidados'!$E$2:$BM$302,E$2,FALSE),"")</f>
        <v>0.89712625302283622</v>
      </c>
      <c r="F7" s="67">
        <f>IFERROR(VLOOKUP($A7,'Arranjos Consolidados'!$E$2:$BM$302,F$2,FALSE),"")</f>
        <v>160</v>
      </c>
      <c r="G7" s="69">
        <f>IFERROR(VLOOKUP($A7,'Arranjos Consolidados'!$E$2:$BM$302,G$2,FALSE),"")</f>
        <v>340.07346091693529</v>
      </c>
      <c r="H7" s="72">
        <f>IFERROR(VLOOKUP($A7,'Arranjos Consolidados'!$E$2:$BM$302,H$2,FALSE),"")</f>
        <v>0.86491126645343119</v>
      </c>
      <c r="I7" s="67">
        <f>IFERROR(VLOOKUP($A7,'Arranjos Consolidados'!$E$2:$BM$302,I$2,FALSE),"")</f>
        <v>35</v>
      </c>
      <c r="J7" s="69">
        <f>IFERROR(VLOOKUP($A7,'Arranjos Consolidados'!$E$2:$BM$302,J$2,FALSE),"")</f>
        <v>788.89262491370573</v>
      </c>
      <c r="K7" s="69">
        <f>IFERROR(VLOOKUP($A7,'Arranjos Consolidados'!$E$2:$BM$302,K$2,FALSE),"")</f>
        <v>86.501124908806958</v>
      </c>
      <c r="L7" s="77">
        <f>IFERROR(VLOOKUP($A7,'Arranjos Consolidados'!$E$2:$BM$302,L$2,FALSE),"")</f>
        <v>443.23193736153593</v>
      </c>
      <c r="M7" s="69">
        <f>IFERROR(VLOOKUP($A7,'Arranjos Consolidados'!$E$2:$BM$302,M$2,FALSE),"")</f>
        <v>82.615995348534796</v>
      </c>
      <c r="N7" s="69">
        <f>IFERROR(VLOOKUP($A7,'Arranjos Consolidados'!$E$2:$BM$302,N$2,FALSE),"")</f>
        <v>171.6155278669348</v>
      </c>
      <c r="O7" s="69">
        <f>IFERROR(VLOOKUP($A7,'Arranjos Consolidados'!$E$2:$BM$302,O$2,FALSE),"")</f>
        <v>189.00041414606625</v>
      </c>
      <c r="P7" s="69">
        <f>IFERROR(VLOOKUP($A7,'Arranjos Consolidados'!$E$2:$BM$302,P$2,FALSE),"")</f>
        <v>35.34774700458248</v>
      </c>
      <c r="Q7" s="69">
        <f>IFERROR(VLOOKUP($A7,'Arranjos Consolidados'!$E$2:$BM$302,Q$2,FALSE),"")</f>
        <v>74.070372788220013</v>
      </c>
      <c r="R7" s="69">
        <f>IFERROR(VLOOKUP($A7,'Arranjos Consolidados'!$E$2:$BM$302,R$2,FALSE),"")</f>
        <v>79.582294353263777</v>
      </c>
      <c r="S7" s="69">
        <f>IFERROR(VLOOKUP($A7,'Arranjos Consolidados'!$E$2:$BM$302,S$2,FALSE),"")</f>
        <v>0</v>
      </c>
      <c r="T7" s="69">
        <f>IFERROR(VLOOKUP($A7,'Arranjos Consolidados'!$E$2:$BM$302,T$2,FALSE),"")</f>
        <v>53824.13625266053</v>
      </c>
      <c r="U7" s="69">
        <f>IFERROR(VLOOKUP($A7,'Arranjos Consolidados'!$E$2:$BM$302,U$2,FALSE),"")</f>
        <v>0</v>
      </c>
      <c r="V7" s="69">
        <f>IFERROR(VLOOKUP($A7,'Arranjos Consolidados'!$E$2:$BM$302,V$2,FALSE),"")</f>
        <v>0</v>
      </c>
      <c r="W7" s="69">
        <f>IFERROR(VLOOKUP($A7,'Arranjos Consolidados'!$E$2:$BM$302,W$2,FALSE),"")</f>
        <v>481.95979232990135</v>
      </c>
      <c r="X7" s="67">
        <f>IFERROR(VLOOKUP($A7,'Arranjos Consolidados'!$E$2:$BM$302,X$2,FALSE),"")</f>
        <v>0</v>
      </c>
      <c r="Y7" s="69">
        <f>IFERROR(VLOOKUP($A7,'Arranjos Consolidados'!$E$2:$BM$302,Y$2,FALSE),"")</f>
        <v>173.34403266427537</v>
      </c>
      <c r="Z7" s="67">
        <f>IFERROR(VLOOKUP($A7,'Arranjos Consolidados'!$E$2:$BM$302,Z$2,FALSE),"")</f>
        <v>4.4704311989620695</v>
      </c>
      <c r="AA7" s="69">
        <f>IFERROR(VLOOKUP($A7,'Arranjos Consolidados'!$E$2:$BM$302,AA$2,FALSE),"")</f>
        <v>304.14532846666395</v>
      </c>
      <c r="AB7" s="69">
        <f>IFERROR(VLOOKUP($A7,'Arranjos Consolidados'!$E$2:$BM$302,AB$2,FALSE),"")</f>
        <v>141.88633141296609</v>
      </c>
      <c r="AC7" s="69">
        <f>IFERROR(VLOOKUP($A7,'Arranjos Consolidados'!$E$2:$BM$302,AC$2,FALSE),"")</f>
        <v>14.121594385176474</v>
      </c>
      <c r="AD7" s="69">
        <f>IFERROR(VLOOKUP($A7,'Arranjos Consolidados'!$E$2:$BM$302,AD$2,FALSE),"")</f>
        <v>0</v>
      </c>
      <c r="AE7" s="69">
        <f>IFERROR(VLOOKUP($A7,'Arranjos Consolidados'!$E$2:$BM$302,AE$2,FALSE),"")</f>
        <v>0</v>
      </c>
      <c r="AF7" s="69">
        <f>IFERROR(VLOOKUP($A7,'Arranjos Consolidados'!$E$2:$BM$302,AF$2,FALSE),"")</f>
        <v>25.63837948078206</v>
      </c>
      <c r="AG7" s="69">
        <f>IFERROR(VLOOKUP($A7,'Arranjos Consolidados'!$E$2:$BM$302,AG$2,FALSE),"")</f>
        <v>101.46076874999996</v>
      </c>
      <c r="AH7" s="69">
        <f>IFERROR(VLOOKUP($A7,'Arranjos Consolidados'!$E$2:$BM$302,AH$2,FALSE),"")</f>
        <v>0.66558879700762374</v>
      </c>
      <c r="AI7" s="69">
        <f>IFERROR(VLOOKUP($A7,'Arranjos Consolidados'!$E$2:$BM$302,AI$2,FALSE),"")</f>
        <v>0</v>
      </c>
      <c r="AJ7" s="69">
        <f>IFERROR(VLOOKUP($A7,'Arranjos Consolidados'!$E$2:$BM$302,AJ$2,FALSE),"")</f>
        <v>0</v>
      </c>
      <c r="AK7" s="69">
        <f>IFERROR(VLOOKUP($A7,'Arranjos Consolidados'!$E$2:$BM$302,AK$2,FALSE),"")</f>
        <v>0</v>
      </c>
      <c r="AL7" s="73">
        <f>IFERROR(VLOOKUP($A7,'Arranjos Consolidados'!$E$2:$BM$302,AL$2,FALSE),"")</f>
        <v>0.46650839443364706</v>
      </c>
      <c r="AM7" s="69">
        <f>IFERROR(VLOOKUP($A7,'Arranjos Consolidados'!$E$2:$BM$302,AM$2,FALSE),"")</f>
        <v>340.07346091693529</v>
      </c>
      <c r="AN7" s="69">
        <f>IFERROR(VLOOKUP($A7,'Arranjos Consolidados'!$E$2:$BM$302,AN$2,FALSE),"")</f>
        <v>39.759973865958543</v>
      </c>
      <c r="AO7" s="69">
        <f>IFERROR(VLOOKUP($A7,'Arranjos Consolidados'!$E$2:$BM$302,AO$2,FALSE),"")</f>
        <v>14.121594385176474</v>
      </c>
      <c r="AP7" s="69">
        <f>IFERROR(VLOOKUP($A7,'Arranjos Consolidados'!$E$2:$BM$302,AP$2,FALSE),"")</f>
        <v>0</v>
      </c>
      <c r="AQ7" s="69">
        <f>IFERROR(VLOOKUP($A7,'Arranjos Consolidados'!$E$2:$BM$302,AQ$2,FALSE),"")</f>
        <v>0</v>
      </c>
      <c r="AR7" s="69">
        <f>IFERROR(VLOOKUP($A7,'Arranjos Consolidados'!$E$2:$BM$302,AR$2,FALSE),"")</f>
        <v>25.63837948078206</v>
      </c>
      <c r="AS7" s="69">
        <f>IFERROR(VLOOKUP($A7,'Arranjos Consolidados'!$E$2:$BM$302,AS$2,FALSE),"")</f>
        <v>251.63735941367588</v>
      </c>
      <c r="AT7" s="69">
        <f>IFERROR(VLOOKUP($A7,'Arranjos Consolidados'!$E$2:$BM$302,AT$2,FALSE),"")</f>
        <v>52.833340475333408</v>
      </c>
      <c r="AU7" s="69">
        <f>IFERROR(VLOOKUP($A7,'Arranjos Consolidados'!$E$2:$BM$302,AU$2,FALSE),"")</f>
        <v>52.833340475333408</v>
      </c>
      <c r="AV7" s="69">
        <f>IFERROR(VLOOKUP($A7,'Arranjos Consolidados'!$E$2:$BM$302,AV$2,FALSE),"")</f>
        <v>0</v>
      </c>
      <c r="AW7" s="69">
        <f>IFERROR(VLOOKUP($A7,'Arranjos Consolidados'!$E$2:$BM$302,AW$2,FALSE),"")</f>
        <v>0</v>
      </c>
      <c r="AX7" s="69">
        <f>IFERROR(VLOOKUP($A7,'Arranjos Consolidados'!$E$2:$BM$302,AX$2,FALSE),"")</f>
        <v>133.08894216093168</v>
      </c>
      <c r="AY7" s="69">
        <f>IFERROR(VLOOKUP($A7,'Arranjos Consolidados'!$E$2:$BM$302,AY$2,FALSE),"")</f>
        <v>77.861174682099431</v>
      </c>
      <c r="AZ7" s="69">
        <f>IFERROR(VLOOKUP($A7,'Arranjos Consolidados'!$E$2:$BM$302,AZ$2,FALSE),"")</f>
        <v>23.01156978284677</v>
      </c>
      <c r="BA7" s="69">
        <f>IFERROR(VLOOKUP($A7,'Arranjos Consolidados'!$E$2:$BM$302,BA$2,FALSE),"")</f>
        <v>32.216197695985478</v>
      </c>
      <c r="BB7" s="69">
        <f>IFERROR(VLOOKUP($A7,'Arranjos Consolidados'!$E$2:$BM$302,BB$2,FALSE),"")</f>
        <v>0</v>
      </c>
      <c r="BC7" s="69">
        <f>IFERROR(VLOOKUP($A7,'Arranjos Consolidados'!$E$2:$BM$302,BC$2,FALSE),"")</f>
        <v>65.715076777410829</v>
      </c>
      <c r="BD7" s="69">
        <f>IFERROR(VLOOKUP($A7,'Arranjos Consolidados'!$E$2:$BM$302,BD$2,FALSE),"")</f>
        <v>22.535056405188389</v>
      </c>
      <c r="BE7" s="69">
        <f>IFERROR(VLOOKUP($A7,'Arranjos Consolidados'!$E$2:$BM$302,BE$2,FALSE),"")</f>
        <v>1.4901660226239124</v>
      </c>
      <c r="BF7" s="69">
        <f>IFERROR(VLOOKUP($A7,'Arranjos Consolidados'!$E$2:$BM$302,BF$2,FALSE),"")</f>
        <v>41.689854349598498</v>
      </c>
      <c r="BG7" s="69">
        <f>IFERROR(VLOOKUP($A7,'Arranjos Consolidados'!$E$2:$BM$302,BG$2,FALSE),"")</f>
        <v>0</v>
      </c>
      <c r="BH7" s="69">
        <f>IFERROR(VLOOKUP($A7,'Arranjos Consolidados'!$E$2:$BM$302,BH$2,FALSE),"")</f>
        <v>291.39733327963444</v>
      </c>
      <c r="BI7" s="69">
        <f>IFERROR(VLOOKUP($A7,'Arranjos Consolidados'!$E$2:$BM$302,BI$2,FALSE),"")</f>
        <v>433.2836646926005</v>
      </c>
      <c r="BJ7" s="73">
        <f>IFERROR(VLOOKUP($A7,'Arranjos Consolidados'!$E$2:$BM$302,BJ$2,FALSE),"")</f>
        <v>0.96703989180467498</v>
      </c>
      <c r="BK7" s="73">
        <f>IFERROR(VLOOKUP($A7,'Arranjos Consolidados'!$E$2:$BM$302,BK$2,FALSE),"")</f>
        <v>0.86491126645343119</v>
      </c>
    </row>
    <row r="8" spans="1:63" ht="16.5" x14ac:dyDescent="0.25">
      <c r="A8" s="49" t="s">
        <v>10192</v>
      </c>
      <c r="B8" s="70">
        <f>'Banco de Dados'!$I$29</f>
        <v>500</v>
      </c>
      <c r="C8" s="50">
        <f>'Banco de Dados'!$I$30/100</f>
        <v>0.56625000000000003</v>
      </c>
      <c r="D8" s="67">
        <f>IFERROR(VLOOKUP($A8,'Arranjos Consolidados'!$E$2:$BM$302,D$2,FALSE),"")</f>
        <v>1248470</v>
      </c>
      <c r="E8" s="71">
        <f>IFERROR(VLOOKUP($A8,'Arranjos Consolidados'!$E$2:$BM$302,E$2,FALSE),"")</f>
        <v>0.89712789275991622</v>
      </c>
      <c r="F8" s="67">
        <f>IFERROR(VLOOKUP($A8,'Arranjos Consolidados'!$E$2:$BM$302,F$2,FALSE),"")</f>
        <v>160</v>
      </c>
      <c r="G8" s="69">
        <f>IFERROR(VLOOKUP($A8,'Arranjos Consolidados'!$E$2:$BM$302,G$2,FALSE),"")</f>
        <v>331.40408922616075</v>
      </c>
      <c r="H8" s="72">
        <f>IFERROR(VLOOKUP($A8,'Arranjos Consolidados'!$E$2:$BM$302,H$2,FALSE),"")</f>
        <v>0.8721023843778275</v>
      </c>
      <c r="I8" s="67">
        <f>IFERROR(VLOOKUP($A8,'Arranjos Consolidados'!$E$2:$BM$302,I$2,FALSE),"")</f>
        <v>35</v>
      </c>
      <c r="J8" s="69">
        <f>IFERROR(VLOOKUP($A8,'Arranjos Consolidados'!$E$2:$BM$302,J$2,FALSE),"")</f>
        <v>695.89091089616034</v>
      </c>
      <c r="K8" s="69">
        <f>IFERROR(VLOOKUP($A8,'Arranjos Consolidados'!$E$2:$BM$302,K$2,FALSE),"")</f>
        <v>69.342545880892118</v>
      </c>
      <c r="L8" s="77">
        <f>IFERROR(VLOOKUP($A8,'Arranjos Consolidados'!$E$2:$BM$302,L$2,FALSE),"")</f>
        <v>443.23193736153604</v>
      </c>
      <c r="M8" s="69">
        <f>IFERROR(VLOOKUP($A8,'Arranjos Consolidados'!$E$2:$BM$302,M$2,FALSE),"")</f>
        <v>82.615995348534824</v>
      </c>
      <c r="N8" s="69">
        <f>IFERROR(VLOOKUP($A8,'Arranjos Consolidados'!$E$2:$BM$302,N$2,FALSE),"")</f>
        <v>171.61552786693488</v>
      </c>
      <c r="O8" s="69">
        <f>IFERROR(VLOOKUP($A8,'Arranjos Consolidados'!$E$2:$BM$302,O$2,FALSE),"")</f>
        <v>189.00041414606639</v>
      </c>
      <c r="P8" s="69">
        <f>IFERROR(VLOOKUP($A8,'Arranjos Consolidados'!$E$2:$BM$302,P$2,FALSE),"")</f>
        <v>35.347747004582502</v>
      </c>
      <c r="Q8" s="69">
        <f>IFERROR(VLOOKUP($A8,'Arranjos Consolidados'!$E$2:$BM$302,Q$2,FALSE),"")</f>
        <v>74.070372788220055</v>
      </c>
      <c r="R8" s="69">
        <f>IFERROR(VLOOKUP($A8,'Arranjos Consolidados'!$E$2:$BM$302,R$2,FALSE),"")</f>
        <v>79.582294353263805</v>
      </c>
      <c r="S8" s="69">
        <f>IFERROR(VLOOKUP($A8,'Arranjos Consolidados'!$E$2:$BM$302,S$2,FALSE),"")</f>
        <v>0</v>
      </c>
      <c r="T8" s="69">
        <f>IFERROR(VLOOKUP($A8,'Arranjos Consolidados'!$E$2:$BM$302,T$2,FALSE),"")</f>
        <v>53824.136252660552</v>
      </c>
      <c r="U8" s="69">
        <f>IFERROR(VLOOKUP($A8,'Arranjos Consolidados'!$E$2:$BM$302,U$2,FALSE),"")</f>
        <v>0</v>
      </c>
      <c r="V8" s="69">
        <f>IFERROR(VLOOKUP($A8,'Arranjos Consolidados'!$E$2:$BM$302,V$2,FALSE),"")</f>
        <v>0</v>
      </c>
      <c r="W8" s="69">
        <f>IFERROR(VLOOKUP($A8,'Arranjos Consolidados'!$E$2:$BM$302,W$2,FALSE),"")</f>
        <v>492.8690273295789</v>
      </c>
      <c r="X8" s="67">
        <f>IFERROR(VLOOKUP($A8,'Arranjos Consolidados'!$E$2:$BM$302,X$2,FALSE),"")</f>
        <v>0</v>
      </c>
      <c r="Y8" s="69">
        <f>IFERROR(VLOOKUP($A8,'Arranjos Consolidados'!$E$2:$BM$302,Y$2,FALSE),"")</f>
        <v>180.35</v>
      </c>
      <c r="Z8" s="67">
        <f>IFERROR(VLOOKUP($A8,'Arranjos Consolidados'!$E$2:$BM$302,Z$2,FALSE),"")</f>
        <v>8.49</v>
      </c>
      <c r="AA8" s="69">
        <f>IFERROR(VLOOKUP($A8,'Arranjos Consolidados'!$E$2:$BM$302,AA$2,FALSE),"")</f>
        <v>304.02902732957887</v>
      </c>
      <c r="AB8" s="69">
        <f>IFERROR(VLOOKUP($A8,'Arranjos Consolidados'!$E$2:$BM$302,AB$2,FALSE),"")</f>
        <v>161.46493810341809</v>
      </c>
      <c r="AC8" s="69">
        <f>IFERROR(VLOOKUP($A8,'Arranjos Consolidados'!$E$2:$BM$302,AC$2,FALSE),"")</f>
        <v>14.018120234230249</v>
      </c>
      <c r="AD8" s="69">
        <f>IFERROR(VLOOKUP($A8,'Arranjos Consolidados'!$E$2:$BM$302,AD$2,FALSE),"")</f>
        <v>0</v>
      </c>
      <c r="AE8" s="69">
        <f>IFERROR(VLOOKUP($A8,'Arranjos Consolidados'!$E$2:$BM$302,AE$2,FALSE),"")</f>
        <v>0</v>
      </c>
      <c r="AF8" s="69">
        <f>IFERROR(VLOOKUP($A8,'Arranjos Consolidados'!$E$2:$BM$302,AF$2,FALSE),"")</f>
        <v>23.267695211659053</v>
      </c>
      <c r="AG8" s="69">
        <f>IFERROR(VLOOKUP($A8,'Arranjos Consolidados'!$E$2:$BM$302,AG$2,FALSE),"")</f>
        <v>101.46076874999999</v>
      </c>
      <c r="AH8" s="69">
        <f>IFERROR(VLOOKUP($A8,'Arranjos Consolidados'!$E$2:$BM$302,AH$2,FALSE),"")</f>
        <v>3.3608888575288267</v>
      </c>
      <c r="AI8" s="69">
        <f>IFERROR(VLOOKUP($A8,'Arranjos Consolidados'!$E$2:$BM$302,AI$2,FALSE),"")</f>
        <v>0</v>
      </c>
      <c r="AJ8" s="69">
        <f>IFERROR(VLOOKUP($A8,'Arranjos Consolidados'!$E$2:$BM$302,AJ$2,FALSE),"")</f>
        <v>0</v>
      </c>
      <c r="AK8" s="69">
        <f>IFERROR(VLOOKUP($A8,'Arranjos Consolidados'!$E$2:$BM$302,AK$2,FALSE),"")</f>
        <v>19.357465049999998</v>
      </c>
      <c r="AL8" s="73">
        <f>IFERROR(VLOOKUP($A8,'Arranjos Consolidados'!$E$2:$BM$302,AL$2,FALSE),"")</f>
        <v>0.53108395445538836</v>
      </c>
      <c r="AM8" s="69">
        <f>IFERROR(VLOOKUP($A8,'Arranjos Consolidados'!$E$2:$BM$302,AM$2,FALSE),"")</f>
        <v>331.40408922616075</v>
      </c>
      <c r="AN8" s="69">
        <f>IFERROR(VLOOKUP($A8,'Arranjos Consolidados'!$E$2:$BM$302,AN$2,FALSE),"")</f>
        <v>37.285815445889298</v>
      </c>
      <c r="AO8" s="69">
        <f>IFERROR(VLOOKUP($A8,'Arranjos Consolidados'!$E$2:$BM$302,AO$2,FALSE),"")</f>
        <v>14.018120234230249</v>
      </c>
      <c r="AP8" s="69">
        <f>IFERROR(VLOOKUP($A8,'Arranjos Consolidados'!$E$2:$BM$302,AP$2,FALSE),"")</f>
        <v>0</v>
      </c>
      <c r="AQ8" s="69">
        <f>IFERROR(VLOOKUP($A8,'Arranjos Consolidados'!$E$2:$BM$302,AQ$2,FALSE),"")</f>
        <v>0</v>
      </c>
      <c r="AR8" s="69">
        <f>IFERROR(VLOOKUP($A8,'Arranjos Consolidados'!$E$2:$BM$302,AR$2,FALSE),"")</f>
        <v>23.267695211659053</v>
      </c>
      <c r="AS8" s="69">
        <f>IFERROR(VLOOKUP($A8,'Arranjos Consolidados'!$E$2:$BM$302,AS$2,FALSE),"")</f>
        <v>229.29657018696867</v>
      </c>
      <c r="AT8" s="69">
        <f>IFERROR(VLOOKUP($A8,'Arranjos Consolidados'!$E$2:$BM$302,AT$2,FALSE),"")</f>
        <v>47.078158967205511</v>
      </c>
      <c r="AU8" s="69">
        <f>IFERROR(VLOOKUP($A8,'Arranjos Consolidados'!$E$2:$BM$302,AU$2,FALSE),"")</f>
        <v>47.078158967205511</v>
      </c>
      <c r="AV8" s="69">
        <f>IFERROR(VLOOKUP($A8,'Arranjos Consolidados'!$E$2:$BM$302,AV$2,FALSE),"")</f>
        <v>0</v>
      </c>
      <c r="AW8" s="69">
        <f>IFERROR(VLOOKUP($A8,'Arranjos Consolidados'!$E$2:$BM$302,AW$2,FALSE),"")</f>
        <v>0</v>
      </c>
      <c r="AX8" s="69">
        <f>IFERROR(VLOOKUP($A8,'Arranjos Consolidados'!$E$2:$BM$302,AX$2,FALSE),"")</f>
        <v>115.41514927125533</v>
      </c>
      <c r="AY8" s="69">
        <f>IFERROR(VLOOKUP($A8,'Arranjos Consolidados'!$E$2:$BM$302,AY$2,FALSE),"")</f>
        <v>77.861174682099445</v>
      </c>
      <c r="AZ8" s="69">
        <f>IFERROR(VLOOKUP($A8,'Arranjos Consolidados'!$E$2:$BM$302,AZ$2,FALSE),"")</f>
        <v>15.647489412148282</v>
      </c>
      <c r="BA8" s="69">
        <f>IFERROR(VLOOKUP($A8,'Arranjos Consolidados'!$E$2:$BM$302,BA$2,FALSE),"")</f>
        <v>21.906485177007593</v>
      </c>
      <c r="BB8" s="69">
        <f>IFERROR(VLOOKUP($A8,'Arranjos Consolidados'!$E$2:$BM$302,BB$2,FALSE),"")</f>
        <v>0</v>
      </c>
      <c r="BC8" s="69">
        <f>IFERROR(VLOOKUP($A8,'Arranjos Consolidados'!$E$2:$BM$302,BC$2,FALSE),"")</f>
        <v>66.803261948507853</v>
      </c>
      <c r="BD8" s="69">
        <f>IFERROR(VLOOKUP($A8,'Arranjos Consolidados'!$E$2:$BM$302,BD$2,FALSE),"")</f>
        <v>22.916875763468049</v>
      </c>
      <c r="BE8" s="69">
        <f>IFERROR(VLOOKUP($A8,'Arranjos Consolidados'!$E$2:$BM$302,BE$2,FALSE),"")</f>
        <v>1.4901660226239131</v>
      </c>
      <c r="BF8" s="69">
        <f>IFERROR(VLOOKUP($A8,'Arranjos Consolidados'!$E$2:$BM$302,BF$2,FALSE),"")</f>
        <v>42.396220162415887</v>
      </c>
      <c r="BG8" s="69">
        <f>IFERROR(VLOOKUP($A8,'Arranjos Consolidados'!$E$2:$BM$302,BG$2,FALSE),"")</f>
        <v>0</v>
      </c>
      <c r="BH8" s="69">
        <f>IFERROR(VLOOKUP($A8,'Arranjos Consolidados'!$E$2:$BM$302,BH$2,FALSE),"")</f>
        <v>266.58238563285795</v>
      </c>
      <c r="BI8" s="69">
        <f>IFERROR(VLOOKUP($A8,'Arranjos Consolidados'!$E$2:$BM$302,BI$2,FALSE),"")</f>
        <v>428.04732373627604</v>
      </c>
      <c r="BJ8" s="73">
        <f>IFERROR(VLOOKUP($A8,'Arranjos Consolidados'!$E$2:$BM$302,BJ$2,FALSE),"")</f>
        <v>0.95062730998178813</v>
      </c>
      <c r="BK8" s="73">
        <f>IFERROR(VLOOKUP($A8,'Arranjos Consolidados'!$E$2:$BM$302,BK$2,FALSE),"")</f>
        <v>0.8721023843778275</v>
      </c>
    </row>
    <row r="9" spans="1:63" ht="16.5" x14ac:dyDescent="0.25">
      <c r="A9" s="49" t="s">
        <v>10195</v>
      </c>
      <c r="B9" s="70">
        <f>'Banco de Dados'!$I$29</f>
        <v>500</v>
      </c>
      <c r="C9" s="50">
        <f>'Banco de Dados'!$I$30/100</f>
        <v>0.56625000000000003</v>
      </c>
      <c r="D9" s="67">
        <f>IFERROR(VLOOKUP($A9,'Arranjos Consolidados'!$E$2:$BM$302,D$2,FALSE),"")</f>
        <v>1248470</v>
      </c>
      <c r="E9" s="71">
        <f>IFERROR(VLOOKUP($A9,'Arranjos Consolidados'!$E$2:$BM$302,E$2,FALSE),"")</f>
        <v>0.89712789275991622</v>
      </c>
      <c r="F9" s="67">
        <f>IFERROR(VLOOKUP($A9,'Arranjos Consolidados'!$E$2:$BM$302,F$2,FALSE),"")</f>
        <v>160</v>
      </c>
      <c r="G9" s="69">
        <f>IFERROR(VLOOKUP($A9,'Arranjos Consolidados'!$E$2:$BM$302,G$2,FALSE),"")</f>
        <v>331.40408922616075</v>
      </c>
      <c r="H9" s="72">
        <f>IFERROR(VLOOKUP($A9,'Arranjos Consolidados'!$E$2:$BM$302,H$2,FALSE),"")</f>
        <v>0.8721023843778275</v>
      </c>
      <c r="I9" s="67">
        <f>IFERROR(VLOOKUP($A9,'Arranjos Consolidados'!$E$2:$BM$302,I$2,FALSE),"")</f>
        <v>35</v>
      </c>
      <c r="J9" s="69">
        <f>IFERROR(VLOOKUP($A9,'Arranjos Consolidados'!$E$2:$BM$302,J$2,FALSE),"")</f>
        <v>695.89091089616034</v>
      </c>
      <c r="K9" s="69">
        <f>IFERROR(VLOOKUP($A9,'Arranjos Consolidados'!$E$2:$BM$302,K$2,FALSE),"")</f>
        <v>69.342545880892118</v>
      </c>
      <c r="L9" s="77">
        <f>IFERROR(VLOOKUP($A9,'Arranjos Consolidados'!$E$2:$BM$302,L$2,FALSE),"")</f>
        <v>443.23193736153604</v>
      </c>
      <c r="M9" s="69">
        <f>IFERROR(VLOOKUP($A9,'Arranjos Consolidados'!$E$2:$BM$302,M$2,FALSE),"")</f>
        <v>82.615995348534824</v>
      </c>
      <c r="N9" s="69">
        <f>IFERROR(VLOOKUP($A9,'Arranjos Consolidados'!$E$2:$BM$302,N$2,FALSE),"")</f>
        <v>171.61552786693488</v>
      </c>
      <c r="O9" s="69">
        <f>IFERROR(VLOOKUP($A9,'Arranjos Consolidados'!$E$2:$BM$302,O$2,FALSE),"")</f>
        <v>189.00041414606639</v>
      </c>
      <c r="P9" s="69">
        <f>IFERROR(VLOOKUP($A9,'Arranjos Consolidados'!$E$2:$BM$302,P$2,FALSE),"")</f>
        <v>35.347747004582502</v>
      </c>
      <c r="Q9" s="69">
        <f>IFERROR(VLOOKUP($A9,'Arranjos Consolidados'!$E$2:$BM$302,Q$2,FALSE),"")</f>
        <v>74.070372788220055</v>
      </c>
      <c r="R9" s="69">
        <f>IFERROR(VLOOKUP($A9,'Arranjos Consolidados'!$E$2:$BM$302,R$2,FALSE),"")</f>
        <v>79.582294353263805</v>
      </c>
      <c r="S9" s="69">
        <f>IFERROR(VLOOKUP($A9,'Arranjos Consolidados'!$E$2:$BM$302,S$2,FALSE),"")</f>
        <v>0</v>
      </c>
      <c r="T9" s="69">
        <f>IFERROR(VLOOKUP($A9,'Arranjos Consolidados'!$E$2:$BM$302,T$2,FALSE),"")</f>
        <v>53824.136252660552</v>
      </c>
      <c r="U9" s="69">
        <f>IFERROR(VLOOKUP($A9,'Arranjos Consolidados'!$E$2:$BM$302,U$2,FALSE),"")</f>
        <v>0</v>
      </c>
      <c r="V9" s="69">
        <f>IFERROR(VLOOKUP($A9,'Arranjos Consolidados'!$E$2:$BM$302,V$2,FALSE),"")</f>
        <v>0</v>
      </c>
      <c r="W9" s="69">
        <f>IFERROR(VLOOKUP($A9,'Arranjos Consolidados'!$E$2:$BM$302,W$2,FALSE),"")</f>
        <v>492.8690273295789</v>
      </c>
      <c r="X9" s="67">
        <f>IFERROR(VLOOKUP($A9,'Arranjos Consolidados'!$E$2:$BM$302,X$2,FALSE),"")</f>
        <v>0</v>
      </c>
      <c r="Y9" s="69">
        <f>IFERROR(VLOOKUP($A9,'Arranjos Consolidados'!$E$2:$BM$302,Y$2,FALSE),"")</f>
        <v>180.35</v>
      </c>
      <c r="Z9" s="67">
        <f>IFERROR(VLOOKUP($A9,'Arranjos Consolidados'!$E$2:$BM$302,Z$2,FALSE),"")</f>
        <v>8.49</v>
      </c>
      <c r="AA9" s="69">
        <f>IFERROR(VLOOKUP($A9,'Arranjos Consolidados'!$E$2:$BM$302,AA$2,FALSE),"")</f>
        <v>304.02902732957887</v>
      </c>
      <c r="AB9" s="69">
        <f>IFERROR(VLOOKUP($A9,'Arranjos Consolidados'!$E$2:$BM$302,AB$2,FALSE),"")</f>
        <v>161.46493810341809</v>
      </c>
      <c r="AC9" s="69">
        <f>IFERROR(VLOOKUP($A9,'Arranjos Consolidados'!$E$2:$BM$302,AC$2,FALSE),"")</f>
        <v>14.018120234230249</v>
      </c>
      <c r="AD9" s="69">
        <f>IFERROR(VLOOKUP($A9,'Arranjos Consolidados'!$E$2:$BM$302,AD$2,FALSE),"")</f>
        <v>0</v>
      </c>
      <c r="AE9" s="69">
        <f>IFERROR(VLOOKUP($A9,'Arranjos Consolidados'!$E$2:$BM$302,AE$2,FALSE),"")</f>
        <v>0</v>
      </c>
      <c r="AF9" s="69">
        <f>IFERROR(VLOOKUP($A9,'Arranjos Consolidados'!$E$2:$BM$302,AF$2,FALSE),"")</f>
        <v>23.267695211659053</v>
      </c>
      <c r="AG9" s="69">
        <f>IFERROR(VLOOKUP($A9,'Arranjos Consolidados'!$E$2:$BM$302,AG$2,FALSE),"")</f>
        <v>101.46076874999999</v>
      </c>
      <c r="AH9" s="69">
        <f>IFERROR(VLOOKUP($A9,'Arranjos Consolidados'!$E$2:$BM$302,AH$2,FALSE),"")</f>
        <v>3.3608888575288267</v>
      </c>
      <c r="AI9" s="69">
        <f>IFERROR(VLOOKUP($A9,'Arranjos Consolidados'!$E$2:$BM$302,AI$2,FALSE),"")</f>
        <v>0</v>
      </c>
      <c r="AJ9" s="69">
        <f>IFERROR(VLOOKUP($A9,'Arranjos Consolidados'!$E$2:$BM$302,AJ$2,FALSE),"")</f>
        <v>0</v>
      </c>
      <c r="AK9" s="69">
        <f>IFERROR(VLOOKUP($A9,'Arranjos Consolidados'!$E$2:$BM$302,AK$2,FALSE),"")</f>
        <v>19.357465049999998</v>
      </c>
      <c r="AL9" s="73">
        <f>IFERROR(VLOOKUP($A9,'Arranjos Consolidados'!$E$2:$BM$302,AL$2,FALSE),"")</f>
        <v>0.53108395445538836</v>
      </c>
      <c r="AM9" s="69">
        <f>IFERROR(VLOOKUP($A9,'Arranjos Consolidados'!$E$2:$BM$302,AM$2,FALSE),"")</f>
        <v>331.40408922616075</v>
      </c>
      <c r="AN9" s="69">
        <f>IFERROR(VLOOKUP($A9,'Arranjos Consolidados'!$E$2:$BM$302,AN$2,FALSE),"")</f>
        <v>37.285815445889298</v>
      </c>
      <c r="AO9" s="69">
        <f>IFERROR(VLOOKUP($A9,'Arranjos Consolidados'!$E$2:$BM$302,AO$2,FALSE),"")</f>
        <v>14.018120234230249</v>
      </c>
      <c r="AP9" s="69">
        <f>IFERROR(VLOOKUP($A9,'Arranjos Consolidados'!$E$2:$BM$302,AP$2,FALSE),"")</f>
        <v>0</v>
      </c>
      <c r="AQ9" s="69">
        <f>IFERROR(VLOOKUP($A9,'Arranjos Consolidados'!$E$2:$BM$302,AQ$2,FALSE),"")</f>
        <v>0</v>
      </c>
      <c r="AR9" s="69">
        <f>IFERROR(VLOOKUP($A9,'Arranjos Consolidados'!$E$2:$BM$302,AR$2,FALSE),"")</f>
        <v>23.267695211659053</v>
      </c>
      <c r="AS9" s="69">
        <f>IFERROR(VLOOKUP($A9,'Arranjos Consolidados'!$E$2:$BM$302,AS$2,FALSE),"")</f>
        <v>229.29657018696867</v>
      </c>
      <c r="AT9" s="69">
        <f>IFERROR(VLOOKUP($A9,'Arranjos Consolidados'!$E$2:$BM$302,AT$2,FALSE),"")</f>
        <v>47.078158967205511</v>
      </c>
      <c r="AU9" s="69">
        <f>IFERROR(VLOOKUP($A9,'Arranjos Consolidados'!$E$2:$BM$302,AU$2,FALSE),"")</f>
        <v>47.078158967205511</v>
      </c>
      <c r="AV9" s="69">
        <f>IFERROR(VLOOKUP($A9,'Arranjos Consolidados'!$E$2:$BM$302,AV$2,FALSE),"")</f>
        <v>0</v>
      </c>
      <c r="AW9" s="69">
        <f>IFERROR(VLOOKUP($A9,'Arranjos Consolidados'!$E$2:$BM$302,AW$2,FALSE),"")</f>
        <v>0</v>
      </c>
      <c r="AX9" s="69">
        <f>IFERROR(VLOOKUP($A9,'Arranjos Consolidados'!$E$2:$BM$302,AX$2,FALSE),"")</f>
        <v>115.41514927125533</v>
      </c>
      <c r="AY9" s="69">
        <f>IFERROR(VLOOKUP($A9,'Arranjos Consolidados'!$E$2:$BM$302,AY$2,FALSE),"")</f>
        <v>77.861174682099445</v>
      </c>
      <c r="AZ9" s="69">
        <f>IFERROR(VLOOKUP($A9,'Arranjos Consolidados'!$E$2:$BM$302,AZ$2,FALSE),"")</f>
        <v>15.647489412148282</v>
      </c>
      <c r="BA9" s="69">
        <f>IFERROR(VLOOKUP($A9,'Arranjos Consolidados'!$E$2:$BM$302,BA$2,FALSE),"")</f>
        <v>21.906485177007593</v>
      </c>
      <c r="BB9" s="69">
        <f>IFERROR(VLOOKUP($A9,'Arranjos Consolidados'!$E$2:$BM$302,BB$2,FALSE),"")</f>
        <v>0</v>
      </c>
      <c r="BC9" s="69">
        <f>IFERROR(VLOOKUP($A9,'Arranjos Consolidados'!$E$2:$BM$302,BC$2,FALSE),"")</f>
        <v>66.803261948507853</v>
      </c>
      <c r="BD9" s="69">
        <f>IFERROR(VLOOKUP($A9,'Arranjos Consolidados'!$E$2:$BM$302,BD$2,FALSE),"")</f>
        <v>22.916875763468049</v>
      </c>
      <c r="BE9" s="69">
        <f>IFERROR(VLOOKUP($A9,'Arranjos Consolidados'!$E$2:$BM$302,BE$2,FALSE),"")</f>
        <v>1.4901660226239131</v>
      </c>
      <c r="BF9" s="69">
        <f>IFERROR(VLOOKUP($A9,'Arranjos Consolidados'!$E$2:$BM$302,BF$2,FALSE),"")</f>
        <v>42.396220162415887</v>
      </c>
      <c r="BG9" s="69">
        <f>IFERROR(VLOOKUP($A9,'Arranjos Consolidados'!$E$2:$BM$302,BG$2,FALSE),"")</f>
        <v>0</v>
      </c>
      <c r="BH9" s="69">
        <f>IFERROR(VLOOKUP($A9,'Arranjos Consolidados'!$E$2:$BM$302,BH$2,FALSE),"")</f>
        <v>266.58238563285795</v>
      </c>
      <c r="BI9" s="69">
        <f>IFERROR(VLOOKUP($A9,'Arranjos Consolidados'!$E$2:$BM$302,BI$2,FALSE),"")</f>
        <v>428.04732373627604</v>
      </c>
      <c r="BJ9" s="73">
        <f>IFERROR(VLOOKUP($A9,'Arranjos Consolidados'!$E$2:$BM$302,BJ$2,FALSE),"")</f>
        <v>0.95062730998178813</v>
      </c>
      <c r="BK9" s="73">
        <f>IFERROR(VLOOKUP($A9,'Arranjos Consolidados'!$E$2:$BM$302,BK$2,FALSE),"")</f>
        <v>0.8721023843778275</v>
      </c>
    </row>
    <row r="10" spans="1:63" ht="16.5" x14ac:dyDescent="0.25">
      <c r="A10" s="49" t="s">
        <v>10198</v>
      </c>
      <c r="B10" s="70">
        <f>'Banco de Dados'!$I$29</f>
        <v>500</v>
      </c>
      <c r="C10" s="50">
        <f>'Banco de Dados'!$I$30/100</f>
        <v>0.56625000000000003</v>
      </c>
      <c r="D10" s="67">
        <f>IFERROR(VLOOKUP($A10,'Arranjos Consolidados'!$E$2:$BM$302,D$2,FALSE),"")</f>
        <v>1134874</v>
      </c>
      <c r="E10" s="71">
        <f>IFERROR(VLOOKUP($A10,'Arranjos Consolidados'!$E$2:$BM$302,E$2,FALSE),"")</f>
        <v>0.89712171535257745</v>
      </c>
      <c r="F10" s="67">
        <f>IFERROR(VLOOKUP($A10,'Arranjos Consolidados'!$E$2:$BM$302,F$2,FALSE),"")</f>
        <v>160</v>
      </c>
      <c r="G10" s="69">
        <f>IFERROR(VLOOKUP($A10,'Arranjos Consolidados'!$E$2:$BM$302,G$2,FALSE),"")</f>
        <v>317.00964921938805</v>
      </c>
      <c r="H10" s="72">
        <f>IFERROR(VLOOKUP($A10,'Arranjos Consolidados'!$E$2:$BM$302,H$2,FALSE),"")</f>
        <v>0.9980007364634137</v>
      </c>
      <c r="I10" s="67">
        <f>IFERROR(VLOOKUP($A10,'Arranjos Consolidados'!$E$2:$BM$302,I$2,FALSE),"")</f>
        <v>35</v>
      </c>
      <c r="J10" s="69">
        <f>IFERROR(VLOOKUP($A10,'Arranjos Consolidados'!$E$2:$BM$302,J$2,FALSE),"")</f>
        <v>788.87909171469016</v>
      </c>
      <c r="K10" s="69">
        <f>IFERROR(VLOOKUP($A10,'Arranjos Consolidados'!$E$2:$BM$302,K$2,FALSE),"")</f>
        <v>86.500805653688204</v>
      </c>
      <c r="L10" s="77">
        <f>IFERROR(VLOOKUP($A10,'Arranjos Consolidados'!$E$2:$BM$302,L$2,FALSE),"")</f>
        <v>443.22855468629086</v>
      </c>
      <c r="M10" s="69">
        <f>IFERROR(VLOOKUP($A10,'Arranjos Consolidados'!$E$2:$BM$302,M$2,FALSE),"")</f>
        <v>82.615364836473816</v>
      </c>
      <c r="N10" s="69">
        <f>IFERROR(VLOOKUP($A10,'Arranjos Consolidados'!$E$2:$BM$302,N$2,FALSE),"")</f>
        <v>171.6142181246783</v>
      </c>
      <c r="O10" s="69">
        <f>IFERROR(VLOOKUP($A10,'Arranjos Consolidados'!$E$2:$BM$302,O$2,FALSE),"")</f>
        <v>188.99897172513866</v>
      </c>
      <c r="P10" s="69">
        <f>IFERROR(VLOOKUP($A10,'Arranjos Consolidados'!$E$2:$BM$302,P$2,FALSE),"")</f>
        <v>35.34747723623169</v>
      </c>
      <c r="Q10" s="69">
        <f>IFERROR(VLOOKUP($A10,'Arranjos Consolidados'!$E$2:$BM$302,Q$2,FALSE),"")</f>
        <v>74.069807494983465</v>
      </c>
      <c r="R10" s="69">
        <f>IFERROR(VLOOKUP($A10,'Arranjos Consolidados'!$E$2:$BM$302,R$2,FALSE),"")</f>
        <v>79.581686993923512</v>
      </c>
      <c r="S10" s="69">
        <f>IFERROR(VLOOKUP($A10,'Arranjos Consolidados'!$E$2:$BM$302,S$2,FALSE),"")</f>
        <v>0</v>
      </c>
      <c r="T10" s="69">
        <f>IFERROR(VLOOKUP($A10,'Arranjos Consolidados'!$E$2:$BM$302,T$2,FALSE),"")</f>
        <v>48926.439721022951</v>
      </c>
      <c r="U10" s="69">
        <f>IFERROR(VLOOKUP($A10,'Arranjos Consolidados'!$E$2:$BM$302,U$2,FALSE),"")</f>
        <v>1224.3214386098959</v>
      </c>
      <c r="V10" s="69">
        <f>IFERROR(VLOOKUP($A10,'Arranjos Consolidados'!$E$2:$BM$302,V$2,FALSE),"")</f>
        <v>0</v>
      </c>
      <c r="W10" s="69">
        <f>IFERROR(VLOOKUP($A10,'Arranjos Consolidados'!$E$2:$BM$302,W$2,FALSE),"")</f>
        <v>481.81136375149686</v>
      </c>
      <c r="X10" s="67">
        <f>IFERROR(VLOOKUP($A10,'Arranjos Consolidados'!$E$2:$BM$302,X$2,FALSE),"")</f>
        <v>0</v>
      </c>
      <c r="Y10" s="69">
        <f>IFERROR(VLOOKUP($A10,'Arranjos Consolidados'!$E$2:$BM$302,Y$2,FALSE),"")</f>
        <v>173.19551961779453</v>
      </c>
      <c r="Z10" s="67">
        <f>IFERROR(VLOOKUP($A10,'Arranjos Consolidados'!$E$2:$BM$302,Z$2,FALSE),"")</f>
        <v>4.4707805142373065</v>
      </c>
      <c r="AA10" s="69">
        <f>IFERROR(VLOOKUP($A10,'Arranjos Consolidados'!$E$2:$BM$302,AA$2,FALSE),"")</f>
        <v>304.14506361946502</v>
      </c>
      <c r="AB10" s="69">
        <f>IFERROR(VLOOKUP($A10,'Arranjos Consolidados'!$E$2:$BM$302,AB$2,FALSE),"")</f>
        <v>164.80171453210878</v>
      </c>
      <c r="AC10" s="69">
        <f>IFERROR(VLOOKUP($A10,'Arranjos Consolidados'!$E$2:$BM$302,AC$2,FALSE),"")</f>
        <v>11.345605773577486</v>
      </c>
      <c r="AD10" s="69">
        <f>IFERROR(VLOOKUP($A10,'Arranjos Consolidados'!$E$2:$BM$302,AD$2,FALSE),"")</f>
        <v>1.5069581247738497</v>
      </c>
      <c r="AE10" s="69">
        <f>IFERROR(VLOOKUP($A10,'Arranjos Consolidados'!$E$2:$BM$302,AE$2,FALSE),"")</f>
        <v>3.092272717425522</v>
      </c>
      <c r="AF10" s="69">
        <f>IFERROR(VLOOKUP($A10,'Arranjos Consolidados'!$E$2:$BM$302,AF$2,FALSE),"")</f>
        <v>23.267872788342167</v>
      </c>
      <c r="AG10" s="69">
        <f>IFERROR(VLOOKUP($A10,'Arranjos Consolidados'!$E$2:$BM$302,AG$2,FALSE),"")</f>
        <v>101.46076874999999</v>
      </c>
      <c r="AH10" s="69">
        <f>IFERROR(VLOOKUP($A10,'Arranjos Consolidados'!$E$2:$BM$302,AH$2,FALSE),"")</f>
        <v>0.67168372249027108</v>
      </c>
      <c r="AI10" s="69">
        <f>IFERROR(VLOOKUP($A10,'Arranjos Consolidados'!$E$2:$BM$302,AI$2,FALSE),"")</f>
        <v>4.0990876054995535</v>
      </c>
      <c r="AJ10" s="69">
        <f>IFERROR(VLOOKUP($A10,'Arranjos Consolidados'!$E$2:$BM$302,AJ$2,FALSE),"")</f>
        <v>0</v>
      </c>
      <c r="AK10" s="69">
        <f>IFERROR(VLOOKUP($A10,'Arranjos Consolidados'!$E$2:$BM$302,AK$2,FALSE),"")</f>
        <v>19.357465049999995</v>
      </c>
      <c r="AL10" s="73">
        <f>IFERROR(VLOOKUP($A10,'Arranjos Consolidados'!$E$2:$BM$302,AL$2,FALSE),"")</f>
        <v>0.5418419575476453</v>
      </c>
      <c r="AM10" s="69">
        <f>IFERROR(VLOOKUP($A10,'Arranjos Consolidados'!$E$2:$BM$302,AM$2,FALSE),"")</f>
        <v>317.00964921938805</v>
      </c>
      <c r="AN10" s="69">
        <f>IFERROR(VLOOKUP($A10,'Arranjos Consolidados'!$E$2:$BM$302,AN$2,FALSE),"")</f>
        <v>36.082357206634306</v>
      </c>
      <c r="AO10" s="69">
        <f>IFERROR(VLOOKUP($A10,'Arranjos Consolidados'!$E$2:$BM$302,AO$2,FALSE),"")</f>
        <v>12.814484418292141</v>
      </c>
      <c r="AP10" s="69">
        <f>IFERROR(VLOOKUP($A10,'Arranjos Consolidados'!$E$2:$BM$302,AP$2,FALSE),"")</f>
        <v>0</v>
      </c>
      <c r="AQ10" s="69">
        <f>IFERROR(VLOOKUP($A10,'Arranjos Consolidados'!$E$2:$BM$302,AQ$2,FALSE),"")</f>
        <v>0</v>
      </c>
      <c r="AR10" s="69">
        <f>IFERROR(VLOOKUP($A10,'Arranjos Consolidados'!$E$2:$BM$302,AR$2,FALSE),"")</f>
        <v>23.267872788342167</v>
      </c>
      <c r="AS10" s="69">
        <f>IFERROR(VLOOKUP($A10,'Arranjos Consolidados'!$E$2:$BM$302,AS$2,FALSE),"")</f>
        <v>251.68549318148359</v>
      </c>
      <c r="AT10" s="69">
        <f>IFERROR(VLOOKUP($A10,'Arranjos Consolidados'!$E$2:$BM$302,AT$2,FALSE),"")</f>
        <v>52.824259138420345</v>
      </c>
      <c r="AU10" s="69">
        <f>IFERROR(VLOOKUP($A10,'Arranjos Consolidados'!$E$2:$BM$302,AU$2,FALSE),"")</f>
        <v>52.824259138420345</v>
      </c>
      <c r="AV10" s="69">
        <f>IFERROR(VLOOKUP($A10,'Arranjos Consolidados'!$E$2:$BM$302,AV$2,FALSE),"")</f>
        <v>0</v>
      </c>
      <c r="AW10" s="69">
        <f>IFERROR(VLOOKUP($A10,'Arranjos Consolidados'!$E$2:$BM$302,AW$2,FALSE),"")</f>
        <v>0</v>
      </c>
      <c r="AX10" s="69">
        <f>IFERROR(VLOOKUP($A10,'Arranjos Consolidados'!$E$2:$BM$302,AX$2,FALSE),"")</f>
        <v>133.08895133385832</v>
      </c>
      <c r="AY10" s="69">
        <f>IFERROR(VLOOKUP($A10,'Arranjos Consolidados'!$E$2:$BM$302,AY$2,FALSE),"")</f>
        <v>77.861174682099403</v>
      </c>
      <c r="AZ10" s="69">
        <f>IFERROR(VLOOKUP($A10,'Arranjos Consolidados'!$E$2:$BM$302,AZ$2,FALSE),"")</f>
        <v>23.011573604899549</v>
      </c>
      <c r="BA10" s="69">
        <f>IFERROR(VLOOKUP($A10,'Arranjos Consolidados'!$E$2:$BM$302,BA$2,FALSE),"")</f>
        <v>32.216203046859363</v>
      </c>
      <c r="BB10" s="69">
        <f>IFERROR(VLOOKUP($A10,'Arranjos Consolidados'!$E$2:$BM$302,BB$2,FALSE),"")</f>
        <v>0</v>
      </c>
      <c r="BC10" s="69">
        <f>IFERROR(VLOOKUP($A10,'Arranjos Consolidados'!$E$2:$BM$302,BC$2,FALSE),"")</f>
        <v>65.772282709204916</v>
      </c>
      <c r="BD10" s="69">
        <f>IFERROR(VLOOKUP($A10,'Arranjos Consolidados'!$E$2:$BM$302,BD$2,FALSE),"")</f>
        <v>22.555128661958246</v>
      </c>
      <c r="BE10" s="69">
        <f>IFERROR(VLOOKUP($A10,'Arranjos Consolidados'!$E$2:$BM$302,BE$2,FALSE),"")</f>
        <v>1.4901660226239124</v>
      </c>
      <c r="BF10" s="69">
        <f>IFERROR(VLOOKUP($A10,'Arranjos Consolidados'!$E$2:$BM$302,BF$2,FALSE),"")</f>
        <v>41.726988024622756</v>
      </c>
      <c r="BG10" s="69">
        <f>IFERROR(VLOOKUP($A10,'Arranjos Consolidados'!$E$2:$BM$302,BG$2,FALSE),"")</f>
        <v>0</v>
      </c>
      <c r="BH10" s="69">
        <f>IFERROR(VLOOKUP($A10,'Arranjos Consolidados'!$E$2:$BM$302,BH$2,FALSE),"")</f>
        <v>287.76785038811789</v>
      </c>
      <c r="BI10" s="69">
        <f>IFERROR(VLOOKUP($A10,'Arranjos Consolidados'!$E$2:$BM$302,BI$2,FALSE),"")</f>
        <v>452.56956492022664</v>
      </c>
      <c r="BJ10" s="73">
        <f>IFERROR(VLOOKUP($A10,'Arranjos Consolidados'!$E$2:$BM$302,BJ$2,FALSE),"")</f>
        <v>1.0304518782408438</v>
      </c>
      <c r="BK10" s="73">
        <f>IFERROR(VLOOKUP($A10,'Arranjos Consolidados'!$E$2:$BM$302,BK$2,FALSE),"")</f>
        <v>0.9980007364634137</v>
      </c>
    </row>
    <row r="11" spans="1:63" ht="16.5" x14ac:dyDescent="0.25">
      <c r="A11" s="49" t="s">
        <v>10201</v>
      </c>
      <c r="B11" s="70">
        <f>'Banco de Dados'!$I$29</f>
        <v>500</v>
      </c>
      <c r="C11" s="50">
        <f>'Banco de Dados'!$I$30/100</f>
        <v>0.56625000000000003</v>
      </c>
      <c r="D11" s="67">
        <f>IFERROR(VLOOKUP($A11,'Arranjos Consolidados'!$E$2:$BM$302,D$2,FALSE),"")</f>
        <v>1134611</v>
      </c>
      <c r="E11" s="71">
        <f>IFERROR(VLOOKUP($A11,'Arranjos Consolidados'!$E$2:$BM$302,E$2,FALSE),"")</f>
        <v>0.89712625302283622</v>
      </c>
      <c r="F11" s="67">
        <f>IFERROR(VLOOKUP($A11,'Arranjos Consolidados'!$E$2:$BM$302,F$2,FALSE),"")</f>
        <v>160</v>
      </c>
      <c r="G11" s="69">
        <f>IFERROR(VLOOKUP($A11,'Arranjos Consolidados'!$E$2:$BM$302,G$2,FALSE),"")</f>
        <v>317.15153789633138</v>
      </c>
      <c r="H11" s="72">
        <f>IFERROR(VLOOKUP($A11,'Arranjos Consolidados'!$E$2:$BM$302,H$2,FALSE),"")</f>
        <v>0.99749708818283611</v>
      </c>
      <c r="I11" s="67">
        <f>IFERROR(VLOOKUP($A11,'Arranjos Consolidados'!$E$2:$BM$302,I$2,FALSE),"")</f>
        <v>35</v>
      </c>
      <c r="J11" s="69">
        <f>IFERROR(VLOOKUP($A11,'Arranjos Consolidados'!$E$2:$BM$302,J$2,FALSE),"")</f>
        <v>788.89262491370573</v>
      </c>
      <c r="K11" s="69">
        <f>IFERROR(VLOOKUP($A11,'Arranjos Consolidados'!$E$2:$BM$302,K$2,FALSE),"")</f>
        <v>86.501124908806958</v>
      </c>
      <c r="L11" s="77">
        <f>IFERROR(VLOOKUP($A11,'Arranjos Consolidados'!$E$2:$BM$302,L$2,FALSE),"")</f>
        <v>443.23193736153593</v>
      </c>
      <c r="M11" s="69">
        <f>IFERROR(VLOOKUP($A11,'Arranjos Consolidados'!$E$2:$BM$302,M$2,FALSE),"")</f>
        <v>82.615995348534796</v>
      </c>
      <c r="N11" s="69">
        <f>IFERROR(VLOOKUP($A11,'Arranjos Consolidados'!$E$2:$BM$302,N$2,FALSE),"")</f>
        <v>171.6155278669348</v>
      </c>
      <c r="O11" s="69">
        <f>IFERROR(VLOOKUP($A11,'Arranjos Consolidados'!$E$2:$BM$302,O$2,FALSE),"")</f>
        <v>189.00041414606625</v>
      </c>
      <c r="P11" s="69">
        <f>IFERROR(VLOOKUP($A11,'Arranjos Consolidados'!$E$2:$BM$302,P$2,FALSE),"")</f>
        <v>35.34774700458248</v>
      </c>
      <c r="Q11" s="69">
        <f>IFERROR(VLOOKUP($A11,'Arranjos Consolidados'!$E$2:$BM$302,Q$2,FALSE),"")</f>
        <v>74.070372788220013</v>
      </c>
      <c r="R11" s="69">
        <f>IFERROR(VLOOKUP($A11,'Arranjos Consolidados'!$E$2:$BM$302,R$2,FALSE),"")</f>
        <v>79.582294353263777</v>
      </c>
      <c r="S11" s="69">
        <f>IFERROR(VLOOKUP($A11,'Arranjos Consolidados'!$E$2:$BM$302,S$2,FALSE),"")</f>
        <v>0</v>
      </c>
      <c r="T11" s="69">
        <f>IFERROR(VLOOKUP($A11,'Arranjos Consolidados'!$E$2:$BM$302,T$2,FALSE),"")</f>
        <v>48915.348736677217</v>
      </c>
      <c r="U11" s="69">
        <f>IFERROR(VLOOKUP($A11,'Arranjos Consolidados'!$E$2:$BM$302,U$2,FALSE),"")</f>
        <v>1227.196878995828</v>
      </c>
      <c r="V11" s="69">
        <f>IFERROR(VLOOKUP($A11,'Arranjos Consolidados'!$E$2:$BM$302,V$2,FALSE),"")</f>
        <v>0</v>
      </c>
      <c r="W11" s="69">
        <f>IFERROR(VLOOKUP($A11,'Arranjos Consolidados'!$E$2:$BM$302,W$2,FALSE),"")</f>
        <v>481.95979232990135</v>
      </c>
      <c r="X11" s="67">
        <f>IFERROR(VLOOKUP($A11,'Arranjos Consolidados'!$E$2:$BM$302,X$2,FALSE),"")</f>
        <v>0</v>
      </c>
      <c r="Y11" s="69">
        <f>IFERROR(VLOOKUP($A11,'Arranjos Consolidados'!$E$2:$BM$302,Y$2,FALSE),"")</f>
        <v>173.34403266427537</v>
      </c>
      <c r="Z11" s="67">
        <f>IFERROR(VLOOKUP($A11,'Arranjos Consolidados'!$E$2:$BM$302,Z$2,FALSE),"")</f>
        <v>4.4704311989620695</v>
      </c>
      <c r="AA11" s="69">
        <f>IFERROR(VLOOKUP($A11,'Arranjos Consolidados'!$E$2:$BM$302,AA$2,FALSE),"")</f>
        <v>304.14532846666395</v>
      </c>
      <c r="AB11" s="69">
        <f>IFERROR(VLOOKUP($A11,'Arranjos Consolidados'!$E$2:$BM$302,AB$2,FALSE),"")</f>
        <v>164.80825443356997</v>
      </c>
      <c r="AC11" s="69">
        <f>IFERROR(VLOOKUP($A11,'Arranjos Consolidados'!$E$2:$BM$302,AC$2,FALSE),"")</f>
        <v>11.33934351303558</v>
      </c>
      <c r="AD11" s="69">
        <f>IFERROR(VLOOKUP($A11,'Arranjos Consolidados'!$E$2:$BM$302,AD$2,FALSE),"")</f>
        <v>1.5069466239104994</v>
      </c>
      <c r="AE11" s="69">
        <f>IFERROR(VLOOKUP($A11,'Arranjos Consolidados'!$E$2:$BM$302,AE$2,FALSE),"")</f>
        <v>3.0922491176947928</v>
      </c>
      <c r="AF11" s="69">
        <f>IFERROR(VLOOKUP($A11,'Arranjos Consolidados'!$E$2:$BM$302,AF$2,FALSE),"")</f>
        <v>23.26769521165906</v>
      </c>
      <c r="AG11" s="69">
        <f>IFERROR(VLOOKUP($A11,'Arranjos Consolidados'!$E$2:$BM$302,AG$2,FALSE),"")</f>
        <v>101.46076874999996</v>
      </c>
      <c r="AH11" s="69">
        <f>IFERROR(VLOOKUP($A11,'Arranjos Consolidados'!$E$2:$BM$302,AH$2,FALSE),"")</f>
        <v>0.66558879700762374</v>
      </c>
      <c r="AI11" s="69">
        <f>IFERROR(VLOOKUP($A11,'Arranjos Consolidados'!$E$2:$BM$302,AI$2,FALSE),"")</f>
        <v>4.1181973702623935</v>
      </c>
      <c r="AJ11" s="69">
        <f>IFERROR(VLOOKUP($A11,'Arranjos Consolidados'!$E$2:$BM$302,AJ$2,FALSE),"")</f>
        <v>0</v>
      </c>
      <c r="AK11" s="69">
        <f>IFERROR(VLOOKUP($A11,'Arranjos Consolidados'!$E$2:$BM$302,AK$2,FALSE),"")</f>
        <v>19.357465050000005</v>
      </c>
      <c r="AL11" s="73">
        <f>IFERROR(VLOOKUP($A11,'Arranjos Consolidados'!$E$2:$BM$302,AL$2,FALSE),"")</f>
        <v>0.54186297770688552</v>
      </c>
      <c r="AM11" s="69">
        <f>IFERROR(VLOOKUP($A11,'Arranjos Consolidados'!$E$2:$BM$302,AM$2,FALSE),"")</f>
        <v>317.15153789633138</v>
      </c>
      <c r="AN11" s="69">
        <f>IFERROR(VLOOKUP($A11,'Arranjos Consolidados'!$E$2:$BM$302,AN$2,FALSE),"")</f>
        <v>36.079355940085541</v>
      </c>
      <c r="AO11" s="69">
        <f>IFERROR(VLOOKUP($A11,'Arranjos Consolidados'!$E$2:$BM$302,AO$2,FALSE),"")</f>
        <v>12.811660728426475</v>
      </c>
      <c r="AP11" s="69">
        <f>IFERROR(VLOOKUP($A11,'Arranjos Consolidados'!$E$2:$BM$302,AP$2,FALSE),"")</f>
        <v>0</v>
      </c>
      <c r="AQ11" s="69">
        <f>IFERROR(VLOOKUP($A11,'Arranjos Consolidados'!$E$2:$BM$302,AQ$2,FALSE),"")</f>
        <v>0</v>
      </c>
      <c r="AR11" s="69">
        <f>IFERROR(VLOOKUP($A11,'Arranjos Consolidados'!$E$2:$BM$302,AR$2,FALSE),"")</f>
        <v>23.26769521165906</v>
      </c>
      <c r="AS11" s="69">
        <f>IFERROR(VLOOKUP($A11,'Arranjos Consolidados'!$E$2:$BM$302,AS$2,FALSE),"")</f>
        <v>251.71626727812722</v>
      </c>
      <c r="AT11" s="69">
        <f>IFERROR(VLOOKUP($A11,'Arranjos Consolidados'!$E$2:$BM$302,AT$2,FALSE),"")</f>
        <v>52.833340475333408</v>
      </c>
      <c r="AU11" s="69">
        <f>IFERROR(VLOOKUP($A11,'Arranjos Consolidados'!$E$2:$BM$302,AU$2,FALSE),"")</f>
        <v>52.833340475333408</v>
      </c>
      <c r="AV11" s="69">
        <f>IFERROR(VLOOKUP($A11,'Arranjos Consolidados'!$E$2:$BM$302,AV$2,FALSE),"")</f>
        <v>0</v>
      </c>
      <c r="AW11" s="69">
        <f>IFERROR(VLOOKUP($A11,'Arranjos Consolidados'!$E$2:$BM$302,AW$2,FALSE),"")</f>
        <v>0</v>
      </c>
      <c r="AX11" s="69">
        <f>IFERROR(VLOOKUP($A11,'Arranjos Consolidados'!$E$2:$BM$302,AX$2,FALSE),"")</f>
        <v>133.08894216093168</v>
      </c>
      <c r="AY11" s="69">
        <f>IFERROR(VLOOKUP($A11,'Arranjos Consolidados'!$E$2:$BM$302,AY$2,FALSE),"")</f>
        <v>77.861174682099431</v>
      </c>
      <c r="AZ11" s="69">
        <f>IFERROR(VLOOKUP($A11,'Arranjos Consolidados'!$E$2:$BM$302,AZ$2,FALSE),"")</f>
        <v>23.01156978284677</v>
      </c>
      <c r="BA11" s="69">
        <f>IFERROR(VLOOKUP($A11,'Arranjos Consolidados'!$E$2:$BM$302,BA$2,FALSE),"")</f>
        <v>32.216197695985478</v>
      </c>
      <c r="BB11" s="69">
        <f>IFERROR(VLOOKUP($A11,'Arranjos Consolidados'!$E$2:$BM$302,BB$2,FALSE),"")</f>
        <v>0</v>
      </c>
      <c r="BC11" s="69">
        <f>IFERROR(VLOOKUP($A11,'Arranjos Consolidados'!$E$2:$BM$302,BC$2,FALSE),"")</f>
        <v>65.793984641862153</v>
      </c>
      <c r="BD11" s="69">
        <f>IFERROR(VLOOKUP($A11,'Arranjos Consolidados'!$E$2:$BM$302,BD$2,FALSE),"")</f>
        <v>22.562743375171312</v>
      </c>
      <c r="BE11" s="69">
        <f>IFERROR(VLOOKUP($A11,'Arranjos Consolidados'!$E$2:$BM$302,BE$2,FALSE),"")</f>
        <v>1.4901660226239124</v>
      </c>
      <c r="BF11" s="69">
        <f>IFERROR(VLOOKUP($A11,'Arranjos Consolidados'!$E$2:$BM$302,BF$2,FALSE),"")</f>
        <v>41.74107524406692</v>
      </c>
      <c r="BG11" s="69">
        <f>IFERROR(VLOOKUP($A11,'Arranjos Consolidados'!$E$2:$BM$302,BG$2,FALSE),"")</f>
        <v>0</v>
      </c>
      <c r="BH11" s="69">
        <f>IFERROR(VLOOKUP($A11,'Arranjos Consolidados'!$E$2:$BM$302,BH$2,FALSE),"")</f>
        <v>287.79562321821277</v>
      </c>
      <c r="BI11" s="69">
        <f>IFERROR(VLOOKUP($A11,'Arranjos Consolidados'!$E$2:$BM$302,BI$2,FALSE),"")</f>
        <v>452.60387765178274</v>
      </c>
      <c r="BJ11" s="73">
        <f>IFERROR(VLOOKUP($A11,'Arranjos Consolidados'!$E$2:$BM$302,BJ$2,FALSE),"")</f>
        <v>1.0305629708516324</v>
      </c>
      <c r="BK11" s="73">
        <f>IFERROR(VLOOKUP($A11,'Arranjos Consolidados'!$E$2:$BM$302,BK$2,FALSE),"")</f>
        <v>0.99749708818283611</v>
      </c>
    </row>
    <row r="12" spans="1:63" ht="16.5" x14ac:dyDescent="0.25">
      <c r="A12" s="49" t="s">
        <v>10193</v>
      </c>
      <c r="B12" s="70">
        <f>'Banco de Dados'!$I$29</f>
        <v>500</v>
      </c>
      <c r="C12" s="50">
        <f>'Banco de Dados'!$I$30/100</f>
        <v>0.56625000000000003</v>
      </c>
      <c r="D12" s="67">
        <f>IFERROR(VLOOKUP($A12,'Arranjos Consolidados'!$E$2:$BM$302,D$2,FALSE),"")</f>
        <v>1248470</v>
      </c>
      <c r="E12" s="71">
        <f>IFERROR(VLOOKUP($A12,'Arranjos Consolidados'!$E$2:$BM$302,E$2,FALSE),"")</f>
        <v>0.89712789275991622</v>
      </c>
      <c r="F12" s="67">
        <f>IFERROR(VLOOKUP($A12,'Arranjos Consolidados'!$E$2:$BM$302,F$2,FALSE),"")</f>
        <v>160</v>
      </c>
      <c r="G12" s="69">
        <f>IFERROR(VLOOKUP($A12,'Arranjos Consolidados'!$E$2:$BM$302,G$2,FALSE),"")</f>
        <v>350.76155427616078</v>
      </c>
      <c r="H12" s="72">
        <f>IFERROR(VLOOKUP($A12,'Arranjos Consolidados'!$E$2:$BM$302,H$2,FALSE),"")</f>
        <v>0.93182215822376546</v>
      </c>
      <c r="I12" s="67">
        <f>IFERROR(VLOOKUP($A12,'Arranjos Consolidados'!$E$2:$BM$302,I$2,FALSE),"")</f>
        <v>35</v>
      </c>
      <c r="J12" s="69">
        <f>IFERROR(VLOOKUP($A12,'Arranjos Consolidados'!$E$2:$BM$302,J$2,FALSE),"")</f>
        <v>592.68567250653189</v>
      </c>
      <c r="K12" s="69">
        <f>IFERROR(VLOOKUP($A12,'Arranjos Consolidados'!$E$2:$BM$302,K$2,FALSE),"")</f>
        <v>85.595480530289223</v>
      </c>
      <c r="L12" s="69">
        <f>IFERROR(VLOOKUP($A12,'Arranjos Consolidados'!$E$2:$BM$302,L$2,FALSE),"")</f>
        <v>443.23193736153604</v>
      </c>
      <c r="M12" s="69">
        <f>IFERROR(VLOOKUP($A12,'Arranjos Consolidados'!$E$2:$BM$302,M$2,FALSE),"")</f>
        <v>82.615995348534824</v>
      </c>
      <c r="N12" s="69">
        <f>IFERROR(VLOOKUP($A12,'Arranjos Consolidados'!$E$2:$BM$302,N$2,FALSE),"")</f>
        <v>171.61552786693488</v>
      </c>
      <c r="O12" s="69">
        <f>IFERROR(VLOOKUP($A12,'Arranjos Consolidados'!$E$2:$BM$302,O$2,FALSE),"")</f>
        <v>189.00041414606639</v>
      </c>
      <c r="P12" s="69">
        <f>IFERROR(VLOOKUP($A12,'Arranjos Consolidados'!$E$2:$BM$302,P$2,FALSE),"")</f>
        <v>35.347747004582502</v>
      </c>
      <c r="Q12" s="69">
        <f>IFERROR(VLOOKUP($A12,'Arranjos Consolidados'!$E$2:$BM$302,Q$2,FALSE),"")</f>
        <v>74.070372788220055</v>
      </c>
      <c r="R12" s="69">
        <f>IFERROR(VLOOKUP($A12,'Arranjos Consolidados'!$E$2:$BM$302,R$2,FALSE),"")</f>
        <v>79.582294353263805</v>
      </c>
      <c r="S12" s="69">
        <f>IFERROR(VLOOKUP($A12,'Arranjos Consolidados'!$E$2:$BM$302,S$2,FALSE),"")</f>
        <v>0</v>
      </c>
      <c r="T12" s="69">
        <f>IFERROR(VLOOKUP($A12,'Arranjos Consolidados'!$E$2:$BM$302,T$2,FALSE),"")</f>
        <v>53824.136252660552</v>
      </c>
      <c r="U12" s="69">
        <f>IFERROR(VLOOKUP($A12,'Arranjos Consolidados'!$E$2:$BM$302,U$2,FALSE),"")</f>
        <v>0</v>
      </c>
      <c r="V12" s="69">
        <f>IFERROR(VLOOKUP($A12,'Arranjos Consolidados'!$E$2:$BM$302,V$2,FALSE),"")</f>
        <v>0</v>
      </c>
      <c r="W12" s="69">
        <f>IFERROR(VLOOKUP($A12,'Arranjos Consolidados'!$E$2:$BM$302,W$2,FALSE),"")</f>
        <v>492.8690273295789</v>
      </c>
      <c r="X12" s="67">
        <f>IFERROR(VLOOKUP($A12,'Arranjos Consolidados'!$E$2:$BM$302,X$2,FALSE),"")</f>
        <v>0</v>
      </c>
      <c r="Y12" s="69">
        <f>IFERROR(VLOOKUP($A12,'Arranjos Consolidados'!$E$2:$BM$302,Y$2,FALSE),"")</f>
        <v>180.35</v>
      </c>
      <c r="Z12" s="67">
        <f>IFERROR(VLOOKUP($A12,'Arranjos Consolidados'!$E$2:$BM$302,Z$2,FALSE),"")</f>
        <v>8.49</v>
      </c>
      <c r="AA12" s="69">
        <f>IFERROR(VLOOKUP($A12,'Arranjos Consolidados'!$E$2:$BM$302,AA$2,FALSE),"")</f>
        <v>304.02902732957887</v>
      </c>
      <c r="AB12" s="69">
        <f>IFERROR(VLOOKUP($A12,'Arranjos Consolidados'!$E$2:$BM$302,AB$2,FALSE),"")</f>
        <v>142.10747305341812</v>
      </c>
      <c r="AC12" s="69">
        <f>IFERROR(VLOOKUP($A12,'Arranjos Consolidados'!$E$2:$BM$302,AC$2,FALSE),"")</f>
        <v>14.018120234230249</v>
      </c>
      <c r="AD12" s="69">
        <f>IFERROR(VLOOKUP($A12,'Arranjos Consolidados'!$E$2:$BM$302,AD$2,FALSE),"")</f>
        <v>0</v>
      </c>
      <c r="AE12" s="69">
        <f>IFERROR(VLOOKUP($A12,'Arranjos Consolidados'!$E$2:$BM$302,AE$2,FALSE),"")</f>
        <v>0</v>
      </c>
      <c r="AF12" s="69">
        <f>IFERROR(VLOOKUP($A12,'Arranjos Consolidados'!$E$2:$BM$302,AF$2,FALSE),"")</f>
        <v>23.267695211659053</v>
      </c>
      <c r="AG12" s="69">
        <f>IFERROR(VLOOKUP($A12,'Arranjos Consolidados'!$E$2:$BM$302,AG$2,FALSE),"")</f>
        <v>101.46076874999999</v>
      </c>
      <c r="AH12" s="69">
        <f>IFERROR(VLOOKUP($A12,'Arranjos Consolidados'!$E$2:$BM$302,AH$2,FALSE),"")</f>
        <v>3.3608888575288267</v>
      </c>
      <c r="AI12" s="69">
        <f>IFERROR(VLOOKUP($A12,'Arranjos Consolidados'!$E$2:$BM$302,AI$2,FALSE),"")</f>
        <v>0</v>
      </c>
      <c r="AJ12" s="69">
        <f>IFERROR(VLOOKUP($A12,'Arranjos Consolidados'!$E$2:$BM$302,AJ$2,FALSE),"")</f>
        <v>0</v>
      </c>
      <c r="AK12" s="69">
        <f>IFERROR(VLOOKUP($A12,'Arranjos Consolidados'!$E$2:$BM$302,AK$2,FALSE),"")</f>
        <v>0</v>
      </c>
      <c r="AL12" s="73">
        <f>IFERROR(VLOOKUP($A12,'Arranjos Consolidados'!$E$2:$BM$302,AL$2,FALSE),"")</f>
        <v>0.46741416206738801</v>
      </c>
      <c r="AM12" s="69">
        <f>IFERROR(VLOOKUP($A12,'Arranjos Consolidados'!$E$2:$BM$302,AM$2,FALSE),"")</f>
        <v>350.76155427616078</v>
      </c>
      <c r="AN12" s="69">
        <f>IFERROR(VLOOKUP($A12,'Arranjos Consolidados'!$E$2:$BM$302,AN$2,FALSE),"")</f>
        <v>37.285815445889298</v>
      </c>
      <c r="AO12" s="69">
        <f>IFERROR(VLOOKUP($A12,'Arranjos Consolidados'!$E$2:$BM$302,AO$2,FALSE),"")</f>
        <v>14.018120234230249</v>
      </c>
      <c r="AP12" s="69">
        <f>IFERROR(VLOOKUP($A12,'Arranjos Consolidados'!$E$2:$BM$302,AP$2,FALSE),"")</f>
        <v>0</v>
      </c>
      <c r="AQ12" s="69">
        <f>IFERROR(VLOOKUP($A12,'Arranjos Consolidados'!$E$2:$BM$302,AQ$2,FALSE),"")</f>
        <v>0</v>
      </c>
      <c r="AR12" s="69">
        <f>IFERROR(VLOOKUP($A12,'Arranjos Consolidados'!$E$2:$BM$302,AR$2,FALSE),"")</f>
        <v>23.267695211659053</v>
      </c>
      <c r="AS12" s="69">
        <f>IFERROR(VLOOKUP($A12,'Arranjos Consolidados'!$E$2:$BM$302,AS$2,FALSE),"")</f>
        <v>286.4831273578061</v>
      </c>
      <c r="AT12" s="69">
        <f>IFERROR(VLOOKUP($A12,'Arranjos Consolidados'!$E$2:$BM$302,AT$2,FALSE),"")</f>
        <v>112.4442775375</v>
      </c>
      <c r="AU12" s="69">
        <f>IFERROR(VLOOKUP($A12,'Arranjos Consolidados'!$E$2:$BM$302,AU$2,FALSE),"")</f>
        <v>112.4442775375</v>
      </c>
      <c r="AV12" s="69">
        <f>IFERROR(VLOOKUP($A12,'Arranjos Consolidados'!$E$2:$BM$302,AV$2,FALSE),"")</f>
        <v>0</v>
      </c>
      <c r="AW12" s="69">
        <f>IFERROR(VLOOKUP($A12,'Arranjos Consolidados'!$E$2:$BM$302,AW$2,FALSE),"")</f>
        <v>0</v>
      </c>
      <c r="AX12" s="69">
        <f>IFERROR(VLOOKUP($A12,'Arranjos Consolidados'!$E$2:$BM$302,AX$2,FALSE),"")</f>
        <v>107.62807610425644</v>
      </c>
      <c r="AY12" s="69">
        <f>IFERROR(VLOOKUP($A12,'Arranjos Consolidados'!$E$2:$BM$302,AY$2,FALSE),"")</f>
        <v>77.861174682099445</v>
      </c>
      <c r="AZ12" s="69">
        <f>IFERROR(VLOOKUP($A12,'Arranjos Consolidados'!$E$2:$BM$302,AZ$2,FALSE),"")</f>
        <v>12.402875592565413</v>
      </c>
      <c r="BA12" s="69">
        <f>IFERROR(VLOOKUP($A12,'Arranjos Consolidados'!$E$2:$BM$302,BA$2,FALSE),"")</f>
        <v>17.364025829591579</v>
      </c>
      <c r="BB12" s="69">
        <f>IFERROR(VLOOKUP($A12,'Arranjos Consolidados'!$E$2:$BM$302,BB$2,FALSE),"")</f>
        <v>0</v>
      </c>
      <c r="BC12" s="69">
        <f>IFERROR(VLOOKUP($A12,'Arranjos Consolidados'!$E$2:$BM$302,BC$2,FALSE),"")</f>
        <v>66.41077371604969</v>
      </c>
      <c r="BD12" s="69">
        <f>IFERROR(VLOOKUP($A12,'Arranjos Consolidados'!$E$2:$BM$302,BD$2,FALSE),"")</f>
        <v>22.779160594184482</v>
      </c>
      <c r="BE12" s="69">
        <f>IFERROR(VLOOKUP($A12,'Arranjos Consolidados'!$E$2:$BM$302,BE$2,FALSE),"")</f>
        <v>1.4901660226239131</v>
      </c>
      <c r="BF12" s="69">
        <f>IFERROR(VLOOKUP($A12,'Arranjos Consolidados'!$E$2:$BM$302,BF$2,FALSE),"")</f>
        <v>42.14144709924129</v>
      </c>
      <c r="BG12" s="69">
        <f>IFERROR(VLOOKUP($A12,'Arranjos Consolidados'!$E$2:$BM$302,BG$2,FALSE),"")</f>
        <v>0</v>
      </c>
      <c r="BH12" s="69">
        <f>IFERROR(VLOOKUP($A12,'Arranjos Consolidados'!$E$2:$BM$302,BH$2,FALSE),"")</f>
        <v>323.76894280369538</v>
      </c>
      <c r="BI12" s="69">
        <f>IFERROR(VLOOKUP($A12,'Arranjos Consolidados'!$E$2:$BM$302,BI$2,FALSE),"")</f>
        <v>465.8764158571135</v>
      </c>
      <c r="BJ12" s="73">
        <f>IFERROR(VLOOKUP($A12,'Arranjos Consolidados'!$E$2:$BM$302,BJ$2,FALSE),"")</f>
        <v>1.0750532322468662</v>
      </c>
      <c r="BK12" s="73">
        <f>IFERROR(VLOOKUP($A12,'Arranjos Consolidados'!$E$2:$BM$302,BK$2,FALSE),"")</f>
        <v>0.93182215822376546</v>
      </c>
    </row>
    <row r="13" spans="1:63" ht="16.5" x14ac:dyDescent="0.25">
      <c r="A13" s="49" t="s">
        <v>10196</v>
      </c>
      <c r="B13" s="70">
        <f>'Banco de Dados'!$I$29</f>
        <v>500</v>
      </c>
      <c r="C13" s="50">
        <f>'Banco de Dados'!$I$30/100</f>
        <v>0.56625000000000003</v>
      </c>
      <c r="D13" s="67">
        <f>IFERROR(VLOOKUP($A13,'Arranjos Consolidados'!$E$2:$BM$302,D$2,FALSE),"")</f>
        <v>1248470</v>
      </c>
      <c r="E13" s="71">
        <f>IFERROR(VLOOKUP($A13,'Arranjos Consolidados'!$E$2:$BM$302,E$2,FALSE),"")</f>
        <v>0.89712789275991622</v>
      </c>
      <c r="F13" s="67">
        <f>IFERROR(VLOOKUP($A13,'Arranjos Consolidados'!$E$2:$BM$302,F$2,FALSE),"")</f>
        <v>160</v>
      </c>
      <c r="G13" s="69">
        <f>IFERROR(VLOOKUP($A13,'Arranjos Consolidados'!$E$2:$BM$302,G$2,FALSE),"")</f>
        <v>350.76155427616078</v>
      </c>
      <c r="H13" s="72">
        <f>IFERROR(VLOOKUP($A13,'Arranjos Consolidados'!$E$2:$BM$302,H$2,FALSE),"")</f>
        <v>0.93182215822376546</v>
      </c>
      <c r="I13" s="67">
        <f>IFERROR(VLOOKUP($A13,'Arranjos Consolidados'!$E$2:$BM$302,I$2,FALSE),"")</f>
        <v>35</v>
      </c>
      <c r="J13" s="69">
        <f>IFERROR(VLOOKUP($A13,'Arranjos Consolidados'!$E$2:$BM$302,J$2,FALSE),"")</f>
        <v>592.68567250653189</v>
      </c>
      <c r="K13" s="69">
        <f>IFERROR(VLOOKUP($A13,'Arranjos Consolidados'!$E$2:$BM$302,K$2,FALSE),"")</f>
        <v>85.595480530289223</v>
      </c>
      <c r="L13" s="69">
        <f>IFERROR(VLOOKUP($A13,'Arranjos Consolidados'!$E$2:$BM$302,L$2,FALSE),"")</f>
        <v>443.23193736153604</v>
      </c>
      <c r="M13" s="69">
        <f>IFERROR(VLOOKUP($A13,'Arranjos Consolidados'!$E$2:$BM$302,M$2,FALSE),"")</f>
        <v>82.615995348534824</v>
      </c>
      <c r="N13" s="69">
        <f>IFERROR(VLOOKUP($A13,'Arranjos Consolidados'!$E$2:$BM$302,N$2,FALSE),"")</f>
        <v>171.61552786693488</v>
      </c>
      <c r="O13" s="69">
        <f>IFERROR(VLOOKUP($A13,'Arranjos Consolidados'!$E$2:$BM$302,O$2,FALSE),"")</f>
        <v>189.00041414606639</v>
      </c>
      <c r="P13" s="69">
        <f>IFERROR(VLOOKUP($A13,'Arranjos Consolidados'!$E$2:$BM$302,P$2,FALSE),"")</f>
        <v>35.347747004582502</v>
      </c>
      <c r="Q13" s="69">
        <f>IFERROR(VLOOKUP($A13,'Arranjos Consolidados'!$E$2:$BM$302,Q$2,FALSE),"")</f>
        <v>74.070372788220055</v>
      </c>
      <c r="R13" s="69">
        <f>IFERROR(VLOOKUP($A13,'Arranjos Consolidados'!$E$2:$BM$302,R$2,FALSE),"")</f>
        <v>79.582294353263805</v>
      </c>
      <c r="S13" s="69">
        <f>IFERROR(VLOOKUP($A13,'Arranjos Consolidados'!$E$2:$BM$302,S$2,FALSE),"")</f>
        <v>0</v>
      </c>
      <c r="T13" s="69">
        <f>IFERROR(VLOOKUP($A13,'Arranjos Consolidados'!$E$2:$BM$302,T$2,FALSE),"")</f>
        <v>53824.136252660552</v>
      </c>
      <c r="U13" s="69">
        <f>IFERROR(VLOOKUP($A13,'Arranjos Consolidados'!$E$2:$BM$302,U$2,FALSE),"")</f>
        <v>0</v>
      </c>
      <c r="V13" s="69">
        <f>IFERROR(VLOOKUP($A13,'Arranjos Consolidados'!$E$2:$BM$302,V$2,FALSE),"")</f>
        <v>0</v>
      </c>
      <c r="W13" s="69">
        <f>IFERROR(VLOOKUP($A13,'Arranjos Consolidados'!$E$2:$BM$302,W$2,FALSE),"")</f>
        <v>492.8690273295789</v>
      </c>
      <c r="X13" s="67">
        <f>IFERROR(VLOOKUP($A13,'Arranjos Consolidados'!$E$2:$BM$302,X$2,FALSE),"")</f>
        <v>0</v>
      </c>
      <c r="Y13" s="69">
        <f>IFERROR(VLOOKUP($A13,'Arranjos Consolidados'!$E$2:$BM$302,Y$2,FALSE),"")</f>
        <v>180.35</v>
      </c>
      <c r="Z13" s="67">
        <f>IFERROR(VLOOKUP($A13,'Arranjos Consolidados'!$E$2:$BM$302,Z$2,FALSE),"")</f>
        <v>8.49</v>
      </c>
      <c r="AA13" s="69">
        <f>IFERROR(VLOOKUP($A13,'Arranjos Consolidados'!$E$2:$BM$302,AA$2,FALSE),"")</f>
        <v>304.02902732957887</v>
      </c>
      <c r="AB13" s="69">
        <f>IFERROR(VLOOKUP($A13,'Arranjos Consolidados'!$E$2:$BM$302,AB$2,FALSE),"")</f>
        <v>142.10747305341812</v>
      </c>
      <c r="AC13" s="69">
        <f>IFERROR(VLOOKUP($A13,'Arranjos Consolidados'!$E$2:$BM$302,AC$2,FALSE),"")</f>
        <v>14.018120234230249</v>
      </c>
      <c r="AD13" s="69">
        <f>IFERROR(VLOOKUP($A13,'Arranjos Consolidados'!$E$2:$BM$302,AD$2,FALSE),"")</f>
        <v>0</v>
      </c>
      <c r="AE13" s="69">
        <f>IFERROR(VLOOKUP($A13,'Arranjos Consolidados'!$E$2:$BM$302,AE$2,FALSE),"")</f>
        <v>0</v>
      </c>
      <c r="AF13" s="69">
        <f>IFERROR(VLOOKUP($A13,'Arranjos Consolidados'!$E$2:$BM$302,AF$2,FALSE),"")</f>
        <v>23.267695211659053</v>
      </c>
      <c r="AG13" s="69">
        <f>IFERROR(VLOOKUP($A13,'Arranjos Consolidados'!$E$2:$BM$302,AG$2,FALSE),"")</f>
        <v>101.46076874999999</v>
      </c>
      <c r="AH13" s="69">
        <f>IFERROR(VLOOKUP($A13,'Arranjos Consolidados'!$E$2:$BM$302,AH$2,FALSE),"")</f>
        <v>3.3608888575288267</v>
      </c>
      <c r="AI13" s="69">
        <f>IFERROR(VLOOKUP($A13,'Arranjos Consolidados'!$E$2:$BM$302,AI$2,FALSE),"")</f>
        <v>0</v>
      </c>
      <c r="AJ13" s="69">
        <f>IFERROR(VLOOKUP($A13,'Arranjos Consolidados'!$E$2:$BM$302,AJ$2,FALSE),"")</f>
        <v>0</v>
      </c>
      <c r="AK13" s="69">
        <f>IFERROR(VLOOKUP($A13,'Arranjos Consolidados'!$E$2:$BM$302,AK$2,FALSE),"")</f>
        <v>0</v>
      </c>
      <c r="AL13" s="73">
        <f>IFERROR(VLOOKUP($A13,'Arranjos Consolidados'!$E$2:$BM$302,AL$2,FALSE),"")</f>
        <v>0.46741416206738801</v>
      </c>
      <c r="AM13" s="69">
        <f>IFERROR(VLOOKUP($A13,'Arranjos Consolidados'!$E$2:$BM$302,AM$2,FALSE),"")</f>
        <v>350.76155427616078</v>
      </c>
      <c r="AN13" s="69">
        <f>IFERROR(VLOOKUP($A13,'Arranjos Consolidados'!$E$2:$BM$302,AN$2,FALSE),"")</f>
        <v>37.285815445889298</v>
      </c>
      <c r="AO13" s="69">
        <f>IFERROR(VLOOKUP($A13,'Arranjos Consolidados'!$E$2:$BM$302,AO$2,FALSE),"")</f>
        <v>14.018120234230249</v>
      </c>
      <c r="AP13" s="69">
        <f>IFERROR(VLOOKUP($A13,'Arranjos Consolidados'!$E$2:$BM$302,AP$2,FALSE),"")</f>
        <v>0</v>
      </c>
      <c r="AQ13" s="69">
        <f>IFERROR(VLOOKUP($A13,'Arranjos Consolidados'!$E$2:$BM$302,AQ$2,FALSE),"")</f>
        <v>0</v>
      </c>
      <c r="AR13" s="69">
        <f>IFERROR(VLOOKUP($A13,'Arranjos Consolidados'!$E$2:$BM$302,AR$2,FALSE),"")</f>
        <v>23.267695211659053</v>
      </c>
      <c r="AS13" s="69">
        <f>IFERROR(VLOOKUP($A13,'Arranjos Consolidados'!$E$2:$BM$302,AS$2,FALSE),"")</f>
        <v>286.4831273578061</v>
      </c>
      <c r="AT13" s="69">
        <f>IFERROR(VLOOKUP($A13,'Arranjos Consolidados'!$E$2:$BM$302,AT$2,FALSE),"")</f>
        <v>112.4442775375</v>
      </c>
      <c r="AU13" s="69">
        <f>IFERROR(VLOOKUP($A13,'Arranjos Consolidados'!$E$2:$BM$302,AU$2,FALSE),"")</f>
        <v>112.4442775375</v>
      </c>
      <c r="AV13" s="69">
        <f>IFERROR(VLOOKUP($A13,'Arranjos Consolidados'!$E$2:$BM$302,AV$2,FALSE),"")</f>
        <v>0</v>
      </c>
      <c r="AW13" s="69">
        <f>IFERROR(VLOOKUP($A13,'Arranjos Consolidados'!$E$2:$BM$302,AW$2,FALSE),"")</f>
        <v>0</v>
      </c>
      <c r="AX13" s="69">
        <f>IFERROR(VLOOKUP($A13,'Arranjos Consolidados'!$E$2:$BM$302,AX$2,FALSE),"")</f>
        <v>107.62807610425644</v>
      </c>
      <c r="AY13" s="69">
        <f>IFERROR(VLOOKUP($A13,'Arranjos Consolidados'!$E$2:$BM$302,AY$2,FALSE),"")</f>
        <v>77.861174682099445</v>
      </c>
      <c r="AZ13" s="69">
        <f>IFERROR(VLOOKUP($A13,'Arranjos Consolidados'!$E$2:$BM$302,AZ$2,FALSE),"")</f>
        <v>12.402875592565413</v>
      </c>
      <c r="BA13" s="69">
        <f>IFERROR(VLOOKUP($A13,'Arranjos Consolidados'!$E$2:$BM$302,BA$2,FALSE),"")</f>
        <v>17.364025829591579</v>
      </c>
      <c r="BB13" s="69">
        <f>IFERROR(VLOOKUP($A13,'Arranjos Consolidados'!$E$2:$BM$302,BB$2,FALSE),"")</f>
        <v>0</v>
      </c>
      <c r="BC13" s="69">
        <f>IFERROR(VLOOKUP($A13,'Arranjos Consolidados'!$E$2:$BM$302,BC$2,FALSE),"")</f>
        <v>66.41077371604969</v>
      </c>
      <c r="BD13" s="69">
        <f>IFERROR(VLOOKUP($A13,'Arranjos Consolidados'!$E$2:$BM$302,BD$2,FALSE),"")</f>
        <v>22.779160594184482</v>
      </c>
      <c r="BE13" s="69">
        <f>IFERROR(VLOOKUP($A13,'Arranjos Consolidados'!$E$2:$BM$302,BE$2,FALSE),"")</f>
        <v>1.4901660226239131</v>
      </c>
      <c r="BF13" s="69">
        <f>IFERROR(VLOOKUP($A13,'Arranjos Consolidados'!$E$2:$BM$302,BF$2,FALSE),"")</f>
        <v>42.14144709924129</v>
      </c>
      <c r="BG13" s="69">
        <f>IFERROR(VLOOKUP($A13,'Arranjos Consolidados'!$E$2:$BM$302,BG$2,FALSE),"")</f>
        <v>0</v>
      </c>
      <c r="BH13" s="69">
        <f>IFERROR(VLOOKUP($A13,'Arranjos Consolidados'!$E$2:$BM$302,BH$2,FALSE),"")</f>
        <v>323.76894280369538</v>
      </c>
      <c r="BI13" s="69">
        <f>IFERROR(VLOOKUP($A13,'Arranjos Consolidados'!$E$2:$BM$302,BI$2,FALSE),"")</f>
        <v>465.8764158571135</v>
      </c>
      <c r="BJ13" s="73">
        <f>IFERROR(VLOOKUP($A13,'Arranjos Consolidados'!$E$2:$BM$302,BJ$2,FALSE),"")</f>
        <v>1.0750532322468662</v>
      </c>
      <c r="BK13" s="73">
        <f>IFERROR(VLOOKUP($A13,'Arranjos Consolidados'!$E$2:$BM$302,BK$2,FALSE),"")</f>
        <v>0.93182215822376546</v>
      </c>
    </row>
    <row r="14" spans="1:63" ht="16.5" x14ac:dyDescent="0.25">
      <c r="A14" s="49" t="s">
        <v>10199</v>
      </c>
      <c r="B14" s="70">
        <f>'Banco de Dados'!$I$29</f>
        <v>500</v>
      </c>
      <c r="C14" s="50">
        <f>'Banco de Dados'!$I$30/100</f>
        <v>0.56625000000000003</v>
      </c>
      <c r="D14" s="67">
        <f>IFERROR(VLOOKUP($A14,'Arranjos Consolidados'!$E$2:$BM$302,D$2,FALSE),"")</f>
        <v>1134874</v>
      </c>
      <c r="E14" s="71">
        <f>IFERROR(VLOOKUP($A14,'Arranjos Consolidados'!$E$2:$BM$302,E$2,FALSE),"")</f>
        <v>0.89712171535257745</v>
      </c>
      <c r="F14" s="67">
        <f>IFERROR(VLOOKUP($A14,'Arranjos Consolidados'!$E$2:$BM$302,F$2,FALSE),"")</f>
        <v>160</v>
      </c>
      <c r="G14" s="69">
        <f>IFERROR(VLOOKUP($A14,'Arranjos Consolidados'!$E$2:$BM$302,G$2,FALSE),"")</f>
        <v>339.92453216421757</v>
      </c>
      <c r="H14" s="72">
        <f>IFERROR(VLOOKUP($A14,'Arranjos Consolidados'!$E$2:$BM$302,H$2,FALSE),"")</f>
        <v>1.0022884570555042</v>
      </c>
      <c r="I14" s="67">
        <f>IFERROR(VLOOKUP($A14,'Arranjos Consolidados'!$E$2:$BM$302,I$2,FALSE),"")</f>
        <v>35</v>
      </c>
      <c r="J14" s="69">
        <f>IFERROR(VLOOKUP($A14,'Arranjos Consolidados'!$E$2:$BM$302,J$2,FALSE),"")</f>
        <v>653.75646596049296</v>
      </c>
      <c r="K14" s="69">
        <f>IFERROR(VLOOKUP($A14,'Arranjos Consolidados'!$E$2:$BM$302,K$2,FALSE),"")</f>
        <v>99.319798500285827</v>
      </c>
      <c r="L14" s="69">
        <f>IFERROR(VLOOKUP($A14,'Arranjos Consolidados'!$E$2:$BM$302,L$2,FALSE),"")</f>
        <v>443.22855468629086</v>
      </c>
      <c r="M14" s="69">
        <f>IFERROR(VLOOKUP($A14,'Arranjos Consolidados'!$E$2:$BM$302,M$2,FALSE),"")</f>
        <v>82.615364836473816</v>
      </c>
      <c r="N14" s="69">
        <f>IFERROR(VLOOKUP($A14,'Arranjos Consolidados'!$E$2:$BM$302,N$2,FALSE),"")</f>
        <v>171.6142181246783</v>
      </c>
      <c r="O14" s="69">
        <f>IFERROR(VLOOKUP($A14,'Arranjos Consolidados'!$E$2:$BM$302,O$2,FALSE),"")</f>
        <v>188.99897172513866</v>
      </c>
      <c r="P14" s="69">
        <f>IFERROR(VLOOKUP($A14,'Arranjos Consolidados'!$E$2:$BM$302,P$2,FALSE),"")</f>
        <v>35.34747723623169</v>
      </c>
      <c r="Q14" s="69">
        <f>IFERROR(VLOOKUP($A14,'Arranjos Consolidados'!$E$2:$BM$302,Q$2,FALSE),"")</f>
        <v>74.069807494983465</v>
      </c>
      <c r="R14" s="69">
        <f>IFERROR(VLOOKUP($A14,'Arranjos Consolidados'!$E$2:$BM$302,R$2,FALSE),"")</f>
        <v>79.581686993923512</v>
      </c>
      <c r="S14" s="69">
        <f>IFERROR(VLOOKUP($A14,'Arranjos Consolidados'!$E$2:$BM$302,S$2,FALSE),"")</f>
        <v>0</v>
      </c>
      <c r="T14" s="69">
        <f>IFERROR(VLOOKUP($A14,'Arranjos Consolidados'!$E$2:$BM$302,T$2,FALSE),"")</f>
        <v>53823.725475462532</v>
      </c>
      <c r="U14" s="69">
        <f>IFERROR(VLOOKUP($A14,'Arranjos Consolidados'!$E$2:$BM$302,U$2,FALSE),"")</f>
        <v>0</v>
      </c>
      <c r="V14" s="69">
        <f>IFERROR(VLOOKUP($A14,'Arranjos Consolidados'!$E$2:$BM$302,V$2,FALSE),"")</f>
        <v>0</v>
      </c>
      <c r="W14" s="69">
        <f>IFERROR(VLOOKUP($A14,'Arranjos Consolidados'!$E$2:$BM$302,W$2,FALSE),"")</f>
        <v>481.81136375149686</v>
      </c>
      <c r="X14" s="67">
        <f>IFERROR(VLOOKUP($A14,'Arranjos Consolidados'!$E$2:$BM$302,X$2,FALSE),"")</f>
        <v>0</v>
      </c>
      <c r="Y14" s="69">
        <f>IFERROR(VLOOKUP($A14,'Arranjos Consolidados'!$E$2:$BM$302,Y$2,FALSE),"")</f>
        <v>173.19551961779453</v>
      </c>
      <c r="Z14" s="67">
        <f>IFERROR(VLOOKUP($A14,'Arranjos Consolidados'!$E$2:$BM$302,Z$2,FALSE),"")</f>
        <v>4.4707805142373065</v>
      </c>
      <c r="AA14" s="69">
        <f>IFERROR(VLOOKUP($A14,'Arranjos Consolidados'!$E$2:$BM$302,AA$2,FALSE),"")</f>
        <v>304.14506361946502</v>
      </c>
      <c r="AB14" s="69">
        <f>IFERROR(VLOOKUP($A14,'Arranjos Consolidados'!$E$2:$BM$302,AB$2,FALSE),"")</f>
        <v>141.88683158727929</v>
      </c>
      <c r="AC14" s="69">
        <f>IFERROR(VLOOKUP($A14,'Arranjos Consolidados'!$E$2:$BM$302,AC$2,FALSE),"")</f>
        <v>14.121358748279649</v>
      </c>
      <c r="AD14" s="69">
        <f>IFERROR(VLOOKUP($A14,'Arranjos Consolidados'!$E$2:$BM$302,AD$2,FALSE),"")</f>
        <v>0</v>
      </c>
      <c r="AE14" s="69">
        <f>IFERROR(VLOOKUP($A14,'Arranjos Consolidados'!$E$2:$BM$302,AE$2,FALSE),"")</f>
        <v>0</v>
      </c>
      <c r="AF14" s="69">
        <f>IFERROR(VLOOKUP($A14,'Arranjos Consolidados'!$E$2:$BM$302,AF$2,FALSE),"")</f>
        <v>25.633020366509427</v>
      </c>
      <c r="AG14" s="69">
        <f>IFERROR(VLOOKUP($A14,'Arranjos Consolidados'!$E$2:$BM$302,AG$2,FALSE),"")</f>
        <v>101.46076874999999</v>
      </c>
      <c r="AH14" s="69">
        <f>IFERROR(VLOOKUP($A14,'Arranjos Consolidados'!$E$2:$BM$302,AH$2,FALSE),"")</f>
        <v>0.67168372249027108</v>
      </c>
      <c r="AI14" s="69">
        <f>IFERROR(VLOOKUP($A14,'Arranjos Consolidados'!$E$2:$BM$302,AI$2,FALSE),"")</f>
        <v>0</v>
      </c>
      <c r="AJ14" s="69">
        <f>IFERROR(VLOOKUP($A14,'Arranjos Consolidados'!$E$2:$BM$302,AJ$2,FALSE),"")</f>
        <v>0</v>
      </c>
      <c r="AK14" s="69">
        <f>IFERROR(VLOOKUP($A14,'Arranjos Consolidados'!$E$2:$BM$302,AK$2,FALSE),"")</f>
        <v>0</v>
      </c>
      <c r="AL14" s="73">
        <f>IFERROR(VLOOKUP($A14,'Arranjos Consolidados'!$E$2:$BM$302,AL$2,FALSE),"")</f>
        <v>0.46651044528300789</v>
      </c>
      <c r="AM14" s="69">
        <f>IFERROR(VLOOKUP($A14,'Arranjos Consolidados'!$E$2:$BM$302,AM$2,FALSE),"")</f>
        <v>339.92453216421757</v>
      </c>
      <c r="AN14" s="69">
        <f>IFERROR(VLOOKUP($A14,'Arranjos Consolidados'!$E$2:$BM$302,AN$2,FALSE),"")</f>
        <v>39.754379114789074</v>
      </c>
      <c r="AO14" s="69">
        <f>IFERROR(VLOOKUP($A14,'Arranjos Consolidados'!$E$2:$BM$302,AO$2,FALSE),"")</f>
        <v>14.121358748279649</v>
      </c>
      <c r="AP14" s="69">
        <f>IFERROR(VLOOKUP($A14,'Arranjos Consolidados'!$E$2:$BM$302,AP$2,FALSE),"")</f>
        <v>0</v>
      </c>
      <c r="AQ14" s="69">
        <f>IFERROR(VLOOKUP($A14,'Arranjos Consolidados'!$E$2:$BM$302,AQ$2,FALSE),"")</f>
        <v>0</v>
      </c>
      <c r="AR14" s="69">
        <f>IFERROR(VLOOKUP($A14,'Arranjos Consolidados'!$E$2:$BM$302,AR$2,FALSE),"")</f>
        <v>25.633020366509427</v>
      </c>
      <c r="AS14" s="69">
        <f>IFERROR(VLOOKUP($A14,'Arranjos Consolidados'!$E$2:$BM$302,AS$2,FALSE),"")</f>
        <v>298.19072697302374</v>
      </c>
      <c r="AT14" s="69">
        <f>IFERROR(VLOOKUP($A14,'Arranjos Consolidados'!$E$2:$BM$302,AT$2,FALSE),"")</f>
        <v>109.9812646684541</v>
      </c>
      <c r="AU14" s="69">
        <f>IFERROR(VLOOKUP($A14,'Arranjos Consolidados'!$E$2:$BM$302,AU$2,FALSE),"")</f>
        <v>109.9812646684541</v>
      </c>
      <c r="AV14" s="69">
        <f>IFERROR(VLOOKUP($A14,'Arranjos Consolidados'!$E$2:$BM$302,AV$2,FALSE),"")</f>
        <v>0</v>
      </c>
      <c r="AW14" s="69">
        <f>IFERROR(VLOOKUP($A14,'Arranjos Consolidados'!$E$2:$BM$302,AW$2,FALSE),"")</f>
        <v>0</v>
      </c>
      <c r="AX14" s="69">
        <f>IFERROR(VLOOKUP($A14,'Arranjos Consolidados'!$E$2:$BM$302,AX$2,FALSE),"")</f>
        <v>123.72617597121486</v>
      </c>
      <c r="AY14" s="69">
        <f>IFERROR(VLOOKUP($A14,'Arranjos Consolidados'!$E$2:$BM$302,AY$2,FALSE),"")</f>
        <v>77.861174682099403</v>
      </c>
      <c r="AZ14" s="69">
        <f>IFERROR(VLOOKUP($A14,'Arranjos Consolidados'!$E$2:$BM$302,AZ$2,FALSE),"")</f>
        <v>19.1104172037981</v>
      </c>
      <c r="BA14" s="69">
        <f>IFERROR(VLOOKUP($A14,'Arranjos Consolidados'!$E$2:$BM$302,BA$2,FALSE),"")</f>
        <v>26.75458408531734</v>
      </c>
      <c r="BB14" s="69">
        <f>IFERROR(VLOOKUP($A14,'Arranjos Consolidados'!$E$2:$BM$302,BB$2,FALSE),"")</f>
        <v>0</v>
      </c>
      <c r="BC14" s="69">
        <f>IFERROR(VLOOKUP($A14,'Arranjos Consolidados'!$E$2:$BM$302,BC$2,FALSE),"")</f>
        <v>64.483286333354783</v>
      </c>
      <c r="BD14" s="69">
        <f>IFERROR(VLOOKUP($A14,'Arranjos Consolidados'!$E$2:$BM$302,BD$2,FALSE),"")</f>
        <v>22.102849231835393</v>
      </c>
      <c r="BE14" s="69">
        <f>IFERROR(VLOOKUP($A14,'Arranjos Consolidados'!$E$2:$BM$302,BE$2,FALSE),"")</f>
        <v>1.4901660226239124</v>
      </c>
      <c r="BF14" s="69">
        <f>IFERROR(VLOOKUP($A14,'Arranjos Consolidados'!$E$2:$BM$302,BF$2,FALSE),"")</f>
        <v>40.890271078895474</v>
      </c>
      <c r="BG14" s="69">
        <f>IFERROR(VLOOKUP($A14,'Arranjos Consolidados'!$E$2:$BM$302,BG$2,FALSE),"")</f>
        <v>0</v>
      </c>
      <c r="BH14" s="69">
        <f>IFERROR(VLOOKUP($A14,'Arranjos Consolidados'!$E$2:$BM$302,BH$2,FALSE),"")</f>
        <v>337.94510608781275</v>
      </c>
      <c r="BI14" s="69">
        <f>IFERROR(VLOOKUP($A14,'Arranjos Consolidados'!$E$2:$BM$302,BI$2,FALSE),"")</f>
        <v>479.83193767509209</v>
      </c>
      <c r="BJ14" s="73">
        <f>IFERROR(VLOOKUP($A14,'Arranjos Consolidados'!$E$2:$BM$302,BJ$2,FALSE),"")</f>
        <v>1.1201069979567446</v>
      </c>
      <c r="BK14" s="73">
        <f>IFERROR(VLOOKUP($A14,'Arranjos Consolidados'!$E$2:$BM$302,BK$2,FALSE),"")</f>
        <v>1.0022884570555042</v>
      </c>
    </row>
    <row r="15" spans="1:63" ht="16.5" x14ac:dyDescent="0.25">
      <c r="A15" s="49" t="s">
        <v>10200</v>
      </c>
      <c r="B15" s="70">
        <f>'Banco de Dados'!$I$29</f>
        <v>500</v>
      </c>
      <c r="C15" s="50">
        <f>'Banco de Dados'!$I$30/100</f>
        <v>0.56625000000000003</v>
      </c>
      <c r="D15" s="67">
        <f>IFERROR(VLOOKUP($A15,'Arranjos Consolidados'!$E$2:$BM$302,D$2,FALSE),"")</f>
        <v>1134611</v>
      </c>
      <c r="E15" s="71">
        <f>IFERROR(VLOOKUP($A15,'Arranjos Consolidados'!$E$2:$BM$302,E$2,FALSE),"")</f>
        <v>0.89712625302283622</v>
      </c>
      <c r="F15" s="67">
        <f>IFERROR(VLOOKUP($A15,'Arranjos Consolidados'!$E$2:$BM$302,F$2,FALSE),"")</f>
        <v>160</v>
      </c>
      <c r="G15" s="69">
        <f>IFERROR(VLOOKUP($A15,'Arranjos Consolidados'!$E$2:$BM$302,G$2,FALSE),"")</f>
        <v>340.07346091693529</v>
      </c>
      <c r="H15" s="72">
        <f>IFERROR(VLOOKUP($A15,'Arranjos Consolidados'!$E$2:$BM$302,H$2,FALSE),"")</f>
        <v>1.0018681252770214</v>
      </c>
      <c r="I15" s="67">
        <f>IFERROR(VLOOKUP($A15,'Arranjos Consolidados'!$E$2:$BM$302,I$2,FALSE),"")</f>
        <v>35</v>
      </c>
      <c r="J15" s="69">
        <f>IFERROR(VLOOKUP($A15,'Arranjos Consolidados'!$E$2:$BM$302,J$2,FALSE),"")</f>
        <v>653.7662851697155</v>
      </c>
      <c r="K15" s="69">
        <f>IFERROR(VLOOKUP($A15,'Arranjos Consolidados'!$E$2:$BM$302,K$2,FALSE),"")</f>
        <v>99.31919489155564</v>
      </c>
      <c r="L15" s="69">
        <f>IFERROR(VLOOKUP($A15,'Arranjos Consolidados'!$E$2:$BM$302,L$2,FALSE),"")</f>
        <v>443.23193736153593</v>
      </c>
      <c r="M15" s="69">
        <f>IFERROR(VLOOKUP($A15,'Arranjos Consolidados'!$E$2:$BM$302,M$2,FALSE),"")</f>
        <v>82.615995348534796</v>
      </c>
      <c r="N15" s="69">
        <f>IFERROR(VLOOKUP($A15,'Arranjos Consolidados'!$E$2:$BM$302,N$2,FALSE),"")</f>
        <v>171.6155278669348</v>
      </c>
      <c r="O15" s="69">
        <f>IFERROR(VLOOKUP($A15,'Arranjos Consolidados'!$E$2:$BM$302,O$2,FALSE),"")</f>
        <v>189.00041414606625</v>
      </c>
      <c r="P15" s="69">
        <f>IFERROR(VLOOKUP($A15,'Arranjos Consolidados'!$E$2:$BM$302,P$2,FALSE),"")</f>
        <v>35.34774700458248</v>
      </c>
      <c r="Q15" s="69">
        <f>IFERROR(VLOOKUP($A15,'Arranjos Consolidados'!$E$2:$BM$302,Q$2,FALSE),"")</f>
        <v>74.070372788220013</v>
      </c>
      <c r="R15" s="69">
        <f>IFERROR(VLOOKUP($A15,'Arranjos Consolidados'!$E$2:$BM$302,R$2,FALSE),"")</f>
        <v>79.582294353263777</v>
      </c>
      <c r="S15" s="69">
        <f>IFERROR(VLOOKUP($A15,'Arranjos Consolidados'!$E$2:$BM$302,S$2,FALSE),"")</f>
        <v>0</v>
      </c>
      <c r="T15" s="69">
        <f>IFERROR(VLOOKUP($A15,'Arranjos Consolidados'!$E$2:$BM$302,T$2,FALSE),"")</f>
        <v>53824.13625266053</v>
      </c>
      <c r="U15" s="69">
        <f>IFERROR(VLOOKUP($A15,'Arranjos Consolidados'!$E$2:$BM$302,U$2,FALSE),"")</f>
        <v>0</v>
      </c>
      <c r="V15" s="69">
        <f>IFERROR(VLOOKUP($A15,'Arranjos Consolidados'!$E$2:$BM$302,V$2,FALSE),"")</f>
        <v>0</v>
      </c>
      <c r="W15" s="69">
        <f>IFERROR(VLOOKUP($A15,'Arranjos Consolidados'!$E$2:$BM$302,W$2,FALSE),"")</f>
        <v>481.95979232990135</v>
      </c>
      <c r="X15" s="67">
        <f>IFERROR(VLOOKUP($A15,'Arranjos Consolidados'!$E$2:$BM$302,X$2,FALSE),"")</f>
        <v>0</v>
      </c>
      <c r="Y15" s="69">
        <f>IFERROR(VLOOKUP($A15,'Arranjos Consolidados'!$E$2:$BM$302,Y$2,FALSE),"")</f>
        <v>173.34403266427537</v>
      </c>
      <c r="Z15" s="67">
        <f>IFERROR(VLOOKUP($A15,'Arranjos Consolidados'!$E$2:$BM$302,Z$2,FALSE),"")</f>
        <v>4.4704311989620695</v>
      </c>
      <c r="AA15" s="69">
        <f>IFERROR(VLOOKUP($A15,'Arranjos Consolidados'!$E$2:$BM$302,AA$2,FALSE),"")</f>
        <v>304.14532846666395</v>
      </c>
      <c r="AB15" s="69">
        <f>IFERROR(VLOOKUP($A15,'Arranjos Consolidados'!$E$2:$BM$302,AB$2,FALSE),"")</f>
        <v>141.88633141296609</v>
      </c>
      <c r="AC15" s="69">
        <f>IFERROR(VLOOKUP($A15,'Arranjos Consolidados'!$E$2:$BM$302,AC$2,FALSE),"")</f>
        <v>14.121594385176474</v>
      </c>
      <c r="AD15" s="69">
        <f>IFERROR(VLOOKUP($A15,'Arranjos Consolidados'!$E$2:$BM$302,AD$2,FALSE),"")</f>
        <v>0</v>
      </c>
      <c r="AE15" s="69">
        <f>IFERROR(VLOOKUP($A15,'Arranjos Consolidados'!$E$2:$BM$302,AE$2,FALSE),"")</f>
        <v>0</v>
      </c>
      <c r="AF15" s="69">
        <f>IFERROR(VLOOKUP($A15,'Arranjos Consolidados'!$E$2:$BM$302,AF$2,FALSE),"")</f>
        <v>25.63837948078206</v>
      </c>
      <c r="AG15" s="69">
        <f>IFERROR(VLOOKUP($A15,'Arranjos Consolidados'!$E$2:$BM$302,AG$2,FALSE),"")</f>
        <v>101.46076874999996</v>
      </c>
      <c r="AH15" s="69">
        <f>IFERROR(VLOOKUP($A15,'Arranjos Consolidados'!$E$2:$BM$302,AH$2,FALSE),"")</f>
        <v>0.66558879700762374</v>
      </c>
      <c r="AI15" s="69">
        <f>IFERROR(VLOOKUP($A15,'Arranjos Consolidados'!$E$2:$BM$302,AI$2,FALSE),"")</f>
        <v>0</v>
      </c>
      <c r="AJ15" s="69">
        <f>IFERROR(VLOOKUP($A15,'Arranjos Consolidados'!$E$2:$BM$302,AJ$2,FALSE),"")</f>
        <v>0</v>
      </c>
      <c r="AK15" s="69">
        <f>IFERROR(VLOOKUP($A15,'Arranjos Consolidados'!$E$2:$BM$302,AK$2,FALSE),"")</f>
        <v>0</v>
      </c>
      <c r="AL15" s="73">
        <f>IFERROR(VLOOKUP($A15,'Arranjos Consolidados'!$E$2:$BM$302,AL$2,FALSE),"")</f>
        <v>0.46650839443364706</v>
      </c>
      <c r="AM15" s="69">
        <f>IFERROR(VLOOKUP($A15,'Arranjos Consolidados'!$E$2:$BM$302,AM$2,FALSE),"")</f>
        <v>340.07346091693529</v>
      </c>
      <c r="AN15" s="69">
        <f>IFERROR(VLOOKUP($A15,'Arranjos Consolidados'!$E$2:$BM$302,AN$2,FALSE),"")</f>
        <v>39.759973865958543</v>
      </c>
      <c r="AO15" s="69">
        <f>IFERROR(VLOOKUP($A15,'Arranjos Consolidados'!$E$2:$BM$302,AO$2,FALSE),"")</f>
        <v>14.121594385176474</v>
      </c>
      <c r="AP15" s="69">
        <f>IFERROR(VLOOKUP($A15,'Arranjos Consolidados'!$E$2:$BM$302,AP$2,FALSE),"")</f>
        <v>0</v>
      </c>
      <c r="AQ15" s="69">
        <f>IFERROR(VLOOKUP($A15,'Arranjos Consolidados'!$E$2:$BM$302,AQ$2,FALSE),"")</f>
        <v>0</v>
      </c>
      <c r="AR15" s="69">
        <f>IFERROR(VLOOKUP($A15,'Arranjos Consolidados'!$E$2:$BM$302,AR$2,FALSE),"")</f>
        <v>25.63837948078206</v>
      </c>
      <c r="AS15" s="69">
        <f>IFERROR(VLOOKUP($A15,'Arranjos Consolidados'!$E$2:$BM$302,AS$2,FALSE),"")</f>
        <v>298.21111758051126</v>
      </c>
      <c r="AT15" s="69">
        <f>IFERROR(VLOOKUP($A15,'Arranjos Consolidados'!$E$2:$BM$302,AT$2,FALSE),"")</f>
        <v>109.98105060499694</v>
      </c>
      <c r="AU15" s="69">
        <f>IFERROR(VLOOKUP($A15,'Arranjos Consolidados'!$E$2:$BM$302,AU$2,FALSE),"")</f>
        <v>109.98105060499694</v>
      </c>
      <c r="AV15" s="69">
        <f>IFERROR(VLOOKUP($A15,'Arranjos Consolidados'!$E$2:$BM$302,AV$2,FALSE),"")</f>
        <v>0</v>
      </c>
      <c r="AW15" s="69">
        <f>IFERROR(VLOOKUP($A15,'Arranjos Consolidados'!$E$2:$BM$302,AW$2,FALSE),"")</f>
        <v>0</v>
      </c>
      <c r="AX15" s="69">
        <f>IFERROR(VLOOKUP($A15,'Arranjos Consolidados'!$E$2:$BM$302,AX$2,FALSE),"")</f>
        <v>123.72642682177855</v>
      </c>
      <c r="AY15" s="69">
        <f>IFERROR(VLOOKUP($A15,'Arranjos Consolidados'!$E$2:$BM$302,AY$2,FALSE),"")</f>
        <v>77.861174682099431</v>
      </c>
      <c r="AZ15" s="69">
        <f>IFERROR(VLOOKUP($A15,'Arranjos Consolidados'!$E$2:$BM$302,AZ$2,FALSE),"")</f>
        <v>19.110521724866299</v>
      </c>
      <c r="BA15" s="69">
        <f>IFERROR(VLOOKUP($A15,'Arranjos Consolidados'!$E$2:$BM$302,BA$2,FALSE),"")</f>
        <v>26.754730414812816</v>
      </c>
      <c r="BB15" s="69">
        <f>IFERROR(VLOOKUP($A15,'Arranjos Consolidados'!$E$2:$BM$302,BB$2,FALSE),"")</f>
        <v>0</v>
      </c>
      <c r="BC15" s="69">
        <f>IFERROR(VLOOKUP($A15,'Arranjos Consolidados'!$E$2:$BM$302,BC$2,FALSE),"")</f>
        <v>64.503640153735773</v>
      </c>
      <c r="BD15" s="69">
        <f>IFERROR(VLOOKUP($A15,'Arranjos Consolidados'!$E$2:$BM$302,BD$2,FALSE),"")</f>
        <v>22.109990923197145</v>
      </c>
      <c r="BE15" s="69">
        <f>IFERROR(VLOOKUP($A15,'Arranjos Consolidados'!$E$2:$BM$302,BE$2,FALSE),"")</f>
        <v>1.4901660226239124</v>
      </c>
      <c r="BF15" s="69">
        <f>IFERROR(VLOOKUP($A15,'Arranjos Consolidados'!$E$2:$BM$302,BF$2,FALSE),"")</f>
        <v>40.903483207914718</v>
      </c>
      <c r="BG15" s="69">
        <f>IFERROR(VLOOKUP($A15,'Arranjos Consolidados'!$E$2:$BM$302,BG$2,FALSE),"")</f>
        <v>0</v>
      </c>
      <c r="BH15" s="69">
        <f>IFERROR(VLOOKUP($A15,'Arranjos Consolidados'!$E$2:$BM$302,BH$2,FALSE),"")</f>
        <v>337.97109144646976</v>
      </c>
      <c r="BI15" s="69">
        <f>IFERROR(VLOOKUP($A15,'Arranjos Consolidados'!$E$2:$BM$302,BI$2,FALSE),"")</f>
        <v>479.85742285943593</v>
      </c>
      <c r="BJ15" s="73">
        <f>IFERROR(VLOOKUP($A15,'Arranjos Consolidados'!$E$2:$BM$302,BJ$2,FALSE),"")</f>
        <v>1.1201889832923289</v>
      </c>
      <c r="BK15" s="73">
        <f>IFERROR(VLOOKUP($A15,'Arranjos Consolidados'!$E$2:$BM$302,BK$2,FALSE),"")</f>
        <v>1.0018681252770214</v>
      </c>
    </row>
    <row r="16" spans="1:63" ht="16.5" x14ac:dyDescent="0.25">
      <c r="A16" s="49" t="s">
        <v>10340</v>
      </c>
      <c r="B16" s="70">
        <f>'Banco de Dados'!$I$29</f>
        <v>500</v>
      </c>
      <c r="C16" s="50">
        <f>'Banco de Dados'!$I$30/100</f>
        <v>0.56625000000000003</v>
      </c>
      <c r="D16" s="51"/>
      <c r="E16" s="50"/>
      <c r="J16" s="68"/>
      <c r="K16" s="68"/>
      <c r="L16" s="68"/>
      <c r="M16" s="68"/>
      <c r="N16" s="68"/>
      <c r="O16" s="68"/>
      <c r="P16" s="68"/>
      <c r="Q16" s="68"/>
      <c r="R16" s="68"/>
      <c r="S16" s="68"/>
      <c r="T16" s="68"/>
      <c r="U16" s="68"/>
      <c r="V16" s="68"/>
      <c r="W16" s="68"/>
      <c r="Y16" s="68"/>
    </row>
    <row r="17" spans="1:25" x14ac:dyDescent="0.25">
      <c r="J17" s="68"/>
      <c r="K17" s="68"/>
      <c r="L17" s="68"/>
      <c r="M17" s="68"/>
      <c r="N17" s="68"/>
      <c r="O17" s="68"/>
      <c r="P17" s="68"/>
      <c r="Q17" s="68"/>
      <c r="R17" s="68"/>
      <c r="S17" s="68"/>
      <c r="T17" s="68"/>
      <c r="U17" s="68"/>
      <c r="V17" s="68"/>
      <c r="W17" s="68"/>
      <c r="Y17" s="68"/>
    </row>
    <row r="18" spans="1:25" x14ac:dyDescent="0.25">
      <c r="J18" s="68"/>
      <c r="K18" s="68"/>
      <c r="L18" s="68"/>
      <c r="M18" s="68"/>
      <c r="N18" s="68"/>
      <c r="O18" s="68"/>
      <c r="P18" s="68"/>
      <c r="Q18" s="68"/>
      <c r="R18" s="68"/>
      <c r="S18" s="68"/>
      <c r="T18" s="68"/>
      <c r="U18" s="68"/>
      <c r="V18" s="68"/>
      <c r="W18" s="68"/>
      <c r="Y18" s="68"/>
    </row>
    <row r="19" spans="1:25" x14ac:dyDescent="0.25">
      <c r="J19" s="68"/>
      <c r="K19" s="68"/>
      <c r="L19" s="68"/>
      <c r="M19" s="68"/>
      <c r="N19" s="68"/>
      <c r="O19" s="68"/>
      <c r="P19" s="68"/>
      <c r="Q19" s="68"/>
      <c r="R19" s="68"/>
      <c r="S19" s="68"/>
      <c r="T19" s="68"/>
      <c r="U19" s="68"/>
      <c r="V19" s="68"/>
      <c r="W19" s="68"/>
    </row>
    <row r="20" spans="1:25" x14ac:dyDescent="0.25">
      <c r="J20" s="68"/>
      <c r="K20" s="68"/>
      <c r="L20" s="68"/>
      <c r="M20" s="68"/>
      <c r="N20" s="68"/>
      <c r="O20" s="68"/>
      <c r="P20" s="68"/>
      <c r="Q20" s="68"/>
      <c r="R20" s="68"/>
      <c r="S20" s="68"/>
      <c r="T20" s="68"/>
      <c r="U20" s="68"/>
      <c r="V20" s="68"/>
      <c r="W20" s="68"/>
    </row>
    <row r="21" spans="1:25" x14ac:dyDescent="0.25">
      <c r="J21" s="68"/>
      <c r="K21" s="68"/>
      <c r="L21" s="68"/>
      <c r="M21" s="68"/>
      <c r="N21" s="68"/>
      <c r="O21" s="68"/>
      <c r="P21" s="68"/>
      <c r="Q21" s="68"/>
      <c r="R21" s="68"/>
      <c r="S21" s="68"/>
      <c r="T21" s="68"/>
      <c r="U21" s="68"/>
      <c r="V21" s="68"/>
    </row>
    <row r="22" spans="1:25" x14ac:dyDescent="0.25">
      <c r="J22" s="68"/>
      <c r="K22" s="68"/>
      <c r="L22" s="68"/>
      <c r="M22" s="68"/>
      <c r="N22" s="68"/>
      <c r="O22" s="68"/>
      <c r="P22" s="68"/>
      <c r="Q22" s="68"/>
      <c r="R22" s="68"/>
      <c r="S22" s="68"/>
      <c r="T22" s="68"/>
      <c r="U22" s="68"/>
      <c r="V22" s="68"/>
    </row>
    <row r="23" spans="1:25" x14ac:dyDescent="0.25">
      <c r="K23" s="68"/>
      <c r="L23" s="68"/>
      <c r="M23" s="68"/>
      <c r="N23" s="68"/>
      <c r="O23" s="68"/>
      <c r="P23" s="68"/>
      <c r="Q23" s="68"/>
      <c r="R23" s="68"/>
      <c r="S23" s="68"/>
      <c r="T23" s="68"/>
      <c r="U23" s="68"/>
      <c r="V23" s="68"/>
    </row>
    <row r="24" spans="1:25" x14ac:dyDescent="0.25">
      <c r="K24" s="68"/>
      <c r="L24" s="68"/>
      <c r="M24" s="68"/>
      <c r="N24" s="68"/>
      <c r="O24" s="68"/>
      <c r="P24" s="68"/>
      <c r="Q24" s="68"/>
      <c r="R24" s="68"/>
      <c r="S24" s="68"/>
      <c r="T24" s="68"/>
      <c r="U24" s="68"/>
      <c r="V24" s="68"/>
    </row>
    <row r="25" spans="1:25" x14ac:dyDescent="0.25">
      <c r="K25" s="68"/>
      <c r="L25" s="68"/>
      <c r="M25" s="68"/>
      <c r="N25" s="68"/>
      <c r="O25" s="68"/>
      <c r="P25" s="68"/>
      <c r="Q25" s="68"/>
      <c r="R25" s="68"/>
      <c r="S25" s="68"/>
      <c r="T25" s="68"/>
      <c r="U25" s="68"/>
      <c r="V25" s="68"/>
    </row>
    <row r="26" spans="1:25" ht="16.5" x14ac:dyDescent="0.25">
      <c r="D26" s="79" t="s">
        <v>10124</v>
      </c>
      <c r="E26" s="79" t="s">
        <v>10057</v>
      </c>
      <c r="F26" s="79" t="s">
        <v>10636</v>
      </c>
      <c r="K26" s="68"/>
      <c r="L26" s="68"/>
      <c r="M26" s="68"/>
      <c r="N26" s="68"/>
      <c r="O26" s="68"/>
      <c r="P26" s="68"/>
      <c r="Q26" s="68"/>
      <c r="R26" s="68"/>
      <c r="S26" s="68"/>
      <c r="T26" s="68"/>
      <c r="U26" s="68"/>
      <c r="V26" s="68"/>
    </row>
    <row r="27" spans="1:25" ht="16.5" x14ac:dyDescent="0.35">
      <c r="B27" s="82" t="str">
        <f>_xlfn.CONCAT(D27,F27)</f>
        <v>M1A1SA1</v>
      </c>
      <c r="D27" s="81" t="s">
        <v>10846</v>
      </c>
      <c r="E27" s="81" t="s">
        <v>10645</v>
      </c>
      <c r="F27" s="81" t="s">
        <v>10648</v>
      </c>
      <c r="K27" s="68"/>
      <c r="L27" s="68"/>
      <c r="M27" s="68"/>
      <c r="N27" s="68"/>
      <c r="O27" s="68"/>
      <c r="P27" s="68"/>
      <c r="Q27" s="68"/>
      <c r="R27" s="68"/>
      <c r="S27" s="68"/>
      <c r="T27" s="68"/>
      <c r="U27" s="68"/>
      <c r="V27" s="68"/>
    </row>
    <row r="28" spans="1:25" x14ac:dyDescent="0.25">
      <c r="K28" s="68"/>
      <c r="L28" s="68"/>
      <c r="M28" s="68"/>
      <c r="N28" s="68"/>
      <c r="O28" s="68"/>
      <c r="P28" s="68"/>
      <c r="Q28" s="68"/>
      <c r="R28" s="68"/>
      <c r="S28" s="68"/>
      <c r="T28" s="68"/>
      <c r="U28" s="68"/>
      <c r="V28" s="68"/>
    </row>
    <row r="29" spans="1:25" ht="16.5" x14ac:dyDescent="0.25">
      <c r="B29" s="67"/>
      <c r="D29" s="79" t="s">
        <v>10626</v>
      </c>
      <c r="E29" s="79" t="s">
        <v>10627</v>
      </c>
      <c r="F29" s="79" t="s">
        <v>10628</v>
      </c>
      <c r="G29" s="79" t="s">
        <v>10637</v>
      </c>
      <c r="K29" s="68"/>
      <c r="L29" s="68"/>
      <c r="M29" s="68"/>
      <c r="N29" s="68"/>
      <c r="O29" s="68"/>
      <c r="P29" s="68"/>
      <c r="Q29" s="68"/>
      <c r="R29" s="68"/>
      <c r="S29" s="68"/>
      <c r="T29" s="68"/>
      <c r="U29" s="68"/>
      <c r="V29" s="68"/>
    </row>
    <row r="30" spans="1:25" ht="16.5" x14ac:dyDescent="0.35">
      <c r="A30" s="82" t="str">
        <f>_xlfn.CONCAT($D$27,$F$27,B30)</f>
        <v>M1A1SA1RT1-A</v>
      </c>
      <c r="B30" s="82" t="s">
        <v>10506</v>
      </c>
      <c r="C30" s="80" t="s">
        <v>10629</v>
      </c>
      <c r="D30" s="84">
        <f>IFERROR(VLOOKUP(A30,'Arranjos Consolidados'!$E$2:$BM$302,5,FALSE),"")</f>
        <v>350.76155427616078</v>
      </c>
      <c r="E30" s="83">
        <f>IFERROR(VLOOKUP(A30,'Arranjos Consolidados'!$E$2:$BM$302,21,FALSE),"")</f>
        <v>492.8690273295789</v>
      </c>
      <c r="F30" s="83">
        <f>IFERROR(VLOOKUP(A30,'Arranjos Consolidados'!$E$2:$BM$302,43,FALSE),"")</f>
        <v>229.29657018696867</v>
      </c>
      <c r="G30" s="81">
        <f>IFERROR(VLOOKUP(A30,'Arranjos Consolidados'!$E$2:$BM$302,4,FALSE),"")</f>
        <v>160</v>
      </c>
      <c r="K30" s="68"/>
      <c r="L30" s="68"/>
      <c r="M30" s="68"/>
      <c r="N30" s="68"/>
      <c r="O30" s="68"/>
      <c r="P30" s="68"/>
      <c r="Q30" s="68"/>
      <c r="R30" s="68"/>
      <c r="S30" s="68"/>
      <c r="T30" s="68"/>
      <c r="U30" s="68"/>
      <c r="V30" s="68"/>
    </row>
    <row r="31" spans="1:25" ht="16.5" x14ac:dyDescent="0.35">
      <c r="A31" s="82" t="str">
        <f t="shared" ref="A31:A36" si="0">_xlfn.CONCAT($D$27,$F$27,B31)</f>
        <v>M1A1SA1RT1-B</v>
      </c>
      <c r="B31" s="82" t="s">
        <v>10507</v>
      </c>
      <c r="C31" s="80" t="s">
        <v>10630</v>
      </c>
      <c r="D31" s="84">
        <f>IFERROR(VLOOKUP(A31,'Arranjos Consolidados'!$E$2:$BM$302,5,FALSE),"")</f>
        <v>408.33468123910291</v>
      </c>
      <c r="E31" s="83">
        <f>IFERROR(VLOOKUP(A31,'Arranjos Consolidados'!$E$2:$BM$302,21,FALSE),"")</f>
        <v>492.8690273295789</v>
      </c>
      <c r="F31" s="83">
        <f>IFERROR(VLOOKUP(A31,'Arranjos Consolidados'!$E$2:$BM$302,43,FALSE),"")</f>
        <v>238.86485986270677</v>
      </c>
      <c r="G31" s="81">
        <f>IFERROR(VLOOKUP(A31,'Arranjos Consolidados'!$E$2:$BM$302,4,FALSE),"")</f>
        <v>160</v>
      </c>
      <c r="K31" s="68"/>
      <c r="L31" s="68"/>
      <c r="M31" s="68"/>
      <c r="N31" s="68"/>
      <c r="O31" s="68"/>
      <c r="P31" s="68"/>
      <c r="Q31" s="68"/>
      <c r="R31" s="68"/>
      <c r="S31" s="68"/>
      <c r="T31" s="68"/>
      <c r="U31" s="68"/>
      <c r="V31" s="68"/>
    </row>
    <row r="32" spans="1:25" ht="16.5" x14ac:dyDescent="0.35">
      <c r="A32" s="82" t="str">
        <f t="shared" si="0"/>
        <v>M1A1SA1RT1-C</v>
      </c>
      <c r="B32" s="82" t="s">
        <v>10508</v>
      </c>
      <c r="C32" s="80" t="s">
        <v>10631</v>
      </c>
      <c r="D32" s="84">
        <f>IFERROR(VLOOKUP(A32,'Arranjos Consolidados'!$E$2:$BM$302,5,FALSE),"")</f>
        <v>394.23045540126782</v>
      </c>
      <c r="E32" s="83">
        <f>IFERROR(VLOOKUP(A32,'Arranjos Consolidados'!$E$2:$BM$302,21,FALSE),"")</f>
        <v>492.8690273295789</v>
      </c>
      <c r="F32" s="83">
        <f>IFERROR(VLOOKUP(A32,'Arranjos Consolidados'!$E$2:$BM$302,43,FALSE),"")</f>
        <v>236.85500768081528</v>
      </c>
      <c r="G32" s="81">
        <f>IFERROR(VLOOKUP(A32,'Arranjos Consolidados'!$E$2:$BM$302,4,FALSE),"")</f>
        <v>160</v>
      </c>
    </row>
    <row r="33" spans="1:7" ht="16.5" x14ac:dyDescent="0.35">
      <c r="A33" s="82" t="str">
        <f t="shared" si="0"/>
        <v>M1A1SA1RT2</v>
      </c>
      <c r="B33" s="82" t="s">
        <v>10509</v>
      </c>
      <c r="C33" s="80" t="s">
        <v>10632</v>
      </c>
      <c r="D33" s="84">
        <f>IFERROR(VLOOKUP(A33,'Arranjos Consolidados'!$E$2:$BM$302,5,FALSE),"")</f>
        <v>366.83105781386143</v>
      </c>
      <c r="E33" s="83">
        <f>IFERROR(VLOOKUP(A33,'Arranjos Consolidados'!$E$2:$BM$302,21,FALSE),"")</f>
        <v>455.87015449713078</v>
      </c>
      <c r="F33" s="83">
        <f>IFERROR(VLOOKUP(A33,'Arranjos Consolidados'!$E$2:$BM$302,43,FALSE),"")</f>
        <v>216.66544229320482</v>
      </c>
      <c r="G33" s="81">
        <f>IFERROR(VLOOKUP(A33,'Arranjos Consolidados'!$E$2:$BM$302,4,FALSE),"")</f>
        <v>160</v>
      </c>
    </row>
    <row r="34" spans="1:7" ht="16.5" x14ac:dyDescent="0.35">
      <c r="A34" s="82" t="str">
        <f t="shared" si="0"/>
        <v>M1A1SA1RT3</v>
      </c>
      <c r="B34" s="82" t="s">
        <v>10510</v>
      </c>
      <c r="C34" s="80" t="s">
        <v>10633</v>
      </c>
      <c r="D34" s="84">
        <f>IFERROR(VLOOKUP(A34,'Arranjos Consolidados'!$E$2:$BM$302,5,FALSE),"")</f>
        <v>453.18841373391143</v>
      </c>
      <c r="E34" s="83">
        <f>IFERROR(VLOOKUP(A34,'Arranjos Consolidados'!$E$2:$BM$302,21,FALSE),"")</f>
        <v>531.17140488126245</v>
      </c>
      <c r="F34" s="83">
        <f>IFERROR(VLOOKUP(A34,'Arranjos Consolidados'!$E$2:$BM$302,43,FALSE),"")</f>
        <v>238.17505471474936</v>
      </c>
      <c r="G34" s="81">
        <f>IFERROR(VLOOKUP(A34,'Arranjos Consolidados'!$E$2:$BM$302,4,FALSE),"")</f>
        <v>160</v>
      </c>
    </row>
    <row r="35" spans="1:7" ht="16.5" x14ac:dyDescent="0.35">
      <c r="A35" s="82" t="str">
        <f t="shared" si="0"/>
        <v>M1A1SA1RT4</v>
      </c>
      <c r="B35" s="82" t="s">
        <v>10511</v>
      </c>
      <c r="C35" s="80" t="s">
        <v>10634</v>
      </c>
      <c r="D35" s="84">
        <f>IFERROR(VLOOKUP(A35,'Arranjos Consolidados'!$E$2:$BM$302,5,FALSE),"")</f>
        <v>519.75669809702356</v>
      </c>
      <c r="E35" s="83">
        <f>IFERROR(VLOOKUP(A35,'Arranjos Consolidados'!$E$2:$BM$302,21,FALSE),"")</f>
        <v>833.90219102795209</v>
      </c>
      <c r="F35" s="83">
        <f>IFERROR(VLOOKUP(A35,'Arranjos Consolidados'!$E$2:$BM$302,43,FALSE),"")</f>
        <v>316.32125265672892</v>
      </c>
      <c r="G35" s="81">
        <f>IFERROR(VLOOKUP(A35,'Arranjos Consolidados'!$E$2:$BM$302,4,FALSE),"")</f>
        <v>160</v>
      </c>
    </row>
    <row r="36" spans="1:7" ht="16.5" x14ac:dyDescent="0.35">
      <c r="A36" s="82" t="str">
        <f t="shared" si="0"/>
        <v>M1A1SA1RT5</v>
      </c>
      <c r="B36" s="82" t="s">
        <v>10512</v>
      </c>
      <c r="C36" s="80" t="s">
        <v>10635</v>
      </c>
      <c r="D36" s="84">
        <f>IFERROR(VLOOKUP(A36,'Arranjos Consolidados'!$E$2:$BM$302,5,FALSE),"")</f>
        <v>1379.2516103417063</v>
      </c>
      <c r="E36" s="83">
        <f>IFERROR(VLOOKUP(A36,'Arranjos Consolidados'!$E$2:$BM$302,21,FALSE),"")</f>
        <v>1722.9672691438473</v>
      </c>
      <c r="F36" s="83">
        <f>IFERROR(VLOOKUP(A36,'Arranjos Consolidados'!$E$2:$BM$302,43,FALSE),"")</f>
        <v>441.89687496791055</v>
      </c>
      <c r="G36" s="81">
        <f>IFERROR(VLOOKUP(A36,'Arranjos Consolidados'!$E$2:$BM$302,4,FALSE),"")</f>
        <v>160</v>
      </c>
    </row>
  </sheetData>
  <pageMargins left="0.511811024" right="0.511811024" top="0.78740157499999996" bottom="0.78740157499999996" header="0.31496062000000002" footer="0.31496062000000002"/>
  <pageSetup paperSize="9" orientation="portrait" horizontalDpi="300" verticalDpi="300" r:id="rId1"/>
  <ignoredErrors>
    <ignoredError sqref="C16"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7E976-9691-41A7-8933-459ADA7C9118}">
  <sheetPr codeName="Planilha11">
    <tabColor rgb="FF2D2D6E"/>
  </sheetPr>
  <dimension ref="A1"/>
  <sheetViews>
    <sheetView topLeftCell="A59" zoomScale="80" zoomScaleNormal="80" workbookViewId="0">
      <selection activeCell="AT103" sqref="AT103"/>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FB18A1E5-75EA-4B9E-9165-FB2D8440366D}">
  <ds:schemaRefs>
    <ds:schemaRef ds:uri="http://schemas.microsoft.com/DataMashup"/>
  </ds:schemaRefs>
</ds:datastoreItem>
</file>

<file path=customXml/itemProps3.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1</vt:i4>
      </vt:variant>
    </vt:vector>
  </HeadingPairs>
  <TitlesOfParts>
    <vt:vector size="10" baseType="lpstr">
      <vt:lpstr>Sumário</vt:lpstr>
      <vt:lpstr>Municípios</vt:lpstr>
      <vt:lpstr>Banco de Dados</vt:lpstr>
      <vt:lpstr>Municípios Selecionados</vt:lpstr>
      <vt:lpstr>Distâncias entre Municípios</vt:lpstr>
      <vt:lpstr>Arranjos</vt:lpstr>
      <vt:lpstr>Arranjos Consolidados</vt:lpstr>
      <vt:lpstr>Dados - Gráfico</vt:lpstr>
      <vt:lpstr>Dashboard</vt:lpstr>
      <vt:lpstr>AvaliaçãoDeCustos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2022-09-16T17:49:13Z</dcterms:modified>
</cp:coreProperties>
</file>